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tfs\Bridge\OE325 - Bridge Inventory &amp; Data (Miller)\Shared Info\Reports\Local Network\Bridge Match\Application Form\2025\"/>
    </mc:Choice>
  </mc:AlternateContent>
  <xr:revisionPtr revIDLastSave="0" documentId="13_ncr:1_{E83F8A7E-8F26-48C9-9DA8-744EC186D104}" xr6:coauthVersionLast="47" xr6:coauthVersionMax="47" xr10:uidLastSave="{00000000-0000-0000-0000-000000000000}"/>
  <workbookProtection workbookAlgorithmName="SHA-512" workbookHashValue="bNBHpvNKF54UY8ps9/uOoVQ5bHwb0gM1C+NvBjeg3tr/1wGWpcM8Ek006H9INmvtgi1/8ybXll2WA46DB/E/kg==" workbookSaltValue="7kDRUNAPUyer7wXnQOLdPQ==" workbookSpinCount="100000" lockStructure="1"/>
  <bookViews>
    <workbookView xWindow="-120" yWindow="-120" windowWidth="29040" windowHeight="15720" tabRatio="586" firstSheet="1" activeTab="1" xr2:uid="{00000000-000D-0000-FFFF-FFFF00000000}"/>
  </bookViews>
  <sheets>
    <sheet name="query" sheetId="3" state="hidden" r:id="rId1"/>
    <sheet name="Application Form" sheetId="8" r:id="rId2"/>
    <sheet name="Candidates" sheetId="23" r:id="rId3"/>
    <sheet name="2025 check" sheetId="37" state="hidden" r:id="rId4"/>
    <sheet name="Contacts" sheetId="35" state="hidden" r:id="rId5"/>
    <sheet name="newContacts" sheetId="33" state="hidden" r:id="rId6"/>
    <sheet name="report (44)fromNACO" sheetId="34" state="hidden" r:id="rId7"/>
    <sheet name="Reference" sheetId="9" state="hidden" r:id="rId8"/>
    <sheet name="Equity and Needs" sheetId="31" state="hidden" r:id="rId9"/>
    <sheet name="notes" sheetId="24" state="hidden" r:id="rId10"/>
    <sheet name="RFP info" sheetId="25" state="hidden" r:id="rId11"/>
    <sheet name="restore" sheetId="26" state="hidden" r:id="rId12"/>
  </sheets>
  <definedNames>
    <definedName name="_xlnm._FilterDatabase" localSheetId="2" hidden="1">Candidates!$A$1:$O$1988</definedName>
    <definedName name="_xlnm._FilterDatabase" localSheetId="4" hidden="1">Contacts!$A$2:$Q$93</definedName>
    <definedName name="_xlnm._FilterDatabase" localSheetId="5" hidden="1">newContacts!$A$2:$P$93</definedName>
    <definedName name="_xlnm._FilterDatabase" localSheetId="7" hidden="1">Reference!$BO$16:$BZ$2091</definedName>
    <definedName name="_xlnm._FilterDatabase" localSheetId="6" hidden="1">'report (44)fromNACO'!$A$2:$K$87</definedName>
    <definedName name="_xlcn.WorksheetConnection_Table_DRSQLCLU20_NDORDataWarehouse_VW_NDOR_BRIDGE_T1" hidden="1">#REF!</definedName>
    <definedName name="Actions">Reference!$F$2:$F$9</definedName>
    <definedName name="_xlnm.Print_Area" localSheetId="1">'Application Form'!$G$14:$O$116</definedName>
    <definedName name="updateThisConnection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_DRSQLCLU20_NDORDataWarehouse_VW_NDOR_BRIDGE_T-48421ee7-617b-45db-ab84-6af1232befc8" name="Table_DRSQLCLU20_NDORDataWarehouse_VW_NDOR_BRIDGE_T" connection="WorksheetConnection_Table_DRSQLCLU20_NDORDataWarehouse_VW_NDOR_BRIDGE_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88" i="23" l="1"/>
  <c r="O1987" i="23"/>
  <c r="O1986" i="23"/>
  <c r="O1985" i="23"/>
  <c r="O1984" i="23"/>
  <c r="O1983" i="23"/>
  <c r="O1982" i="23"/>
  <c r="O1981" i="23"/>
  <c r="O1980" i="23"/>
  <c r="O1979" i="23"/>
  <c r="O1978" i="23"/>
  <c r="O1977" i="23"/>
  <c r="O1976" i="23"/>
  <c r="O1975" i="23"/>
  <c r="O1974" i="23"/>
  <c r="O1973" i="23"/>
  <c r="O1972" i="23"/>
  <c r="O1971" i="23"/>
  <c r="O1970" i="23"/>
  <c r="O1969" i="23"/>
  <c r="O1968" i="23"/>
  <c r="O1967" i="23"/>
  <c r="O1966" i="23"/>
  <c r="O1965" i="23"/>
  <c r="O1964" i="23"/>
  <c r="O1963" i="23"/>
  <c r="O1962" i="23"/>
  <c r="O1961" i="23"/>
  <c r="O1960" i="23"/>
  <c r="O1959" i="23"/>
  <c r="O1958" i="23"/>
  <c r="O1957" i="23"/>
  <c r="O1956" i="23"/>
  <c r="O1955" i="23"/>
  <c r="O1954" i="23"/>
  <c r="O1953" i="23"/>
  <c r="O1952" i="23"/>
  <c r="O1951" i="23"/>
  <c r="O1950" i="23"/>
  <c r="O1949" i="23"/>
  <c r="O1948" i="23"/>
  <c r="O1947" i="23"/>
  <c r="O1946" i="23"/>
  <c r="O1945" i="23"/>
  <c r="O1944" i="23"/>
  <c r="O1943" i="23"/>
  <c r="O1942" i="23"/>
  <c r="O1941" i="23"/>
  <c r="O1940" i="23"/>
  <c r="O1939" i="23"/>
  <c r="O1938" i="23"/>
  <c r="O1937" i="23"/>
  <c r="O1936" i="23"/>
  <c r="O1935" i="23"/>
  <c r="O1934" i="23"/>
  <c r="O1933" i="23"/>
  <c r="O1932" i="23"/>
  <c r="O1931" i="23"/>
  <c r="O1930" i="23"/>
  <c r="O1929" i="23"/>
  <c r="O1928" i="23"/>
  <c r="O1927" i="23"/>
  <c r="O1926" i="23"/>
  <c r="O1925" i="23"/>
  <c r="O1924" i="23"/>
  <c r="O1923" i="23"/>
  <c r="O1922" i="23"/>
  <c r="O1921" i="23"/>
  <c r="O1920" i="23"/>
  <c r="O1919" i="23"/>
  <c r="O1918" i="23"/>
  <c r="O1917" i="23"/>
  <c r="O1916" i="23"/>
  <c r="O1915" i="23"/>
  <c r="O1914" i="23"/>
  <c r="O1913" i="23"/>
  <c r="O1912" i="23"/>
  <c r="O1911" i="23"/>
  <c r="O1910" i="23"/>
  <c r="O1909" i="23"/>
  <c r="O1908" i="23"/>
  <c r="O1907" i="23"/>
  <c r="O1906" i="23"/>
  <c r="O1905" i="23"/>
  <c r="O1904" i="23"/>
  <c r="O1903" i="23"/>
  <c r="O1902" i="23"/>
  <c r="O1901" i="23"/>
  <c r="O1900" i="23"/>
  <c r="O1899" i="23"/>
  <c r="O1898" i="23"/>
  <c r="O1897" i="23"/>
  <c r="O1896" i="23"/>
  <c r="O1895" i="23"/>
  <c r="O1894" i="23"/>
  <c r="O1893" i="23"/>
  <c r="O1892" i="23"/>
  <c r="O1891" i="23"/>
  <c r="O1890" i="23"/>
  <c r="O1889" i="23"/>
  <c r="O1888" i="23"/>
  <c r="O1887" i="23"/>
  <c r="O1886" i="23"/>
  <c r="O1885" i="23"/>
  <c r="O1884" i="23"/>
  <c r="O1883" i="23"/>
  <c r="O1882" i="23"/>
  <c r="O1881" i="23"/>
  <c r="O1880" i="23"/>
  <c r="O1879" i="23"/>
  <c r="O1878" i="23"/>
  <c r="O1877" i="23"/>
  <c r="O1876" i="23"/>
  <c r="O1875" i="23"/>
  <c r="O1874" i="23"/>
  <c r="O1873" i="23"/>
  <c r="O1872" i="23"/>
  <c r="O1871" i="23"/>
  <c r="O1870" i="23"/>
  <c r="O1869" i="23"/>
  <c r="O1868" i="23"/>
  <c r="O1867" i="23"/>
  <c r="O1866" i="23"/>
  <c r="O1865" i="23"/>
  <c r="O1864" i="23"/>
  <c r="O1863" i="23"/>
  <c r="O1862" i="23"/>
  <c r="O1861" i="23"/>
  <c r="O1860" i="23"/>
  <c r="O1859" i="23"/>
  <c r="O1858" i="23"/>
  <c r="O1857" i="23"/>
  <c r="O1856" i="23"/>
  <c r="O1855" i="23"/>
  <c r="O1854" i="23"/>
  <c r="O1853" i="23"/>
  <c r="O1852" i="23"/>
  <c r="O1851" i="23"/>
  <c r="O1850" i="23"/>
  <c r="O1849" i="23"/>
  <c r="O1848" i="23"/>
  <c r="O1847" i="23"/>
  <c r="O1846" i="23"/>
  <c r="O1845" i="23"/>
  <c r="O1844" i="23"/>
  <c r="O1843" i="23"/>
  <c r="O1842" i="23"/>
  <c r="O1841" i="23"/>
  <c r="O1840" i="23"/>
  <c r="O1839" i="23"/>
  <c r="O1838" i="23"/>
  <c r="O1837" i="23"/>
  <c r="O1836" i="23"/>
  <c r="O1835" i="23"/>
  <c r="O1834" i="23"/>
  <c r="O1833" i="23"/>
  <c r="O1832" i="23"/>
  <c r="O1831" i="23"/>
  <c r="O1830" i="23"/>
  <c r="O1829" i="23"/>
  <c r="O1828" i="23"/>
  <c r="O1827" i="23"/>
  <c r="O1826" i="23"/>
  <c r="O1825" i="23"/>
  <c r="O1824" i="23"/>
  <c r="O1823" i="23"/>
  <c r="O1822" i="23"/>
  <c r="O1821" i="23"/>
  <c r="O1820" i="23"/>
  <c r="O1819" i="23"/>
  <c r="O1818" i="23"/>
  <c r="O1817" i="23"/>
  <c r="O1816" i="23"/>
  <c r="O1815" i="23"/>
  <c r="O1814" i="23"/>
  <c r="O1813" i="23"/>
  <c r="O1812" i="23"/>
  <c r="O1811" i="23"/>
  <c r="O1810" i="23"/>
  <c r="O1809" i="23"/>
  <c r="O1808" i="23"/>
  <c r="O1807" i="23"/>
  <c r="O1806" i="23"/>
  <c r="O1805" i="23"/>
  <c r="O1804" i="23"/>
  <c r="O1803" i="23"/>
  <c r="O1802" i="23"/>
  <c r="O1801" i="23"/>
  <c r="O1800" i="23"/>
  <c r="O1799" i="23"/>
  <c r="O1798" i="23"/>
  <c r="O1797" i="23"/>
  <c r="O1796" i="23"/>
  <c r="O1795" i="23"/>
  <c r="O1794" i="23"/>
  <c r="O1793" i="23"/>
  <c r="O1792" i="23"/>
  <c r="O1791" i="23"/>
  <c r="O1790" i="23"/>
  <c r="O1789" i="23"/>
  <c r="O1788" i="23"/>
  <c r="O1787" i="23"/>
  <c r="O1786" i="23"/>
  <c r="O1785" i="23"/>
  <c r="O1784" i="23"/>
  <c r="O1783" i="23"/>
  <c r="O1782" i="23"/>
  <c r="O1781" i="23"/>
  <c r="O1780" i="23"/>
  <c r="O1779" i="23"/>
  <c r="O1778" i="23"/>
  <c r="O1777" i="23"/>
  <c r="O1776" i="23"/>
  <c r="O1775" i="23"/>
  <c r="O1774" i="23"/>
  <c r="O1773" i="23"/>
  <c r="O1772" i="23"/>
  <c r="O1771" i="23"/>
  <c r="O1770" i="23"/>
  <c r="O1769" i="23"/>
  <c r="O1768" i="23"/>
  <c r="O1767" i="23"/>
  <c r="O1766" i="23"/>
  <c r="O1765" i="23"/>
  <c r="O1764" i="23"/>
  <c r="O1763" i="23"/>
  <c r="O1762" i="23"/>
  <c r="O1761" i="23"/>
  <c r="O1760" i="23"/>
  <c r="O1759" i="23"/>
  <c r="O1758" i="23"/>
  <c r="O1757" i="23"/>
  <c r="O1756" i="23"/>
  <c r="O1755" i="23"/>
  <c r="O1754" i="23"/>
  <c r="O1753" i="23"/>
  <c r="O1752" i="23"/>
  <c r="O1751" i="23"/>
  <c r="O1750" i="23"/>
  <c r="O1749" i="23"/>
  <c r="O1748" i="23"/>
  <c r="O1747" i="23"/>
  <c r="O1746" i="23"/>
  <c r="O1745" i="23"/>
  <c r="O1744" i="23"/>
  <c r="O1743" i="23"/>
  <c r="O1742" i="23"/>
  <c r="O1741" i="23"/>
  <c r="O1740" i="23"/>
  <c r="O1739" i="23"/>
  <c r="O1738" i="23"/>
  <c r="O1737" i="23"/>
  <c r="O1736" i="23"/>
  <c r="O1735" i="23"/>
  <c r="O1734" i="23"/>
  <c r="O1733" i="23"/>
  <c r="O1732" i="23"/>
  <c r="O1731" i="23"/>
  <c r="O1730" i="23"/>
  <c r="O1729" i="23"/>
  <c r="O1728" i="23"/>
  <c r="O1727" i="23"/>
  <c r="O1726" i="23"/>
  <c r="O1725" i="23"/>
  <c r="O1724" i="23"/>
  <c r="O1723" i="23"/>
  <c r="O1722" i="23"/>
  <c r="O1721" i="23"/>
  <c r="O1720" i="23"/>
  <c r="O1719" i="23"/>
  <c r="O1718" i="23"/>
  <c r="O1717" i="23"/>
  <c r="O1716" i="23"/>
  <c r="O1715" i="23"/>
  <c r="O1714" i="23"/>
  <c r="O1713" i="23"/>
  <c r="O1712" i="23"/>
  <c r="O1711" i="23"/>
  <c r="O1710" i="23"/>
  <c r="O1709" i="23"/>
  <c r="O1708" i="23"/>
  <c r="O1707" i="23"/>
  <c r="O1706" i="23"/>
  <c r="O1705" i="23"/>
  <c r="O1704" i="23"/>
  <c r="O1703" i="23"/>
  <c r="O1702" i="23"/>
  <c r="O1701" i="23"/>
  <c r="O1700" i="23"/>
  <c r="O1699" i="23"/>
  <c r="O1698" i="23"/>
  <c r="O1697" i="23"/>
  <c r="O1696" i="23"/>
  <c r="O1695" i="23"/>
  <c r="O1694" i="23"/>
  <c r="O1693" i="23"/>
  <c r="O1692" i="23"/>
  <c r="O1691" i="23"/>
  <c r="O1690" i="23"/>
  <c r="O1689" i="23"/>
  <c r="O1688" i="23"/>
  <c r="O1687" i="23"/>
  <c r="O1686" i="23"/>
  <c r="O1685" i="23"/>
  <c r="O1684" i="23"/>
  <c r="O1683" i="23"/>
  <c r="O1682" i="23"/>
  <c r="O1681" i="23"/>
  <c r="O1680" i="23"/>
  <c r="O1679" i="23"/>
  <c r="O1678" i="23"/>
  <c r="O1677" i="23"/>
  <c r="O1676" i="23"/>
  <c r="O1675" i="23"/>
  <c r="O1674" i="23"/>
  <c r="O1673" i="23"/>
  <c r="O1672" i="23"/>
  <c r="O1671" i="23"/>
  <c r="O1670" i="23"/>
  <c r="O1669" i="23"/>
  <c r="O1668" i="23"/>
  <c r="O1667" i="23"/>
  <c r="O1666" i="23"/>
  <c r="O1665" i="23"/>
  <c r="O1664" i="23"/>
  <c r="O1663" i="23"/>
  <c r="O1662" i="23"/>
  <c r="O1661" i="23"/>
  <c r="O1660" i="23"/>
  <c r="O1659" i="23"/>
  <c r="O1658" i="23"/>
  <c r="O1657" i="23"/>
  <c r="O1656" i="23"/>
  <c r="O1655" i="23"/>
  <c r="O1654" i="23"/>
  <c r="O1653" i="23"/>
  <c r="O1652" i="23"/>
  <c r="O1651" i="23"/>
  <c r="O1650" i="23"/>
  <c r="O1649" i="23"/>
  <c r="O1648" i="23"/>
  <c r="O1647" i="23"/>
  <c r="O1646" i="23"/>
  <c r="O1645" i="23"/>
  <c r="O1644" i="23"/>
  <c r="O1643" i="23"/>
  <c r="O1642" i="23"/>
  <c r="O1641" i="23"/>
  <c r="O1640" i="23"/>
  <c r="O1639" i="23"/>
  <c r="O1638" i="23"/>
  <c r="O1637" i="23"/>
  <c r="O1636" i="23"/>
  <c r="O1635" i="23"/>
  <c r="O1634" i="23"/>
  <c r="O1633" i="23"/>
  <c r="O1632" i="23"/>
  <c r="O1631" i="23"/>
  <c r="O1630" i="23"/>
  <c r="O1629" i="23"/>
  <c r="O1628" i="23"/>
  <c r="O1627" i="23"/>
  <c r="O1626" i="23"/>
  <c r="O1625" i="23"/>
  <c r="O1624" i="23"/>
  <c r="O1623" i="23"/>
  <c r="O1622" i="23"/>
  <c r="O1621" i="23"/>
  <c r="O1620" i="23"/>
  <c r="O1619" i="23"/>
  <c r="O1618" i="23"/>
  <c r="O1617" i="23"/>
  <c r="O1616" i="23"/>
  <c r="O1615" i="23"/>
  <c r="O1614" i="23"/>
  <c r="O1613" i="23"/>
  <c r="O1612" i="23"/>
  <c r="O1611" i="23"/>
  <c r="O1610" i="23"/>
  <c r="O1609" i="23"/>
  <c r="O1608" i="23"/>
  <c r="O1607" i="23"/>
  <c r="O1606" i="23"/>
  <c r="O1605" i="23"/>
  <c r="O1604" i="23"/>
  <c r="O1603" i="23"/>
  <c r="O1602" i="23"/>
  <c r="O1601" i="23"/>
  <c r="O1600" i="23"/>
  <c r="O1599" i="23"/>
  <c r="O1598" i="23"/>
  <c r="O1597" i="23"/>
  <c r="O1596" i="23"/>
  <c r="O1595" i="23"/>
  <c r="O1594" i="23"/>
  <c r="O1593" i="23"/>
  <c r="O1592" i="23"/>
  <c r="O1591" i="23"/>
  <c r="O1590" i="23"/>
  <c r="O1589" i="23"/>
  <c r="O1588" i="23"/>
  <c r="O1587" i="23"/>
  <c r="O1586" i="23"/>
  <c r="O1585" i="23"/>
  <c r="O1584" i="23"/>
  <c r="O1583" i="23"/>
  <c r="O1582" i="23"/>
  <c r="O1581" i="23"/>
  <c r="O1580" i="23"/>
  <c r="O1579" i="23"/>
  <c r="O1578" i="23"/>
  <c r="O1577" i="23"/>
  <c r="O1576" i="23"/>
  <c r="O1575" i="23"/>
  <c r="O1574" i="23"/>
  <c r="O1573" i="23"/>
  <c r="O1572" i="23"/>
  <c r="O1571" i="23"/>
  <c r="O1570" i="23"/>
  <c r="O1569" i="23"/>
  <c r="O1568" i="23"/>
  <c r="O1567" i="23"/>
  <c r="O1566" i="23"/>
  <c r="O1565" i="23"/>
  <c r="O1564" i="23"/>
  <c r="O1563" i="23"/>
  <c r="O1562" i="23"/>
  <c r="O1561" i="23"/>
  <c r="O1560" i="23"/>
  <c r="O1559" i="23"/>
  <c r="O1558" i="23"/>
  <c r="O1557" i="23"/>
  <c r="O1556" i="23"/>
  <c r="O1555" i="23"/>
  <c r="O1554" i="23"/>
  <c r="O1553" i="23"/>
  <c r="O1552" i="23"/>
  <c r="O1551" i="23"/>
  <c r="O1550" i="23"/>
  <c r="O1549" i="23"/>
  <c r="O1548" i="23"/>
  <c r="O1547" i="23"/>
  <c r="O1546" i="23"/>
  <c r="O1545" i="23"/>
  <c r="O1544" i="23"/>
  <c r="O1543" i="23"/>
  <c r="O1542" i="23"/>
  <c r="O1541" i="23"/>
  <c r="O1540" i="23"/>
  <c r="O1539" i="23"/>
  <c r="O1538" i="23"/>
  <c r="O1537" i="23"/>
  <c r="O1536" i="23"/>
  <c r="O1535" i="23"/>
  <c r="O1534" i="23"/>
  <c r="O1533" i="23"/>
  <c r="O1532" i="23"/>
  <c r="O1531" i="23"/>
  <c r="O1530" i="23"/>
  <c r="O1529" i="23"/>
  <c r="O1528" i="23"/>
  <c r="O1527" i="23"/>
  <c r="O1526" i="23"/>
  <c r="O1525" i="23"/>
  <c r="O1524" i="23"/>
  <c r="O1523" i="23"/>
  <c r="O1522" i="23"/>
  <c r="O1521" i="23"/>
  <c r="O1520" i="23"/>
  <c r="O1519" i="23"/>
  <c r="O1518" i="23"/>
  <c r="O1517" i="23"/>
  <c r="O1516" i="23"/>
  <c r="O1515" i="23"/>
  <c r="O1514" i="23"/>
  <c r="O1513" i="23"/>
  <c r="O1512" i="23"/>
  <c r="O1511" i="23"/>
  <c r="O1510" i="23"/>
  <c r="O1509" i="23"/>
  <c r="O1508" i="23"/>
  <c r="O1507" i="23"/>
  <c r="O1506" i="23"/>
  <c r="O1505" i="23"/>
  <c r="O1504" i="23"/>
  <c r="O1503" i="23"/>
  <c r="O1502" i="23"/>
  <c r="O1501" i="23"/>
  <c r="O1500" i="23"/>
  <c r="O1499" i="23"/>
  <c r="O1498" i="23"/>
  <c r="O1497" i="23"/>
  <c r="O1496" i="23"/>
  <c r="O1495" i="23"/>
  <c r="O1494" i="23"/>
  <c r="O1493" i="23"/>
  <c r="O1492" i="23"/>
  <c r="O1491" i="23"/>
  <c r="O1490" i="23"/>
  <c r="O1489" i="23"/>
  <c r="O1488" i="23"/>
  <c r="O1487" i="23"/>
  <c r="O1486" i="23"/>
  <c r="O1485" i="23"/>
  <c r="O1484" i="23"/>
  <c r="O1483" i="23"/>
  <c r="O1482" i="23"/>
  <c r="O1481" i="23"/>
  <c r="O1480" i="23"/>
  <c r="O1479" i="23"/>
  <c r="O1478" i="23"/>
  <c r="O1477" i="23"/>
  <c r="O1476" i="23"/>
  <c r="O1475" i="23"/>
  <c r="O1474" i="23"/>
  <c r="O1473" i="23"/>
  <c r="O1472" i="23"/>
  <c r="O1471" i="23"/>
  <c r="O1470" i="23"/>
  <c r="O1469" i="23"/>
  <c r="O1468" i="23"/>
  <c r="O1467" i="23"/>
  <c r="O1466" i="23"/>
  <c r="O1465" i="23"/>
  <c r="O1464" i="23"/>
  <c r="O1463" i="23"/>
  <c r="O1462" i="23"/>
  <c r="O1461" i="23"/>
  <c r="O1460" i="23"/>
  <c r="O1459" i="23"/>
  <c r="O1458" i="23"/>
  <c r="O1457" i="23"/>
  <c r="O1456" i="23"/>
  <c r="O1455" i="23"/>
  <c r="O1454" i="23"/>
  <c r="O1453" i="23"/>
  <c r="O1452" i="23"/>
  <c r="O1451" i="23"/>
  <c r="O1450" i="23"/>
  <c r="O1449" i="23"/>
  <c r="O1448" i="23"/>
  <c r="O1447" i="23"/>
  <c r="O1446" i="23"/>
  <c r="O1445" i="23"/>
  <c r="O1444" i="23"/>
  <c r="O1443" i="23"/>
  <c r="O1442" i="23"/>
  <c r="O1441" i="23"/>
  <c r="O1440" i="23"/>
  <c r="O1439" i="23"/>
  <c r="O1438" i="23"/>
  <c r="O1437" i="23"/>
  <c r="O1436" i="23"/>
  <c r="O1435" i="23"/>
  <c r="O1434" i="23"/>
  <c r="O1433" i="23"/>
  <c r="O1432" i="23"/>
  <c r="O1431" i="23"/>
  <c r="O1430" i="23"/>
  <c r="O1429" i="23"/>
  <c r="O1428" i="23"/>
  <c r="O1427" i="23"/>
  <c r="O1426" i="23"/>
  <c r="O1425" i="23"/>
  <c r="O1424" i="23"/>
  <c r="O1423" i="23"/>
  <c r="O1422" i="23"/>
  <c r="O1421" i="23"/>
  <c r="O1420" i="23"/>
  <c r="O1419" i="23"/>
  <c r="O1418" i="23"/>
  <c r="O1417" i="23"/>
  <c r="O1416" i="23"/>
  <c r="O1415" i="23"/>
  <c r="O1414" i="23"/>
  <c r="O1413" i="23"/>
  <c r="O1412" i="23"/>
  <c r="O1411" i="23"/>
  <c r="O1410" i="23"/>
  <c r="O1409" i="23"/>
  <c r="O1408" i="23"/>
  <c r="O1407" i="23"/>
  <c r="O1406" i="23"/>
  <c r="O1405" i="23"/>
  <c r="O1404" i="23"/>
  <c r="O1403" i="23"/>
  <c r="O1402" i="23"/>
  <c r="O1401" i="23"/>
  <c r="O1400" i="23"/>
  <c r="O1399" i="23"/>
  <c r="O1398" i="23"/>
  <c r="O1397" i="23"/>
  <c r="O1396" i="23"/>
  <c r="O1395" i="23"/>
  <c r="O1394" i="23"/>
  <c r="O1393" i="23"/>
  <c r="O1392" i="23"/>
  <c r="O1391" i="23"/>
  <c r="O1390" i="23"/>
  <c r="O1389" i="23"/>
  <c r="O1388" i="23"/>
  <c r="O1387" i="23"/>
  <c r="O1386" i="23"/>
  <c r="O1385" i="23"/>
  <c r="O1384" i="23"/>
  <c r="O1383" i="23"/>
  <c r="O1382" i="23"/>
  <c r="O1381" i="23"/>
  <c r="O1380" i="23"/>
  <c r="O1379" i="23"/>
  <c r="O1378" i="23"/>
  <c r="O1377" i="23"/>
  <c r="O1376" i="23"/>
  <c r="O1375" i="23"/>
  <c r="O1374" i="23"/>
  <c r="O1373" i="23"/>
  <c r="O1372" i="23"/>
  <c r="O1371" i="23"/>
  <c r="O1370" i="23"/>
  <c r="O1369" i="23"/>
  <c r="O1368" i="23"/>
  <c r="O1367" i="23"/>
  <c r="O1366" i="23"/>
  <c r="O1365" i="23"/>
  <c r="O1364" i="23"/>
  <c r="O1363" i="23"/>
  <c r="O1362" i="23"/>
  <c r="O1361" i="23"/>
  <c r="O1360" i="23"/>
  <c r="O1359" i="23"/>
  <c r="O1358" i="23"/>
  <c r="O1357" i="23"/>
  <c r="O1356" i="23"/>
  <c r="O1355" i="23"/>
  <c r="O1354" i="23"/>
  <c r="O1353" i="23"/>
  <c r="O1352" i="23"/>
  <c r="O1351" i="23"/>
  <c r="O1350" i="23"/>
  <c r="O1349" i="23"/>
  <c r="O1348" i="23"/>
  <c r="O1347" i="23"/>
  <c r="O1346" i="23"/>
  <c r="O1345" i="23"/>
  <c r="O1344" i="23"/>
  <c r="O1343" i="23"/>
  <c r="O1342" i="23"/>
  <c r="O1341" i="23"/>
  <c r="O1340" i="23"/>
  <c r="O1339" i="23"/>
  <c r="O1338" i="23"/>
  <c r="O1337" i="23"/>
  <c r="O1336" i="23"/>
  <c r="O1335" i="23"/>
  <c r="O1334" i="23"/>
  <c r="O1333" i="23"/>
  <c r="O1332" i="23"/>
  <c r="O1331" i="23"/>
  <c r="O1330" i="23"/>
  <c r="O1329" i="23"/>
  <c r="O1328" i="23"/>
  <c r="O1327" i="23"/>
  <c r="O1326" i="23"/>
  <c r="O1325" i="23"/>
  <c r="O1324" i="23"/>
  <c r="O1323" i="23"/>
  <c r="O1322" i="23"/>
  <c r="O1321" i="23"/>
  <c r="O1320" i="23"/>
  <c r="O1319" i="23"/>
  <c r="O1318" i="23"/>
  <c r="O1317" i="23"/>
  <c r="O1316" i="23"/>
  <c r="O1315" i="23"/>
  <c r="O1314" i="23"/>
  <c r="O1313" i="23"/>
  <c r="O1312" i="23"/>
  <c r="O1311" i="23"/>
  <c r="O1310" i="23"/>
  <c r="O1309" i="23"/>
  <c r="O1308" i="23"/>
  <c r="O1307" i="23"/>
  <c r="O1306" i="23"/>
  <c r="O1305" i="23"/>
  <c r="O1304" i="23"/>
  <c r="O1303" i="23"/>
  <c r="O1302" i="23"/>
  <c r="O1301" i="23"/>
  <c r="O1300" i="23"/>
  <c r="O1299" i="23"/>
  <c r="O1298" i="23"/>
  <c r="O1297" i="23"/>
  <c r="O1296" i="23"/>
  <c r="O1295" i="23"/>
  <c r="O1294" i="23"/>
  <c r="O1293" i="23"/>
  <c r="O1292" i="23"/>
  <c r="O1291" i="23"/>
  <c r="O1290" i="23"/>
  <c r="O1289" i="23"/>
  <c r="O1288" i="23"/>
  <c r="O1287" i="23"/>
  <c r="O1286" i="23"/>
  <c r="O1285" i="23"/>
  <c r="O1284" i="23"/>
  <c r="O1283" i="23"/>
  <c r="O1282" i="23"/>
  <c r="O1281" i="23"/>
  <c r="O1280" i="23"/>
  <c r="O1279" i="23"/>
  <c r="O1278" i="23"/>
  <c r="O1277" i="23"/>
  <c r="O1276" i="23"/>
  <c r="O1275" i="23"/>
  <c r="O1274" i="23"/>
  <c r="O1273" i="23"/>
  <c r="O1272" i="23"/>
  <c r="O1271" i="23"/>
  <c r="O1270" i="23"/>
  <c r="O1269" i="23"/>
  <c r="O1268" i="23"/>
  <c r="O1267" i="23"/>
  <c r="O1266" i="23"/>
  <c r="O1265" i="23"/>
  <c r="O1264" i="23"/>
  <c r="O1263" i="23"/>
  <c r="O1262" i="23"/>
  <c r="O1261" i="23"/>
  <c r="O1260" i="23"/>
  <c r="O1259" i="23"/>
  <c r="O1258" i="23"/>
  <c r="O1257" i="23"/>
  <c r="O1256" i="23"/>
  <c r="O1255" i="23"/>
  <c r="O1254" i="23"/>
  <c r="O1253" i="23"/>
  <c r="O1252" i="23"/>
  <c r="O1251" i="23"/>
  <c r="O1250" i="23"/>
  <c r="O1249" i="23"/>
  <c r="O1248" i="23"/>
  <c r="O1247" i="23"/>
  <c r="O1246" i="23"/>
  <c r="O1245" i="23"/>
  <c r="O1244" i="23"/>
  <c r="O1243" i="23"/>
  <c r="O1242" i="23"/>
  <c r="O1241" i="23"/>
  <c r="O1240" i="23"/>
  <c r="O1239" i="23"/>
  <c r="O1238" i="23"/>
  <c r="O1237" i="23"/>
  <c r="O1236" i="23"/>
  <c r="O1235" i="23"/>
  <c r="O1234" i="23"/>
  <c r="O1233" i="23"/>
  <c r="O1232" i="23"/>
  <c r="O1231" i="23"/>
  <c r="O1230" i="23"/>
  <c r="O1229" i="23"/>
  <c r="O1228" i="23"/>
  <c r="O1227" i="23"/>
  <c r="O1226" i="23"/>
  <c r="O1225" i="23"/>
  <c r="O1224" i="23"/>
  <c r="O1223" i="23"/>
  <c r="O1222" i="23"/>
  <c r="O1221" i="23"/>
  <c r="O1220" i="23"/>
  <c r="O1219" i="23"/>
  <c r="O1218" i="23"/>
  <c r="O1217" i="23"/>
  <c r="O1216" i="23"/>
  <c r="O1215" i="23"/>
  <c r="O1214" i="23"/>
  <c r="O1213" i="23"/>
  <c r="O1212" i="23"/>
  <c r="O1211" i="23"/>
  <c r="O1210" i="23"/>
  <c r="O1209" i="23"/>
  <c r="O1208" i="23"/>
  <c r="O1207" i="23"/>
  <c r="O1206" i="23"/>
  <c r="O1205" i="23"/>
  <c r="O1204" i="23"/>
  <c r="O1203" i="23"/>
  <c r="O1202" i="23"/>
  <c r="O1201" i="23"/>
  <c r="O1200" i="23"/>
  <c r="O1199" i="23"/>
  <c r="O1198" i="23"/>
  <c r="O1197" i="23"/>
  <c r="O1196" i="23"/>
  <c r="O1195" i="23"/>
  <c r="O1194" i="23"/>
  <c r="O1193" i="23"/>
  <c r="O1192" i="23"/>
  <c r="O1191" i="23"/>
  <c r="O1190" i="23"/>
  <c r="O1189" i="23"/>
  <c r="O1188" i="23"/>
  <c r="O1187" i="23"/>
  <c r="O1186" i="23"/>
  <c r="O1185" i="23"/>
  <c r="O1184" i="23"/>
  <c r="O1183" i="23"/>
  <c r="O1182" i="23"/>
  <c r="O1181" i="23"/>
  <c r="O1180" i="23"/>
  <c r="O1179" i="23"/>
  <c r="O1178" i="23"/>
  <c r="O1177" i="23"/>
  <c r="O1176" i="23"/>
  <c r="O1175" i="23"/>
  <c r="O1174" i="23"/>
  <c r="O1173" i="23"/>
  <c r="O1172" i="23"/>
  <c r="O1171" i="23"/>
  <c r="O1170" i="23"/>
  <c r="O1169" i="23"/>
  <c r="O1168" i="23"/>
  <c r="O1167" i="23"/>
  <c r="O1166" i="23"/>
  <c r="O1165" i="23"/>
  <c r="O1164" i="23"/>
  <c r="O1163" i="23"/>
  <c r="O1162" i="23"/>
  <c r="O1161" i="23"/>
  <c r="O1160" i="23"/>
  <c r="O1159" i="23"/>
  <c r="O1158" i="23"/>
  <c r="O1157" i="23"/>
  <c r="O1156" i="23"/>
  <c r="O1155" i="23"/>
  <c r="O1154" i="23"/>
  <c r="O1153" i="23"/>
  <c r="O1152" i="23"/>
  <c r="O1151" i="23"/>
  <c r="O1150" i="23"/>
  <c r="O1149" i="23"/>
  <c r="O1148" i="23"/>
  <c r="O1147" i="23"/>
  <c r="O1146" i="23"/>
  <c r="O1145" i="23"/>
  <c r="O1144" i="23"/>
  <c r="O1143" i="23"/>
  <c r="O1142" i="23"/>
  <c r="O1141" i="23"/>
  <c r="O1140" i="23"/>
  <c r="O1139" i="23"/>
  <c r="O1138" i="23"/>
  <c r="O1137" i="23"/>
  <c r="O1136" i="23"/>
  <c r="O1135" i="23"/>
  <c r="O1134" i="23"/>
  <c r="O1133" i="23"/>
  <c r="O1132" i="23"/>
  <c r="O1131" i="23"/>
  <c r="O1130" i="23"/>
  <c r="O1129" i="23"/>
  <c r="O1128" i="23"/>
  <c r="O1127" i="23"/>
  <c r="O1126" i="23"/>
  <c r="O1125" i="23"/>
  <c r="O1124" i="23"/>
  <c r="O1123" i="23"/>
  <c r="O1122" i="23"/>
  <c r="O1121" i="23"/>
  <c r="O1120" i="23"/>
  <c r="O1119" i="23"/>
  <c r="O1118" i="23"/>
  <c r="O1117" i="23"/>
  <c r="O1116" i="23"/>
  <c r="O1115" i="23"/>
  <c r="O1114" i="23"/>
  <c r="O1113" i="23"/>
  <c r="O1112" i="23"/>
  <c r="O1111" i="23"/>
  <c r="O1110" i="23"/>
  <c r="O1109" i="23"/>
  <c r="O1108" i="23"/>
  <c r="O1107" i="23"/>
  <c r="O1106" i="23"/>
  <c r="O1105" i="23"/>
  <c r="O1104" i="23"/>
  <c r="O1103" i="23"/>
  <c r="O1102" i="23"/>
  <c r="O1101" i="23"/>
  <c r="O1100" i="23"/>
  <c r="O1099" i="23"/>
  <c r="O1098" i="23"/>
  <c r="O1097" i="23"/>
  <c r="O1096" i="23"/>
  <c r="O1095" i="23"/>
  <c r="O1094" i="23"/>
  <c r="O1093" i="23"/>
  <c r="O1092" i="23"/>
  <c r="O1091" i="23"/>
  <c r="O1090" i="23"/>
  <c r="O1089" i="23"/>
  <c r="O1088" i="23"/>
  <c r="O1087" i="23"/>
  <c r="O1086" i="23"/>
  <c r="O1085" i="23"/>
  <c r="O1084" i="23"/>
  <c r="O1083" i="23"/>
  <c r="O1082" i="23"/>
  <c r="O1081" i="23"/>
  <c r="O1080" i="23"/>
  <c r="O1079" i="23"/>
  <c r="O1078" i="23"/>
  <c r="O1077" i="23"/>
  <c r="O1076" i="23"/>
  <c r="O1075" i="23"/>
  <c r="O1074" i="23"/>
  <c r="O1073" i="23"/>
  <c r="O1072" i="23"/>
  <c r="O1071" i="23"/>
  <c r="O1070" i="23"/>
  <c r="O1069" i="23"/>
  <c r="O1068" i="23"/>
  <c r="O1067" i="23"/>
  <c r="O1066" i="23"/>
  <c r="O1065" i="23"/>
  <c r="O1064" i="23"/>
  <c r="O1063" i="23"/>
  <c r="O1062" i="23"/>
  <c r="O1061" i="23"/>
  <c r="O1060" i="23"/>
  <c r="O1059" i="23"/>
  <c r="O1058" i="23"/>
  <c r="O1057" i="23"/>
  <c r="O1056" i="23"/>
  <c r="O1055" i="23"/>
  <c r="O1054" i="23"/>
  <c r="O1053" i="23"/>
  <c r="O1052" i="23"/>
  <c r="O1051" i="23"/>
  <c r="O1050" i="23"/>
  <c r="O1049" i="23"/>
  <c r="O1048" i="23"/>
  <c r="O1047" i="23"/>
  <c r="O1046" i="23"/>
  <c r="O1045" i="23"/>
  <c r="O1044" i="23"/>
  <c r="O1043" i="23"/>
  <c r="O1042" i="23"/>
  <c r="O1041" i="23"/>
  <c r="O1040" i="23"/>
  <c r="O1039" i="23"/>
  <c r="O1038" i="23"/>
  <c r="O1037" i="23"/>
  <c r="O1036" i="23"/>
  <c r="O1035" i="23"/>
  <c r="O1034" i="23"/>
  <c r="O1033" i="23"/>
  <c r="O1032" i="23"/>
  <c r="O1031" i="23"/>
  <c r="O1030" i="23"/>
  <c r="O1029" i="23"/>
  <c r="O1028" i="23"/>
  <c r="O1027" i="23"/>
  <c r="O1026" i="23"/>
  <c r="O1025" i="23"/>
  <c r="O1024" i="23"/>
  <c r="O1023" i="23"/>
  <c r="O1022" i="23"/>
  <c r="O1021" i="23"/>
  <c r="O1020" i="23"/>
  <c r="O1019" i="23"/>
  <c r="O1018" i="23"/>
  <c r="O1017" i="23"/>
  <c r="O1016" i="23"/>
  <c r="O1015" i="23"/>
  <c r="O1014" i="23"/>
  <c r="O1013" i="23"/>
  <c r="O1012" i="23"/>
  <c r="O1011" i="23"/>
  <c r="O1010" i="23"/>
  <c r="O1009" i="23"/>
  <c r="O1008" i="23"/>
  <c r="O1007" i="23"/>
  <c r="O1006" i="23"/>
  <c r="O1005" i="23"/>
  <c r="O1004" i="23"/>
  <c r="O1003" i="23"/>
  <c r="O1002" i="23"/>
  <c r="O1001" i="23"/>
  <c r="O1000" i="23"/>
  <c r="O999" i="23"/>
  <c r="O998" i="23"/>
  <c r="O997" i="23"/>
  <c r="O996" i="23"/>
  <c r="O995" i="23"/>
  <c r="O994" i="23"/>
  <c r="O993" i="23"/>
  <c r="O992" i="23"/>
  <c r="O991" i="23"/>
  <c r="O990" i="23"/>
  <c r="O989" i="23"/>
  <c r="O988" i="23"/>
  <c r="O987" i="23"/>
  <c r="O986" i="23"/>
  <c r="O985" i="23"/>
  <c r="O984" i="23"/>
  <c r="O983" i="23"/>
  <c r="O982" i="23"/>
  <c r="O981" i="23"/>
  <c r="O980" i="23"/>
  <c r="O979" i="23"/>
  <c r="O978" i="23"/>
  <c r="O977" i="23"/>
  <c r="O976" i="23"/>
  <c r="O975" i="23"/>
  <c r="O974" i="23"/>
  <c r="O973" i="23"/>
  <c r="O972" i="23"/>
  <c r="O971" i="23"/>
  <c r="O970" i="23"/>
  <c r="O969" i="23"/>
  <c r="O968" i="23"/>
  <c r="O967" i="23"/>
  <c r="O966" i="23"/>
  <c r="O965" i="23"/>
  <c r="O964" i="23"/>
  <c r="O963" i="23"/>
  <c r="O962" i="23"/>
  <c r="O961" i="23"/>
  <c r="O960" i="23"/>
  <c r="O959" i="23"/>
  <c r="O958" i="23"/>
  <c r="O957" i="23"/>
  <c r="O956" i="23"/>
  <c r="O955" i="23"/>
  <c r="O954" i="23"/>
  <c r="O953" i="23"/>
  <c r="O952" i="23"/>
  <c r="O951" i="23"/>
  <c r="O950" i="23"/>
  <c r="O949" i="23"/>
  <c r="O948" i="23"/>
  <c r="O947" i="23"/>
  <c r="O946" i="23"/>
  <c r="O945" i="23"/>
  <c r="O944" i="23"/>
  <c r="O943" i="23"/>
  <c r="O942" i="23"/>
  <c r="O941" i="23"/>
  <c r="O940" i="23"/>
  <c r="O939" i="23"/>
  <c r="O938" i="23"/>
  <c r="O937" i="23"/>
  <c r="O936" i="23"/>
  <c r="O935" i="23"/>
  <c r="O934" i="23"/>
  <c r="O933" i="23"/>
  <c r="O932" i="23"/>
  <c r="O931" i="23"/>
  <c r="O930" i="23"/>
  <c r="O929" i="23"/>
  <c r="O928" i="23"/>
  <c r="O927" i="23"/>
  <c r="O926" i="23"/>
  <c r="O925" i="23"/>
  <c r="O924" i="23"/>
  <c r="O923" i="23"/>
  <c r="O922" i="23"/>
  <c r="O921" i="23"/>
  <c r="O920" i="23"/>
  <c r="O919" i="23"/>
  <c r="O918" i="23"/>
  <c r="O917" i="23"/>
  <c r="O916" i="23"/>
  <c r="O915" i="23"/>
  <c r="O914" i="23"/>
  <c r="O913" i="23"/>
  <c r="O912" i="23"/>
  <c r="O911" i="23"/>
  <c r="O910" i="23"/>
  <c r="O909" i="23"/>
  <c r="O908" i="23"/>
  <c r="O907" i="23"/>
  <c r="O906" i="23"/>
  <c r="O905" i="23"/>
  <c r="O904" i="23"/>
  <c r="O903" i="23"/>
  <c r="O902" i="23"/>
  <c r="O901" i="23"/>
  <c r="O900" i="23"/>
  <c r="O899" i="23"/>
  <c r="O898" i="23"/>
  <c r="O897" i="23"/>
  <c r="O896" i="23"/>
  <c r="O895" i="23"/>
  <c r="O894" i="23"/>
  <c r="O893" i="23"/>
  <c r="O892" i="23"/>
  <c r="O891" i="23"/>
  <c r="O890" i="23"/>
  <c r="O889" i="23"/>
  <c r="O888" i="23"/>
  <c r="O887" i="23"/>
  <c r="O886" i="23"/>
  <c r="O885" i="23"/>
  <c r="O884" i="23"/>
  <c r="O883" i="23"/>
  <c r="O882" i="23"/>
  <c r="O881" i="23"/>
  <c r="O880" i="23"/>
  <c r="O879" i="23"/>
  <c r="O878" i="23"/>
  <c r="O877" i="23"/>
  <c r="O876" i="23"/>
  <c r="O875" i="23"/>
  <c r="O874" i="23"/>
  <c r="O873" i="23"/>
  <c r="O872" i="23"/>
  <c r="O871" i="23"/>
  <c r="O870" i="23"/>
  <c r="O869" i="23"/>
  <c r="O868" i="23"/>
  <c r="O867" i="23"/>
  <c r="O866" i="23"/>
  <c r="O865" i="23"/>
  <c r="O864" i="23"/>
  <c r="O863" i="23"/>
  <c r="O862" i="23"/>
  <c r="O861" i="23"/>
  <c r="O860" i="23"/>
  <c r="O859" i="23"/>
  <c r="O858" i="23"/>
  <c r="O857" i="23"/>
  <c r="O856" i="23"/>
  <c r="O855" i="23"/>
  <c r="O854" i="23"/>
  <c r="O853" i="23"/>
  <c r="O852" i="23"/>
  <c r="O851" i="23"/>
  <c r="O850" i="23"/>
  <c r="O849" i="23"/>
  <c r="O848" i="23"/>
  <c r="O847" i="23"/>
  <c r="O846" i="23"/>
  <c r="O845" i="23"/>
  <c r="O844" i="23"/>
  <c r="O843" i="23"/>
  <c r="O842" i="23"/>
  <c r="O841" i="23"/>
  <c r="O840" i="23"/>
  <c r="O839" i="23"/>
  <c r="O838" i="23"/>
  <c r="O837" i="23"/>
  <c r="O836" i="23"/>
  <c r="O835" i="23"/>
  <c r="O834" i="23"/>
  <c r="O833" i="23"/>
  <c r="O832" i="23"/>
  <c r="O831" i="23"/>
  <c r="O830" i="23"/>
  <c r="O829" i="23"/>
  <c r="O828" i="23"/>
  <c r="O827" i="23"/>
  <c r="O826" i="23"/>
  <c r="O825" i="23"/>
  <c r="O824" i="23"/>
  <c r="O823" i="23"/>
  <c r="O822" i="23"/>
  <c r="O821" i="23"/>
  <c r="O820" i="23"/>
  <c r="O819" i="23"/>
  <c r="O818" i="23"/>
  <c r="O817" i="23"/>
  <c r="O816" i="23"/>
  <c r="O815" i="23"/>
  <c r="O814" i="23"/>
  <c r="O813" i="23"/>
  <c r="O812" i="23"/>
  <c r="O811" i="23"/>
  <c r="O810" i="23"/>
  <c r="O809" i="23"/>
  <c r="O808" i="23"/>
  <c r="O807" i="23"/>
  <c r="O806" i="23"/>
  <c r="O805" i="23"/>
  <c r="O804" i="23"/>
  <c r="O803" i="23"/>
  <c r="O802" i="23"/>
  <c r="O801" i="23"/>
  <c r="O800" i="23"/>
  <c r="O799" i="23"/>
  <c r="O798" i="23"/>
  <c r="O797" i="23"/>
  <c r="O796" i="23"/>
  <c r="O795" i="23"/>
  <c r="O794" i="23"/>
  <c r="O793" i="23"/>
  <c r="O792" i="23"/>
  <c r="O791" i="23"/>
  <c r="O790" i="23"/>
  <c r="O789" i="23"/>
  <c r="O788" i="23"/>
  <c r="O787" i="23"/>
  <c r="O786" i="23"/>
  <c r="O785" i="23"/>
  <c r="O784" i="23"/>
  <c r="O783" i="23"/>
  <c r="O782" i="23"/>
  <c r="O781" i="23"/>
  <c r="O780" i="23"/>
  <c r="O779" i="23"/>
  <c r="O778" i="23"/>
  <c r="O777" i="23"/>
  <c r="O776" i="23"/>
  <c r="O775" i="23"/>
  <c r="O774" i="23"/>
  <c r="O773" i="23"/>
  <c r="O772" i="23"/>
  <c r="O771" i="23"/>
  <c r="O770" i="23"/>
  <c r="O769" i="23"/>
  <c r="O768" i="23"/>
  <c r="O767" i="23"/>
  <c r="O766" i="23"/>
  <c r="O765" i="23"/>
  <c r="O764" i="23"/>
  <c r="O763" i="23"/>
  <c r="O762" i="23"/>
  <c r="O761" i="23"/>
  <c r="O760" i="23"/>
  <c r="O759" i="23"/>
  <c r="O758" i="23"/>
  <c r="O757" i="23"/>
  <c r="O756" i="23"/>
  <c r="O755" i="23"/>
  <c r="O754" i="23"/>
  <c r="O753" i="23"/>
  <c r="O752" i="23"/>
  <c r="O751" i="23"/>
  <c r="O750" i="23"/>
  <c r="O749" i="23"/>
  <c r="O748" i="23"/>
  <c r="O747" i="23"/>
  <c r="O746" i="23"/>
  <c r="O745" i="23"/>
  <c r="O744" i="23"/>
  <c r="O743" i="23"/>
  <c r="O742" i="23"/>
  <c r="O741" i="23"/>
  <c r="O740" i="23"/>
  <c r="O739" i="23"/>
  <c r="O738" i="23"/>
  <c r="O737" i="23"/>
  <c r="O736" i="23"/>
  <c r="O735" i="23"/>
  <c r="O734" i="23"/>
  <c r="O733" i="23"/>
  <c r="O732" i="23"/>
  <c r="O731" i="23"/>
  <c r="O730" i="23"/>
  <c r="O729" i="23"/>
  <c r="O728" i="23"/>
  <c r="O727" i="23"/>
  <c r="O726" i="23"/>
  <c r="O725" i="23"/>
  <c r="O724" i="23"/>
  <c r="O723" i="23"/>
  <c r="O722" i="23"/>
  <c r="O721" i="23"/>
  <c r="O720" i="23"/>
  <c r="O719" i="23"/>
  <c r="O718" i="23"/>
  <c r="O717" i="23"/>
  <c r="O716" i="23"/>
  <c r="O715" i="23"/>
  <c r="O714" i="23"/>
  <c r="O713" i="23"/>
  <c r="O712" i="23"/>
  <c r="O711" i="23"/>
  <c r="O710" i="23"/>
  <c r="O709" i="23"/>
  <c r="O708" i="23"/>
  <c r="O707" i="23"/>
  <c r="O706" i="23"/>
  <c r="O705" i="23"/>
  <c r="O704" i="23"/>
  <c r="O703" i="23"/>
  <c r="O702" i="23"/>
  <c r="O701" i="23"/>
  <c r="O700" i="23"/>
  <c r="O699" i="23"/>
  <c r="O698" i="23"/>
  <c r="O697" i="23"/>
  <c r="O696" i="23"/>
  <c r="O695" i="23"/>
  <c r="O694" i="23"/>
  <c r="O693" i="23"/>
  <c r="O692" i="23"/>
  <c r="O691" i="23"/>
  <c r="O690" i="23"/>
  <c r="O689" i="23"/>
  <c r="O688" i="23"/>
  <c r="O687" i="23"/>
  <c r="O686" i="23"/>
  <c r="O685" i="23"/>
  <c r="O684" i="23"/>
  <c r="O683" i="23"/>
  <c r="O682" i="23"/>
  <c r="O681" i="23"/>
  <c r="O680" i="23"/>
  <c r="O679" i="23"/>
  <c r="O678" i="23"/>
  <c r="O677" i="23"/>
  <c r="O676" i="23"/>
  <c r="O675" i="23"/>
  <c r="O674" i="23"/>
  <c r="O673" i="23"/>
  <c r="O672" i="23"/>
  <c r="O671" i="23"/>
  <c r="O670" i="23"/>
  <c r="O669" i="23"/>
  <c r="O668" i="23"/>
  <c r="O667" i="23"/>
  <c r="O666" i="23"/>
  <c r="O665" i="23"/>
  <c r="O664" i="23"/>
  <c r="O663" i="23"/>
  <c r="O662" i="23"/>
  <c r="O661" i="23"/>
  <c r="O660" i="23"/>
  <c r="O659" i="23"/>
  <c r="O658" i="23"/>
  <c r="O657" i="23"/>
  <c r="O656" i="23"/>
  <c r="O655" i="23"/>
  <c r="O654" i="23"/>
  <c r="O653" i="23"/>
  <c r="O652" i="23"/>
  <c r="O651" i="23"/>
  <c r="O650" i="23"/>
  <c r="O649" i="23"/>
  <c r="O648" i="23"/>
  <c r="O647" i="23"/>
  <c r="O646" i="23"/>
  <c r="O645" i="23"/>
  <c r="O644" i="23"/>
  <c r="O643" i="23"/>
  <c r="O642" i="23"/>
  <c r="O641" i="23"/>
  <c r="O640" i="23"/>
  <c r="O639" i="23"/>
  <c r="O638" i="23"/>
  <c r="O637" i="23"/>
  <c r="O636" i="23"/>
  <c r="O635" i="23"/>
  <c r="O634" i="23"/>
  <c r="O633" i="23"/>
  <c r="O632" i="23"/>
  <c r="O631" i="23"/>
  <c r="O630" i="23"/>
  <c r="O629" i="23"/>
  <c r="O628" i="23"/>
  <c r="O627" i="23"/>
  <c r="O626" i="23"/>
  <c r="O625" i="23"/>
  <c r="O624" i="23"/>
  <c r="O623" i="23"/>
  <c r="O622" i="23"/>
  <c r="O621" i="23"/>
  <c r="O620" i="23"/>
  <c r="O619" i="23"/>
  <c r="O618" i="23"/>
  <c r="O617" i="23"/>
  <c r="O616" i="23"/>
  <c r="O615" i="23"/>
  <c r="O614" i="23"/>
  <c r="O613" i="23"/>
  <c r="O612" i="23"/>
  <c r="O611" i="23"/>
  <c r="O610" i="23"/>
  <c r="O609" i="23"/>
  <c r="O608" i="23"/>
  <c r="O607" i="23"/>
  <c r="O606" i="23"/>
  <c r="O605" i="23"/>
  <c r="O604" i="23"/>
  <c r="O603" i="23"/>
  <c r="O602" i="23"/>
  <c r="O601" i="23"/>
  <c r="O600" i="23"/>
  <c r="O599" i="23"/>
  <c r="O598" i="23"/>
  <c r="O597" i="23"/>
  <c r="O596" i="23"/>
  <c r="O595" i="23"/>
  <c r="O594" i="23"/>
  <c r="O593" i="23"/>
  <c r="O592" i="23"/>
  <c r="O591" i="23"/>
  <c r="O590" i="23"/>
  <c r="O589" i="23"/>
  <c r="O588" i="23"/>
  <c r="O587" i="23"/>
  <c r="O586" i="23"/>
  <c r="O585" i="23"/>
  <c r="O584" i="23"/>
  <c r="O583" i="23"/>
  <c r="O582" i="23"/>
  <c r="O581" i="23"/>
  <c r="O580" i="23"/>
  <c r="O579" i="23"/>
  <c r="O578" i="23"/>
  <c r="O577" i="23"/>
  <c r="O576" i="23"/>
  <c r="O575" i="23"/>
  <c r="O574" i="23"/>
  <c r="O573" i="23"/>
  <c r="O572" i="23"/>
  <c r="O571" i="23"/>
  <c r="O570" i="23"/>
  <c r="O569" i="23"/>
  <c r="O568" i="23"/>
  <c r="O567" i="23"/>
  <c r="O566" i="23"/>
  <c r="O565" i="23"/>
  <c r="O564" i="23"/>
  <c r="O563" i="23"/>
  <c r="O562" i="23"/>
  <c r="O561" i="23"/>
  <c r="O560" i="23"/>
  <c r="O559" i="23"/>
  <c r="O558" i="23"/>
  <c r="O557" i="23"/>
  <c r="O556" i="23"/>
  <c r="O555" i="23"/>
  <c r="O554" i="23"/>
  <c r="O553" i="23"/>
  <c r="O552" i="23"/>
  <c r="O551" i="23"/>
  <c r="O550" i="23"/>
  <c r="O549" i="23"/>
  <c r="O548" i="23"/>
  <c r="O547" i="23"/>
  <c r="O546" i="23"/>
  <c r="O545" i="23"/>
  <c r="O544" i="23"/>
  <c r="O543" i="23"/>
  <c r="O542" i="23"/>
  <c r="O541" i="23"/>
  <c r="O540" i="23"/>
  <c r="O539" i="23"/>
  <c r="O538" i="23"/>
  <c r="O537" i="23"/>
  <c r="O536" i="23"/>
  <c r="O535" i="23"/>
  <c r="O534" i="23"/>
  <c r="O533" i="23"/>
  <c r="O532" i="23"/>
  <c r="O531" i="23"/>
  <c r="O530" i="23"/>
  <c r="O529" i="23"/>
  <c r="O528" i="23"/>
  <c r="O527" i="23"/>
  <c r="O526" i="23"/>
  <c r="O525" i="23"/>
  <c r="O524" i="23"/>
  <c r="O523" i="23"/>
  <c r="O522" i="23"/>
  <c r="O521" i="23"/>
  <c r="O520" i="23"/>
  <c r="O519" i="23"/>
  <c r="O518" i="23"/>
  <c r="O517" i="23"/>
  <c r="O516" i="23"/>
  <c r="O515" i="23"/>
  <c r="O514" i="23"/>
  <c r="O513" i="23"/>
  <c r="O512" i="23"/>
  <c r="O511" i="23"/>
  <c r="O510" i="23"/>
  <c r="O509" i="23"/>
  <c r="O508" i="23"/>
  <c r="O507" i="23"/>
  <c r="O506" i="23"/>
  <c r="O505" i="23"/>
  <c r="O504" i="23"/>
  <c r="O503" i="23"/>
  <c r="O502" i="23"/>
  <c r="O501" i="23"/>
  <c r="O500" i="23"/>
  <c r="O499" i="23"/>
  <c r="O498" i="23"/>
  <c r="O497" i="23"/>
  <c r="O496" i="23"/>
  <c r="O495" i="23"/>
  <c r="O494" i="23"/>
  <c r="O493" i="23"/>
  <c r="O492" i="23"/>
  <c r="O491" i="23"/>
  <c r="O490" i="23"/>
  <c r="O489" i="23"/>
  <c r="O488" i="23"/>
  <c r="O487" i="23"/>
  <c r="O486" i="23"/>
  <c r="O485" i="23"/>
  <c r="O484" i="23"/>
  <c r="O483" i="23"/>
  <c r="O482" i="23"/>
  <c r="O481" i="23"/>
  <c r="O480" i="23"/>
  <c r="O479" i="23"/>
  <c r="O478" i="23"/>
  <c r="O477" i="23"/>
  <c r="O476" i="23"/>
  <c r="O475" i="23"/>
  <c r="O474" i="23"/>
  <c r="O473" i="23"/>
  <c r="O472" i="23"/>
  <c r="O471" i="23"/>
  <c r="O470" i="23"/>
  <c r="O469" i="23"/>
  <c r="O468" i="23"/>
  <c r="O467" i="23"/>
  <c r="O466" i="23"/>
  <c r="O465" i="23"/>
  <c r="O464" i="23"/>
  <c r="O463" i="23"/>
  <c r="O462" i="23"/>
  <c r="O461" i="23"/>
  <c r="O460" i="23"/>
  <c r="O459" i="23"/>
  <c r="O458" i="23"/>
  <c r="O457" i="23"/>
  <c r="O456" i="23"/>
  <c r="O455" i="23"/>
  <c r="O454" i="23"/>
  <c r="O453" i="23"/>
  <c r="O452" i="23"/>
  <c r="O451" i="23"/>
  <c r="O450" i="23"/>
  <c r="O449" i="23"/>
  <c r="O448" i="23"/>
  <c r="O447" i="23"/>
  <c r="O446" i="23"/>
  <c r="O445" i="23"/>
  <c r="O444" i="23"/>
  <c r="O443" i="23"/>
  <c r="O442" i="23"/>
  <c r="O441" i="23"/>
  <c r="O440" i="23"/>
  <c r="O439" i="23"/>
  <c r="O438" i="23"/>
  <c r="O437" i="23"/>
  <c r="O436" i="23"/>
  <c r="O435" i="23"/>
  <c r="O434" i="23"/>
  <c r="O433" i="23"/>
  <c r="O432" i="23"/>
  <c r="O431" i="23"/>
  <c r="O430" i="23"/>
  <c r="O429" i="23"/>
  <c r="O428" i="23"/>
  <c r="O427" i="23"/>
  <c r="O426" i="23"/>
  <c r="O425" i="23"/>
  <c r="O424" i="23"/>
  <c r="O423" i="23"/>
  <c r="O422" i="23"/>
  <c r="O421" i="23"/>
  <c r="O420" i="23"/>
  <c r="O419" i="23"/>
  <c r="O418" i="23"/>
  <c r="O417" i="23"/>
  <c r="O416" i="23"/>
  <c r="O415" i="23"/>
  <c r="O414" i="23"/>
  <c r="O413" i="23"/>
  <c r="O412" i="23"/>
  <c r="O411" i="23"/>
  <c r="O410" i="23"/>
  <c r="O409" i="23"/>
  <c r="O408" i="23"/>
  <c r="O407" i="23"/>
  <c r="O406" i="23"/>
  <c r="O405" i="23"/>
  <c r="O404" i="23"/>
  <c r="O403" i="23"/>
  <c r="O402" i="23"/>
  <c r="O401" i="23"/>
  <c r="O400" i="23"/>
  <c r="O399" i="23"/>
  <c r="O398" i="23"/>
  <c r="O397" i="23"/>
  <c r="O396" i="23"/>
  <c r="O395" i="23"/>
  <c r="O394" i="23"/>
  <c r="O393" i="23"/>
  <c r="O392" i="23"/>
  <c r="O391" i="23"/>
  <c r="O390" i="23"/>
  <c r="O389" i="23"/>
  <c r="O388" i="23"/>
  <c r="O387" i="23"/>
  <c r="O386" i="23"/>
  <c r="O385" i="23"/>
  <c r="O384" i="23"/>
  <c r="O383" i="23"/>
  <c r="O382" i="23"/>
  <c r="O381" i="23"/>
  <c r="O380" i="23"/>
  <c r="O379" i="23"/>
  <c r="O378" i="23"/>
  <c r="O377" i="23"/>
  <c r="O376" i="23"/>
  <c r="O375" i="23"/>
  <c r="O374" i="23"/>
  <c r="O373" i="23"/>
  <c r="O372" i="23"/>
  <c r="O371" i="23"/>
  <c r="O370" i="23"/>
  <c r="O369" i="23"/>
  <c r="O368" i="23"/>
  <c r="O367" i="23"/>
  <c r="O366" i="23"/>
  <c r="O365" i="23"/>
  <c r="O364" i="23"/>
  <c r="O363" i="23"/>
  <c r="O362" i="23"/>
  <c r="O361" i="23"/>
  <c r="O360" i="23"/>
  <c r="O359" i="23"/>
  <c r="O358" i="23"/>
  <c r="O357" i="23"/>
  <c r="O356" i="23"/>
  <c r="O355" i="23"/>
  <c r="O354" i="23"/>
  <c r="O353" i="23"/>
  <c r="O352" i="23"/>
  <c r="O351" i="23"/>
  <c r="O350" i="23"/>
  <c r="O349" i="23"/>
  <c r="O348" i="23"/>
  <c r="O347" i="23"/>
  <c r="O346" i="23"/>
  <c r="O345" i="23"/>
  <c r="O344" i="23"/>
  <c r="O343" i="23"/>
  <c r="O342" i="23"/>
  <c r="O341" i="23"/>
  <c r="O340" i="23"/>
  <c r="O339" i="23"/>
  <c r="O338" i="23"/>
  <c r="O337" i="23"/>
  <c r="O336" i="23"/>
  <c r="O335" i="23"/>
  <c r="O334" i="23"/>
  <c r="O333" i="23"/>
  <c r="O332" i="23"/>
  <c r="O331" i="23"/>
  <c r="O330" i="23"/>
  <c r="O329" i="23"/>
  <c r="O328" i="23"/>
  <c r="O327" i="23"/>
  <c r="O326" i="23"/>
  <c r="O325" i="23"/>
  <c r="O324" i="23"/>
  <c r="O323" i="23"/>
  <c r="O322" i="23"/>
  <c r="O321" i="23"/>
  <c r="O320" i="23"/>
  <c r="O319" i="23"/>
  <c r="O318" i="23"/>
  <c r="O317" i="23"/>
  <c r="O316" i="23"/>
  <c r="O315" i="23"/>
  <c r="O314" i="23"/>
  <c r="O313" i="23"/>
  <c r="O312" i="23"/>
  <c r="O311" i="23"/>
  <c r="O310" i="23"/>
  <c r="O309" i="23"/>
  <c r="O308" i="23"/>
  <c r="O307" i="23"/>
  <c r="O306" i="23"/>
  <c r="O305" i="23"/>
  <c r="O304" i="23"/>
  <c r="O303" i="23"/>
  <c r="O302" i="23"/>
  <c r="O301" i="23"/>
  <c r="O300" i="23"/>
  <c r="O299" i="23"/>
  <c r="O298" i="23"/>
  <c r="O297" i="23"/>
  <c r="O296" i="23"/>
  <c r="O295" i="23"/>
  <c r="O294" i="23"/>
  <c r="O293" i="23"/>
  <c r="O292" i="23"/>
  <c r="O291" i="23"/>
  <c r="O290" i="23"/>
  <c r="O289" i="23"/>
  <c r="O288" i="23"/>
  <c r="O287" i="23"/>
  <c r="O286" i="23"/>
  <c r="O285" i="23"/>
  <c r="O284" i="23"/>
  <c r="O283" i="23"/>
  <c r="O282" i="23"/>
  <c r="O281" i="23"/>
  <c r="O280" i="23"/>
  <c r="O279" i="23"/>
  <c r="O278" i="23"/>
  <c r="O277" i="23"/>
  <c r="O276" i="23"/>
  <c r="O275" i="23"/>
  <c r="O274" i="23"/>
  <c r="O273" i="23"/>
  <c r="O272" i="23"/>
  <c r="O271" i="23"/>
  <c r="O270" i="23"/>
  <c r="O269" i="23"/>
  <c r="O268" i="23"/>
  <c r="O267" i="23"/>
  <c r="O266" i="23"/>
  <c r="O265" i="23"/>
  <c r="O264" i="23"/>
  <c r="O263" i="23"/>
  <c r="O262" i="23"/>
  <c r="O261" i="23"/>
  <c r="O260" i="23"/>
  <c r="O259" i="23"/>
  <c r="O258" i="23"/>
  <c r="O257" i="23"/>
  <c r="O256" i="23"/>
  <c r="O255" i="23"/>
  <c r="O254" i="23"/>
  <c r="O253" i="23"/>
  <c r="O252" i="23"/>
  <c r="O251" i="23"/>
  <c r="O250" i="23"/>
  <c r="O249" i="23"/>
  <c r="O248" i="23"/>
  <c r="O247" i="23"/>
  <c r="O246" i="23"/>
  <c r="O245" i="23"/>
  <c r="O244" i="23"/>
  <c r="O243" i="23"/>
  <c r="O242" i="23"/>
  <c r="O241" i="23"/>
  <c r="O240" i="23"/>
  <c r="O239" i="23"/>
  <c r="O238" i="23"/>
  <c r="O237" i="23"/>
  <c r="O236" i="23"/>
  <c r="O235" i="23"/>
  <c r="O234" i="23"/>
  <c r="O233" i="23"/>
  <c r="O232" i="23"/>
  <c r="O231" i="23"/>
  <c r="O230" i="23"/>
  <c r="O229" i="23"/>
  <c r="O228" i="23"/>
  <c r="O227" i="23"/>
  <c r="O226" i="23"/>
  <c r="O225" i="23"/>
  <c r="O224" i="23"/>
  <c r="O223" i="23"/>
  <c r="O222" i="23"/>
  <c r="O221" i="23"/>
  <c r="O220" i="23"/>
  <c r="O219" i="23"/>
  <c r="O218" i="23"/>
  <c r="O217" i="23"/>
  <c r="O216" i="23"/>
  <c r="O215" i="23"/>
  <c r="O214" i="23"/>
  <c r="O213" i="23"/>
  <c r="O212" i="23"/>
  <c r="O211" i="23"/>
  <c r="O210" i="23"/>
  <c r="O209" i="23"/>
  <c r="O208" i="23"/>
  <c r="O207" i="23"/>
  <c r="O206" i="23"/>
  <c r="O205" i="23"/>
  <c r="O204" i="23"/>
  <c r="O203" i="23"/>
  <c r="O202" i="23"/>
  <c r="O201" i="23"/>
  <c r="O200" i="23"/>
  <c r="O199" i="23"/>
  <c r="O198" i="23"/>
  <c r="O197" i="23"/>
  <c r="O196" i="23"/>
  <c r="O195" i="23"/>
  <c r="O194" i="23"/>
  <c r="O193" i="23"/>
  <c r="O192" i="23"/>
  <c r="O191" i="23"/>
  <c r="O190" i="23"/>
  <c r="O189" i="23"/>
  <c r="O188" i="23"/>
  <c r="O187" i="23"/>
  <c r="O186" i="23"/>
  <c r="O185" i="23"/>
  <c r="O184" i="23"/>
  <c r="O183" i="23"/>
  <c r="O182" i="23"/>
  <c r="O181" i="23"/>
  <c r="O180" i="23"/>
  <c r="O179" i="23"/>
  <c r="O178" i="23"/>
  <c r="O177" i="23"/>
  <c r="O176" i="23"/>
  <c r="O175" i="23"/>
  <c r="O174" i="23"/>
  <c r="O173" i="23"/>
  <c r="O172" i="23"/>
  <c r="O171" i="23"/>
  <c r="O170" i="23"/>
  <c r="O169" i="23"/>
  <c r="O168" i="23"/>
  <c r="O167" i="23"/>
  <c r="O166" i="23"/>
  <c r="O165" i="23"/>
  <c r="O164" i="23"/>
  <c r="O163" i="23"/>
  <c r="O162" i="23"/>
  <c r="O161" i="23"/>
  <c r="O160" i="23"/>
  <c r="O159" i="23"/>
  <c r="O158" i="23"/>
  <c r="O157" i="23"/>
  <c r="O156" i="23"/>
  <c r="O155" i="23"/>
  <c r="O154" i="23"/>
  <c r="O153" i="23"/>
  <c r="O152" i="23"/>
  <c r="O151" i="23"/>
  <c r="O150" i="23"/>
  <c r="O149" i="23"/>
  <c r="O148" i="23"/>
  <c r="O147" i="23"/>
  <c r="O146" i="23"/>
  <c r="O145" i="23"/>
  <c r="O144" i="23"/>
  <c r="O143" i="23"/>
  <c r="O142" i="23"/>
  <c r="O141" i="23"/>
  <c r="O140" i="23"/>
  <c r="O139" i="23"/>
  <c r="O138" i="23"/>
  <c r="O137" i="23"/>
  <c r="O136" i="23"/>
  <c r="O135" i="23"/>
  <c r="O134" i="23"/>
  <c r="O133" i="23"/>
  <c r="O132" i="23"/>
  <c r="O131" i="23"/>
  <c r="O130" i="23"/>
  <c r="O129" i="23"/>
  <c r="O128" i="23"/>
  <c r="O127" i="23"/>
  <c r="O126" i="23"/>
  <c r="O125" i="23"/>
  <c r="O124" i="23"/>
  <c r="O123" i="23"/>
  <c r="O122" i="23"/>
  <c r="O121" i="23"/>
  <c r="O120" i="23"/>
  <c r="O119" i="23"/>
  <c r="O118" i="23"/>
  <c r="O117" i="23"/>
  <c r="O116" i="23"/>
  <c r="O115" i="23"/>
  <c r="O114" i="23"/>
  <c r="O113" i="23"/>
  <c r="O112" i="23"/>
  <c r="O111" i="23"/>
  <c r="O110" i="23"/>
  <c r="O109" i="23"/>
  <c r="O108" i="23"/>
  <c r="O107" i="23"/>
  <c r="O106" i="23"/>
  <c r="O105" i="23"/>
  <c r="O104" i="23"/>
  <c r="O103" i="23"/>
  <c r="O102" i="23"/>
  <c r="O101" i="23"/>
  <c r="O100" i="23"/>
  <c r="O99" i="23"/>
  <c r="O98" i="23"/>
  <c r="O97" i="23"/>
  <c r="O96" i="23"/>
  <c r="O95" i="23"/>
  <c r="O94" i="23"/>
  <c r="O93" i="23"/>
  <c r="O92" i="23"/>
  <c r="O91" i="23"/>
  <c r="O90" i="23"/>
  <c r="O89" i="23"/>
  <c r="O88" i="23"/>
  <c r="O87" i="23"/>
  <c r="O86" i="23"/>
  <c r="O85" i="23"/>
  <c r="O84" i="23"/>
  <c r="O83" i="23"/>
  <c r="O82" i="23"/>
  <c r="O81" i="23"/>
  <c r="O80" i="23"/>
  <c r="O79" i="23"/>
  <c r="O78" i="23"/>
  <c r="O77" i="23"/>
  <c r="O76" i="23"/>
  <c r="O75" i="23"/>
  <c r="O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O2" i="23"/>
  <c r="J5" i="37" l="1"/>
  <c r="J4" i="37"/>
  <c r="J3" i="37"/>
  <c r="F2531" i="37"/>
  <c r="F2530" i="37"/>
  <c r="F2529" i="37"/>
  <c r="F2528" i="37"/>
  <c r="F2527" i="37"/>
  <c r="F2526" i="37"/>
  <c r="F2525" i="37"/>
  <c r="F2524" i="37"/>
  <c r="F2523" i="37"/>
  <c r="F2522" i="37"/>
  <c r="F2521" i="37"/>
  <c r="F2520" i="37"/>
  <c r="F2519" i="37"/>
  <c r="F2518" i="37"/>
  <c r="F2517" i="37"/>
  <c r="F2516" i="37"/>
  <c r="F2515" i="37"/>
  <c r="F2514" i="37"/>
  <c r="F2513" i="37"/>
  <c r="F2512" i="37"/>
  <c r="F2511" i="37"/>
  <c r="F2510" i="37"/>
  <c r="F2509" i="37"/>
  <c r="F2508" i="37"/>
  <c r="F2507" i="37"/>
  <c r="F2506" i="37"/>
  <c r="F2505" i="37"/>
  <c r="F2504" i="37"/>
  <c r="F2503" i="37"/>
  <c r="F2502" i="37"/>
  <c r="F2501" i="37"/>
  <c r="F2500" i="37"/>
  <c r="F2499" i="37"/>
  <c r="F2498" i="37"/>
  <c r="F2497" i="37"/>
  <c r="F2496" i="37"/>
  <c r="F2495" i="37"/>
  <c r="F2494" i="37"/>
  <c r="F2493" i="37"/>
  <c r="F2492" i="37"/>
  <c r="F2491" i="37"/>
  <c r="F2490" i="37"/>
  <c r="F2489" i="37"/>
  <c r="F2488" i="37"/>
  <c r="F2487" i="37"/>
  <c r="F2486" i="37"/>
  <c r="F2485" i="37"/>
  <c r="F2484" i="37"/>
  <c r="F2483" i="37"/>
  <c r="F2482" i="37"/>
  <c r="F2481" i="37"/>
  <c r="F2480" i="37"/>
  <c r="F2479" i="37"/>
  <c r="F2478" i="37"/>
  <c r="F2477" i="37"/>
  <c r="F2476" i="37"/>
  <c r="F2475" i="37"/>
  <c r="F2474" i="37"/>
  <c r="F2473" i="37"/>
  <c r="F2472" i="37"/>
  <c r="F2471" i="37"/>
  <c r="F2470" i="37"/>
  <c r="F2469" i="37"/>
  <c r="F2468" i="37"/>
  <c r="F2467" i="37"/>
  <c r="F2466" i="37"/>
  <c r="F2465" i="37"/>
  <c r="F2464" i="37"/>
  <c r="F2463" i="37"/>
  <c r="F2462" i="37"/>
  <c r="F2461" i="37"/>
  <c r="F2460" i="37"/>
  <c r="F2459" i="37"/>
  <c r="F2458" i="37"/>
  <c r="F2457" i="37"/>
  <c r="F2456" i="37"/>
  <c r="F2455" i="37"/>
  <c r="F2454" i="37"/>
  <c r="F2453" i="37"/>
  <c r="F2452" i="37"/>
  <c r="F2451" i="37"/>
  <c r="F2450" i="37"/>
  <c r="F2449" i="37"/>
  <c r="F2448" i="37"/>
  <c r="F2447" i="37"/>
  <c r="F2446" i="37"/>
  <c r="F2445" i="37"/>
  <c r="F2444" i="37"/>
  <c r="F2443" i="37"/>
  <c r="F2442" i="37"/>
  <c r="F2441" i="37"/>
  <c r="F2440" i="37"/>
  <c r="F2439" i="37"/>
  <c r="F2438" i="37"/>
  <c r="F2437" i="37"/>
  <c r="F2436" i="37"/>
  <c r="F2435" i="37"/>
  <c r="F2434" i="37"/>
  <c r="F2433" i="37"/>
  <c r="F2432" i="37"/>
  <c r="F2431" i="37"/>
  <c r="F2430" i="37"/>
  <c r="F2429" i="37"/>
  <c r="F2428" i="37"/>
  <c r="F2427" i="37"/>
  <c r="F2426" i="37"/>
  <c r="F2425" i="37"/>
  <c r="F2424" i="37"/>
  <c r="F2423" i="37"/>
  <c r="F2422" i="37"/>
  <c r="F2421" i="37"/>
  <c r="F2420" i="37"/>
  <c r="F2419" i="37"/>
  <c r="F2418" i="37"/>
  <c r="F2417" i="37"/>
  <c r="F2416" i="37"/>
  <c r="F2415" i="37"/>
  <c r="F2414" i="37"/>
  <c r="F2413" i="37"/>
  <c r="F2412" i="37"/>
  <c r="F2411" i="37"/>
  <c r="F2410" i="37"/>
  <c r="F2409" i="37"/>
  <c r="F2408" i="37"/>
  <c r="F2407" i="37"/>
  <c r="F2406" i="37"/>
  <c r="F2405" i="37"/>
  <c r="F2404" i="37"/>
  <c r="F2403" i="37"/>
  <c r="F2402" i="37"/>
  <c r="F2401" i="37"/>
  <c r="F2400" i="37"/>
  <c r="F2399" i="37"/>
  <c r="F2398" i="37"/>
  <c r="F2397" i="37"/>
  <c r="F2396" i="37"/>
  <c r="F2395" i="37"/>
  <c r="F2394" i="37"/>
  <c r="F2393" i="37"/>
  <c r="F2392" i="37"/>
  <c r="F2391" i="37"/>
  <c r="F2390" i="37"/>
  <c r="F2389" i="37"/>
  <c r="F2388" i="37"/>
  <c r="F2387" i="37"/>
  <c r="F2386" i="37"/>
  <c r="F2385" i="37"/>
  <c r="F2384" i="37"/>
  <c r="F2383" i="37"/>
  <c r="F2382" i="37"/>
  <c r="F2381" i="37"/>
  <c r="F2380" i="37"/>
  <c r="F2379" i="37"/>
  <c r="F2378" i="37"/>
  <c r="F2377" i="37"/>
  <c r="F2376" i="37"/>
  <c r="F2375" i="37"/>
  <c r="F2374" i="37"/>
  <c r="F2373" i="37"/>
  <c r="F2372" i="37"/>
  <c r="F2371" i="37"/>
  <c r="F2370" i="37"/>
  <c r="F2369" i="37"/>
  <c r="F2368" i="37"/>
  <c r="F2367" i="37"/>
  <c r="F2366" i="37"/>
  <c r="F2365" i="37"/>
  <c r="F2364" i="37"/>
  <c r="F2363" i="37"/>
  <c r="F2362" i="37"/>
  <c r="F2361" i="37"/>
  <c r="F2360" i="37"/>
  <c r="F2359" i="37"/>
  <c r="F2358" i="37"/>
  <c r="F2357" i="37"/>
  <c r="F2356" i="37"/>
  <c r="F2355" i="37"/>
  <c r="F2354" i="37"/>
  <c r="F2353" i="37"/>
  <c r="F2352" i="37"/>
  <c r="F2351" i="37"/>
  <c r="F2350" i="37"/>
  <c r="F2349" i="37"/>
  <c r="F2348" i="37"/>
  <c r="F2347" i="37"/>
  <c r="F2346" i="37"/>
  <c r="F2345" i="37"/>
  <c r="F2344" i="37"/>
  <c r="F2343" i="37"/>
  <c r="F2342" i="37"/>
  <c r="F2341" i="37"/>
  <c r="F2340" i="37"/>
  <c r="F2339" i="37"/>
  <c r="F2338" i="37"/>
  <c r="F2337" i="37"/>
  <c r="F2336" i="37"/>
  <c r="F2335" i="37"/>
  <c r="F2334" i="37"/>
  <c r="F2333" i="37"/>
  <c r="F2332" i="37"/>
  <c r="F2331" i="37"/>
  <c r="F2330" i="37"/>
  <c r="F2329" i="37"/>
  <c r="F2328" i="37"/>
  <c r="F2327" i="37"/>
  <c r="F2326" i="37"/>
  <c r="F2325" i="37"/>
  <c r="F2324" i="37"/>
  <c r="F2323" i="37"/>
  <c r="F2322" i="37"/>
  <c r="F2321" i="37"/>
  <c r="F2320" i="37"/>
  <c r="F2319" i="37"/>
  <c r="F2318" i="37"/>
  <c r="F2317" i="37"/>
  <c r="F2316" i="37"/>
  <c r="F2315" i="37"/>
  <c r="F2314" i="37"/>
  <c r="F2313" i="37"/>
  <c r="F2312" i="37"/>
  <c r="F2311" i="37"/>
  <c r="F2310" i="37"/>
  <c r="F2309" i="37"/>
  <c r="F2308" i="37"/>
  <c r="F2307" i="37"/>
  <c r="F2306" i="37"/>
  <c r="F2305" i="37"/>
  <c r="F2304" i="37"/>
  <c r="F2303" i="37"/>
  <c r="F2302" i="37"/>
  <c r="F2301" i="37"/>
  <c r="F2300" i="37"/>
  <c r="F2299" i="37"/>
  <c r="F2298" i="37"/>
  <c r="F2297" i="37"/>
  <c r="F2296" i="37"/>
  <c r="F2295" i="37"/>
  <c r="F2294" i="37"/>
  <c r="F2293" i="37"/>
  <c r="F2292" i="37"/>
  <c r="F2291" i="37"/>
  <c r="F2290" i="37"/>
  <c r="F2289" i="37"/>
  <c r="F2288" i="37"/>
  <c r="F2287" i="37"/>
  <c r="F2286" i="37"/>
  <c r="F2285" i="37"/>
  <c r="F2284" i="37"/>
  <c r="F2283" i="37"/>
  <c r="F2282" i="37"/>
  <c r="F2281" i="37"/>
  <c r="F2280" i="37"/>
  <c r="F2279" i="37"/>
  <c r="F2278" i="37"/>
  <c r="F2277" i="37"/>
  <c r="F2276" i="37"/>
  <c r="F2275" i="37"/>
  <c r="F2274" i="37"/>
  <c r="F2273" i="37"/>
  <c r="F2272" i="37"/>
  <c r="F2271" i="37"/>
  <c r="F2270" i="37"/>
  <c r="F2269" i="37"/>
  <c r="F2268" i="37"/>
  <c r="F2267" i="37"/>
  <c r="F2266" i="37"/>
  <c r="F2265" i="37"/>
  <c r="F2264" i="37"/>
  <c r="F2263" i="37"/>
  <c r="F2262" i="37"/>
  <c r="F2261" i="37"/>
  <c r="F2260" i="37"/>
  <c r="F2259" i="37"/>
  <c r="F2258" i="37"/>
  <c r="F2257" i="37"/>
  <c r="F2256" i="37"/>
  <c r="F2255" i="37"/>
  <c r="F2254" i="37"/>
  <c r="F2253" i="37"/>
  <c r="F2252" i="37"/>
  <c r="F2251" i="37"/>
  <c r="F2250" i="37"/>
  <c r="F2249" i="37"/>
  <c r="F2248" i="37"/>
  <c r="F2247" i="37"/>
  <c r="F2246" i="37"/>
  <c r="F2245" i="37"/>
  <c r="F2244" i="37"/>
  <c r="F2243" i="37"/>
  <c r="F2242" i="37"/>
  <c r="F2241" i="37"/>
  <c r="F2240" i="37"/>
  <c r="F2239" i="37"/>
  <c r="F2238" i="37"/>
  <c r="F2237" i="37"/>
  <c r="F2236" i="37"/>
  <c r="F2235" i="37"/>
  <c r="F2234" i="37"/>
  <c r="F2233" i="37"/>
  <c r="F2232" i="37"/>
  <c r="F2231" i="37"/>
  <c r="F2230" i="37"/>
  <c r="F2229" i="37"/>
  <c r="F2228" i="37"/>
  <c r="F2227" i="37"/>
  <c r="F2226" i="37"/>
  <c r="F2225" i="37"/>
  <c r="F2224" i="37"/>
  <c r="F2223" i="37"/>
  <c r="F2222" i="37"/>
  <c r="F2221" i="37"/>
  <c r="F2220" i="37"/>
  <c r="F2219" i="37"/>
  <c r="F2218" i="37"/>
  <c r="F2217" i="37"/>
  <c r="F2216" i="37"/>
  <c r="F2215" i="37"/>
  <c r="F2214" i="37"/>
  <c r="F2213" i="37"/>
  <c r="F2212" i="37"/>
  <c r="F2211" i="37"/>
  <c r="F2210" i="37"/>
  <c r="F2209" i="37"/>
  <c r="F2208" i="37"/>
  <c r="F2207" i="37"/>
  <c r="F2206" i="37"/>
  <c r="F2205" i="37"/>
  <c r="F2204" i="37"/>
  <c r="F2203" i="37"/>
  <c r="F2202" i="37"/>
  <c r="F2201" i="37"/>
  <c r="F2200" i="37"/>
  <c r="F2199" i="37"/>
  <c r="F2198" i="37"/>
  <c r="F2197" i="37"/>
  <c r="F2196" i="37"/>
  <c r="F2195" i="37"/>
  <c r="F2194" i="37"/>
  <c r="F2193" i="37"/>
  <c r="F2192" i="37"/>
  <c r="F2191" i="37"/>
  <c r="F2190" i="37"/>
  <c r="F2189" i="37"/>
  <c r="F2188" i="37"/>
  <c r="F2187" i="37"/>
  <c r="F2186" i="37"/>
  <c r="F2185" i="37"/>
  <c r="F2184" i="37"/>
  <c r="F2183" i="37"/>
  <c r="F2182" i="37"/>
  <c r="F2181" i="37"/>
  <c r="F2180" i="37"/>
  <c r="F2179" i="37"/>
  <c r="F2178" i="37"/>
  <c r="F2177" i="37"/>
  <c r="F2176" i="37"/>
  <c r="F2175" i="37"/>
  <c r="F2174" i="37"/>
  <c r="F2173" i="37"/>
  <c r="F2172" i="37"/>
  <c r="F2171" i="37"/>
  <c r="F2170" i="37"/>
  <c r="F2169" i="37"/>
  <c r="F2168" i="37"/>
  <c r="F2167" i="37"/>
  <c r="F2166" i="37"/>
  <c r="F2165" i="37"/>
  <c r="F2164" i="37"/>
  <c r="F2163" i="37"/>
  <c r="F2162" i="37"/>
  <c r="F2161" i="37"/>
  <c r="F2160" i="37"/>
  <c r="F2159" i="37"/>
  <c r="F2158" i="37"/>
  <c r="F2157" i="37"/>
  <c r="F2156" i="37"/>
  <c r="F2155" i="37"/>
  <c r="F2154" i="37"/>
  <c r="F2153" i="37"/>
  <c r="F2152" i="37"/>
  <c r="F2151" i="37"/>
  <c r="F2150" i="37"/>
  <c r="F2149" i="37"/>
  <c r="F2148" i="37"/>
  <c r="F2147" i="37"/>
  <c r="F2146" i="37"/>
  <c r="F2145" i="37"/>
  <c r="F2144" i="37"/>
  <c r="F2143" i="37"/>
  <c r="F2142" i="37"/>
  <c r="F2141" i="37"/>
  <c r="F2140" i="37"/>
  <c r="F2139" i="37"/>
  <c r="F2138" i="37"/>
  <c r="F2137" i="37"/>
  <c r="F2136" i="37"/>
  <c r="F2135" i="37"/>
  <c r="F2134" i="37"/>
  <c r="F2133" i="37"/>
  <c r="F2132" i="37"/>
  <c r="F2131" i="37"/>
  <c r="F2130" i="37"/>
  <c r="F2129" i="37"/>
  <c r="F2128" i="37"/>
  <c r="F2127" i="37"/>
  <c r="F2126" i="37"/>
  <c r="F2125" i="37"/>
  <c r="F2124" i="37"/>
  <c r="F2123" i="37"/>
  <c r="F2122" i="37"/>
  <c r="F2121" i="37"/>
  <c r="F2120" i="37"/>
  <c r="F2119" i="37"/>
  <c r="F2118" i="37"/>
  <c r="F2117" i="37"/>
  <c r="F2116" i="37"/>
  <c r="F2115" i="37"/>
  <c r="F2114" i="37"/>
  <c r="F2113" i="37"/>
  <c r="F2112" i="37"/>
  <c r="F2111" i="37"/>
  <c r="F2110" i="37"/>
  <c r="F2109" i="37"/>
  <c r="F2108" i="37"/>
  <c r="F2107" i="37"/>
  <c r="F2106" i="37"/>
  <c r="F2105" i="37"/>
  <c r="F2104" i="37"/>
  <c r="F2103" i="37"/>
  <c r="F2102" i="37"/>
  <c r="F2101" i="37"/>
  <c r="F2100" i="37"/>
  <c r="F2099" i="37"/>
  <c r="F2098" i="37"/>
  <c r="F2097" i="37"/>
  <c r="F2096" i="37"/>
  <c r="F2095" i="37"/>
  <c r="F2094" i="37"/>
  <c r="F2093" i="37"/>
  <c r="F2092" i="37"/>
  <c r="F2091" i="37"/>
  <c r="F2090" i="37"/>
  <c r="F2089" i="37"/>
  <c r="F2088" i="37"/>
  <c r="F2087" i="37"/>
  <c r="F2086" i="37"/>
  <c r="F2085" i="37"/>
  <c r="F2084" i="37"/>
  <c r="F2083" i="37"/>
  <c r="F2082" i="37"/>
  <c r="F2081" i="37"/>
  <c r="F2080" i="37"/>
  <c r="F2079" i="37"/>
  <c r="F2078" i="37"/>
  <c r="F2077" i="37"/>
  <c r="F2076" i="37"/>
  <c r="F2075" i="37"/>
  <c r="F2074" i="37"/>
  <c r="F2073" i="37"/>
  <c r="F2072" i="37"/>
  <c r="F2071" i="37"/>
  <c r="F2070" i="37"/>
  <c r="F2069" i="37"/>
  <c r="F2068" i="37"/>
  <c r="F2067" i="37"/>
  <c r="F2066" i="37"/>
  <c r="F2065" i="37"/>
  <c r="F2064" i="37"/>
  <c r="F2063" i="37"/>
  <c r="F2062" i="37"/>
  <c r="F2061" i="37"/>
  <c r="F2060" i="37"/>
  <c r="F2059" i="37"/>
  <c r="F2058" i="37"/>
  <c r="F2057" i="37"/>
  <c r="F2056" i="37"/>
  <c r="F2055" i="37"/>
  <c r="F2054" i="37"/>
  <c r="F2053" i="37"/>
  <c r="F2052" i="37"/>
  <c r="F2051" i="37"/>
  <c r="F2050" i="37"/>
  <c r="F2049" i="37"/>
  <c r="F2048" i="37"/>
  <c r="F2047" i="37"/>
  <c r="F2046" i="37"/>
  <c r="F2045" i="37"/>
  <c r="F2044" i="37"/>
  <c r="F2043" i="37"/>
  <c r="F2042" i="37"/>
  <c r="F2041" i="37"/>
  <c r="F2040" i="37"/>
  <c r="F2039" i="37"/>
  <c r="F2038" i="37"/>
  <c r="F2037" i="37"/>
  <c r="F2036" i="37"/>
  <c r="F2035" i="37"/>
  <c r="F2034" i="37"/>
  <c r="F2033" i="37"/>
  <c r="F2032" i="37"/>
  <c r="F2031" i="37"/>
  <c r="F2030" i="37"/>
  <c r="F2029" i="37"/>
  <c r="F2028" i="37"/>
  <c r="F2027" i="37"/>
  <c r="F2026" i="37"/>
  <c r="F2025" i="37"/>
  <c r="F2024" i="37"/>
  <c r="F2023" i="37"/>
  <c r="F2022" i="37"/>
  <c r="F2021" i="37"/>
  <c r="F2020" i="37"/>
  <c r="F2019" i="37"/>
  <c r="F2018" i="37"/>
  <c r="F2017" i="37"/>
  <c r="F2016" i="37"/>
  <c r="F2015" i="37"/>
  <c r="F2014" i="37"/>
  <c r="F2013" i="37"/>
  <c r="F2012" i="37"/>
  <c r="F2011" i="37"/>
  <c r="F2010" i="37"/>
  <c r="F2009" i="37"/>
  <c r="F2008" i="37"/>
  <c r="F2007" i="37"/>
  <c r="F2006" i="37"/>
  <c r="F2005" i="37"/>
  <c r="F2004" i="37"/>
  <c r="F2003" i="37"/>
  <c r="F2002" i="37"/>
  <c r="F2001" i="37"/>
  <c r="F2000" i="37"/>
  <c r="F1999" i="37"/>
  <c r="F1998" i="37"/>
  <c r="F1997" i="37"/>
  <c r="F1996" i="37"/>
  <c r="F1995" i="37"/>
  <c r="F1994" i="37"/>
  <c r="F1993" i="37"/>
  <c r="F1992" i="37"/>
  <c r="F1991" i="37"/>
  <c r="F1990" i="37"/>
  <c r="F1989" i="37"/>
  <c r="F1988" i="37"/>
  <c r="F1987" i="37"/>
  <c r="F1986" i="37"/>
  <c r="F1985" i="37"/>
  <c r="F1984" i="37"/>
  <c r="F1983" i="37"/>
  <c r="F1982" i="37"/>
  <c r="F1981" i="37"/>
  <c r="F1980" i="37"/>
  <c r="F1979" i="37"/>
  <c r="F1978" i="37"/>
  <c r="F1977" i="37"/>
  <c r="F1976" i="37"/>
  <c r="F1975" i="37"/>
  <c r="F1974" i="37"/>
  <c r="F1973" i="37"/>
  <c r="F1972" i="37"/>
  <c r="F1971" i="37"/>
  <c r="F1970" i="37"/>
  <c r="F1969" i="37"/>
  <c r="F1968" i="37"/>
  <c r="F1967" i="37"/>
  <c r="F1966" i="37"/>
  <c r="F1965" i="37"/>
  <c r="F1964" i="37"/>
  <c r="F1963" i="37"/>
  <c r="F1962" i="37"/>
  <c r="F1961" i="37"/>
  <c r="F1960" i="37"/>
  <c r="F1959" i="37"/>
  <c r="F1958" i="37"/>
  <c r="F1957" i="37"/>
  <c r="F1956" i="37"/>
  <c r="F1955" i="37"/>
  <c r="F1954" i="37"/>
  <c r="F1953" i="37"/>
  <c r="F1952" i="37"/>
  <c r="F1951" i="37"/>
  <c r="F1950" i="37"/>
  <c r="F1949" i="37"/>
  <c r="F1948" i="37"/>
  <c r="F1947" i="37"/>
  <c r="F1946" i="37"/>
  <c r="F1945" i="37"/>
  <c r="F1944" i="37"/>
  <c r="F1943" i="37"/>
  <c r="F1942" i="37"/>
  <c r="F1941" i="37"/>
  <c r="F1940" i="37"/>
  <c r="F1939" i="37"/>
  <c r="F1938" i="37"/>
  <c r="F1937" i="37"/>
  <c r="F1936" i="37"/>
  <c r="F1935" i="37"/>
  <c r="F1934" i="37"/>
  <c r="F1933" i="37"/>
  <c r="F1932" i="37"/>
  <c r="F1931" i="37"/>
  <c r="F1930" i="37"/>
  <c r="F1929" i="37"/>
  <c r="F1928" i="37"/>
  <c r="F1927" i="37"/>
  <c r="F1926" i="37"/>
  <c r="F1925" i="37"/>
  <c r="F1924" i="37"/>
  <c r="F1923" i="37"/>
  <c r="F1922" i="37"/>
  <c r="F1921" i="37"/>
  <c r="F1920" i="37"/>
  <c r="F1919" i="37"/>
  <c r="F1918" i="37"/>
  <c r="F1917" i="37"/>
  <c r="F1916" i="37"/>
  <c r="F1915" i="37"/>
  <c r="F1914" i="37"/>
  <c r="F1913" i="37"/>
  <c r="F1912" i="37"/>
  <c r="F1911" i="37"/>
  <c r="F1910" i="37"/>
  <c r="F1909" i="37"/>
  <c r="F1908" i="37"/>
  <c r="F1907" i="37"/>
  <c r="F1906" i="37"/>
  <c r="F1905" i="37"/>
  <c r="F1904" i="37"/>
  <c r="F1903" i="37"/>
  <c r="F1902" i="37"/>
  <c r="F1901" i="37"/>
  <c r="F1900" i="37"/>
  <c r="F1899" i="37"/>
  <c r="F1898" i="37"/>
  <c r="F1897" i="37"/>
  <c r="F1896" i="37"/>
  <c r="F1895" i="37"/>
  <c r="F1894" i="37"/>
  <c r="F1893" i="37"/>
  <c r="F1892" i="37"/>
  <c r="F1891" i="37"/>
  <c r="F1890" i="37"/>
  <c r="F1889" i="37"/>
  <c r="F1888" i="37"/>
  <c r="F1887" i="37"/>
  <c r="F1886" i="37"/>
  <c r="F1885" i="37"/>
  <c r="F1884" i="37"/>
  <c r="F1883" i="37"/>
  <c r="F1882" i="37"/>
  <c r="F1881" i="37"/>
  <c r="F1880" i="37"/>
  <c r="F1879" i="37"/>
  <c r="F1878" i="37"/>
  <c r="F1877" i="37"/>
  <c r="F1876" i="37"/>
  <c r="F1875" i="37"/>
  <c r="F1874" i="37"/>
  <c r="F1873" i="37"/>
  <c r="F1872" i="37"/>
  <c r="F1871" i="37"/>
  <c r="F1870" i="37"/>
  <c r="F1869" i="37"/>
  <c r="F1868" i="37"/>
  <c r="F1867" i="37"/>
  <c r="F1866" i="37"/>
  <c r="F1865" i="37"/>
  <c r="F1864" i="37"/>
  <c r="F1863" i="37"/>
  <c r="F1862" i="37"/>
  <c r="F1861" i="37"/>
  <c r="F1860" i="37"/>
  <c r="F1859" i="37"/>
  <c r="F1858" i="37"/>
  <c r="F1857" i="37"/>
  <c r="F1856" i="37"/>
  <c r="F1855" i="37"/>
  <c r="F1854" i="37"/>
  <c r="F1853" i="37"/>
  <c r="F1852" i="37"/>
  <c r="F1851" i="37"/>
  <c r="F1850" i="37"/>
  <c r="F1849" i="37"/>
  <c r="F1848" i="37"/>
  <c r="F1847" i="37"/>
  <c r="F1846" i="37"/>
  <c r="F1845" i="37"/>
  <c r="F1844" i="37"/>
  <c r="F1843" i="37"/>
  <c r="F1842" i="37"/>
  <c r="F1841" i="37"/>
  <c r="F1840" i="37"/>
  <c r="F1839" i="37"/>
  <c r="F1838" i="37"/>
  <c r="F1837" i="37"/>
  <c r="F1836" i="37"/>
  <c r="F1835" i="37"/>
  <c r="F1834" i="37"/>
  <c r="F1833" i="37"/>
  <c r="F1832" i="37"/>
  <c r="F1831" i="37"/>
  <c r="F1830" i="37"/>
  <c r="F1829" i="37"/>
  <c r="F1828" i="37"/>
  <c r="F1827" i="37"/>
  <c r="F1826" i="37"/>
  <c r="F1825" i="37"/>
  <c r="F1824" i="37"/>
  <c r="F1823" i="37"/>
  <c r="F1822" i="37"/>
  <c r="F1821" i="37"/>
  <c r="F1820" i="37"/>
  <c r="F1819" i="37"/>
  <c r="F1818" i="37"/>
  <c r="F1817" i="37"/>
  <c r="F1816" i="37"/>
  <c r="F1815" i="37"/>
  <c r="F1814" i="37"/>
  <c r="F1813" i="37"/>
  <c r="F1812" i="37"/>
  <c r="F1811" i="37"/>
  <c r="F1810" i="37"/>
  <c r="F1809" i="37"/>
  <c r="F1808" i="37"/>
  <c r="F1807" i="37"/>
  <c r="F1806" i="37"/>
  <c r="F1805" i="37"/>
  <c r="F1804" i="37"/>
  <c r="F1803" i="37"/>
  <c r="F1802" i="37"/>
  <c r="F1801" i="37"/>
  <c r="F1800" i="37"/>
  <c r="F1799" i="37"/>
  <c r="F1798" i="37"/>
  <c r="F1797" i="37"/>
  <c r="F1796" i="37"/>
  <c r="F1795" i="37"/>
  <c r="F1794" i="37"/>
  <c r="F1793" i="37"/>
  <c r="F1792" i="37"/>
  <c r="F1791" i="37"/>
  <c r="F1790" i="37"/>
  <c r="F1789" i="37"/>
  <c r="F1788" i="37"/>
  <c r="F1787" i="37"/>
  <c r="F1786" i="37"/>
  <c r="F1785" i="37"/>
  <c r="F1784" i="37"/>
  <c r="F1783" i="37"/>
  <c r="F1782" i="37"/>
  <c r="F1781" i="37"/>
  <c r="F1780" i="37"/>
  <c r="F1779" i="37"/>
  <c r="F1778" i="37"/>
  <c r="F1777" i="37"/>
  <c r="F1776" i="37"/>
  <c r="F1775" i="37"/>
  <c r="F1774" i="37"/>
  <c r="F1773" i="37"/>
  <c r="F1772" i="37"/>
  <c r="F1771" i="37"/>
  <c r="F1770" i="37"/>
  <c r="F1769" i="37"/>
  <c r="F1768" i="37"/>
  <c r="F1767" i="37"/>
  <c r="F1766" i="37"/>
  <c r="F1765" i="37"/>
  <c r="F1764" i="37"/>
  <c r="F1763" i="37"/>
  <c r="F1762" i="37"/>
  <c r="F1761" i="37"/>
  <c r="F1760" i="37"/>
  <c r="F1759" i="37"/>
  <c r="F1758" i="37"/>
  <c r="F1757" i="37"/>
  <c r="F1756" i="37"/>
  <c r="F1755" i="37"/>
  <c r="F1754" i="37"/>
  <c r="F1753" i="37"/>
  <c r="F1752" i="37"/>
  <c r="F1751" i="37"/>
  <c r="F1750" i="37"/>
  <c r="F1749" i="37"/>
  <c r="F1748" i="37"/>
  <c r="F1747" i="37"/>
  <c r="F1746" i="37"/>
  <c r="F1745" i="37"/>
  <c r="F1744" i="37"/>
  <c r="F1743" i="37"/>
  <c r="F1742" i="37"/>
  <c r="F1741" i="37"/>
  <c r="F1740" i="37"/>
  <c r="F1739" i="37"/>
  <c r="F1738" i="37"/>
  <c r="F1737" i="37"/>
  <c r="F1736" i="37"/>
  <c r="F1735" i="37"/>
  <c r="F1734" i="37"/>
  <c r="F1733" i="37"/>
  <c r="F1732" i="37"/>
  <c r="F1731" i="37"/>
  <c r="F1730" i="37"/>
  <c r="F1729" i="37"/>
  <c r="F1728" i="37"/>
  <c r="F1727" i="37"/>
  <c r="F1726" i="37"/>
  <c r="F1725" i="37"/>
  <c r="F1724" i="37"/>
  <c r="F1723" i="37"/>
  <c r="F1722" i="37"/>
  <c r="F1721" i="37"/>
  <c r="F1720" i="37"/>
  <c r="F1719" i="37"/>
  <c r="F1718" i="37"/>
  <c r="F1717" i="37"/>
  <c r="F1716" i="37"/>
  <c r="F1715" i="37"/>
  <c r="F1714" i="37"/>
  <c r="F1713" i="37"/>
  <c r="F1712" i="37"/>
  <c r="F1711" i="37"/>
  <c r="F1710" i="37"/>
  <c r="F1709" i="37"/>
  <c r="F1708" i="37"/>
  <c r="F1707" i="37"/>
  <c r="F1706" i="37"/>
  <c r="F1705" i="37"/>
  <c r="F1704" i="37"/>
  <c r="F1703" i="37"/>
  <c r="F1702" i="37"/>
  <c r="F1701" i="37"/>
  <c r="F1700" i="37"/>
  <c r="F1699" i="37"/>
  <c r="F1698" i="37"/>
  <c r="F1697" i="37"/>
  <c r="F1696" i="37"/>
  <c r="F1695" i="37"/>
  <c r="F1694" i="37"/>
  <c r="F1693" i="37"/>
  <c r="F1692" i="37"/>
  <c r="F1691" i="37"/>
  <c r="F1690" i="37"/>
  <c r="F1689" i="37"/>
  <c r="F1688" i="37"/>
  <c r="F1687" i="37"/>
  <c r="F1686" i="37"/>
  <c r="F1685" i="37"/>
  <c r="F1684" i="37"/>
  <c r="F1683" i="37"/>
  <c r="F1682" i="37"/>
  <c r="F1681" i="37"/>
  <c r="F1680" i="37"/>
  <c r="F1679" i="37"/>
  <c r="F1678" i="37"/>
  <c r="F1677" i="37"/>
  <c r="F1676" i="37"/>
  <c r="F1675" i="37"/>
  <c r="F1674" i="37"/>
  <c r="F1673" i="37"/>
  <c r="F1672" i="37"/>
  <c r="F1671" i="37"/>
  <c r="F1670" i="37"/>
  <c r="F1669" i="37"/>
  <c r="F1668" i="37"/>
  <c r="F1667" i="37"/>
  <c r="F1666" i="37"/>
  <c r="F1665" i="37"/>
  <c r="F1664" i="37"/>
  <c r="F1663" i="37"/>
  <c r="F1662" i="37"/>
  <c r="F1661" i="37"/>
  <c r="F1660" i="37"/>
  <c r="F1659" i="37"/>
  <c r="F1658" i="37"/>
  <c r="F1657" i="37"/>
  <c r="F1656" i="37"/>
  <c r="F1655" i="37"/>
  <c r="F1654" i="37"/>
  <c r="F1653" i="37"/>
  <c r="F1652" i="37"/>
  <c r="F1651" i="37"/>
  <c r="F1650" i="37"/>
  <c r="F1649" i="37"/>
  <c r="F1648" i="37"/>
  <c r="F1647" i="37"/>
  <c r="F1646" i="37"/>
  <c r="F1645" i="37"/>
  <c r="F1644" i="37"/>
  <c r="F1643" i="37"/>
  <c r="F1642" i="37"/>
  <c r="F1641" i="37"/>
  <c r="F1640" i="37"/>
  <c r="F1639" i="37"/>
  <c r="F1638" i="37"/>
  <c r="F1637" i="37"/>
  <c r="F1636" i="37"/>
  <c r="F1635" i="37"/>
  <c r="F1634" i="37"/>
  <c r="F1633" i="37"/>
  <c r="F1632" i="37"/>
  <c r="F1631" i="37"/>
  <c r="F1630" i="37"/>
  <c r="F1629" i="37"/>
  <c r="F1628" i="37"/>
  <c r="F1627" i="37"/>
  <c r="F1626" i="37"/>
  <c r="F1625" i="37"/>
  <c r="F1624" i="37"/>
  <c r="F1623" i="37"/>
  <c r="F1622" i="37"/>
  <c r="F1621" i="37"/>
  <c r="F1620" i="37"/>
  <c r="F1619" i="37"/>
  <c r="F1618" i="37"/>
  <c r="F1617" i="37"/>
  <c r="F1616" i="37"/>
  <c r="F1615" i="37"/>
  <c r="F1614" i="37"/>
  <c r="F1613" i="37"/>
  <c r="F1612" i="37"/>
  <c r="F1611" i="37"/>
  <c r="F1610" i="37"/>
  <c r="F1609" i="37"/>
  <c r="F1608" i="37"/>
  <c r="F1607" i="37"/>
  <c r="F1606" i="37"/>
  <c r="F1605" i="37"/>
  <c r="F1604" i="37"/>
  <c r="F1603" i="37"/>
  <c r="F1602" i="37"/>
  <c r="F1601" i="37"/>
  <c r="F1600" i="37"/>
  <c r="F1599" i="37"/>
  <c r="F1598" i="37"/>
  <c r="F1597" i="37"/>
  <c r="F1596" i="37"/>
  <c r="F1595" i="37"/>
  <c r="F1594" i="37"/>
  <c r="F1593" i="37"/>
  <c r="F1592" i="37"/>
  <c r="F1591" i="37"/>
  <c r="F1590" i="37"/>
  <c r="F1589" i="37"/>
  <c r="F1588" i="37"/>
  <c r="F1587" i="37"/>
  <c r="F1586" i="37"/>
  <c r="F1585" i="37"/>
  <c r="F1584" i="37"/>
  <c r="F1583" i="37"/>
  <c r="F1582" i="37"/>
  <c r="F1581" i="37"/>
  <c r="F1580" i="37"/>
  <c r="F1579" i="37"/>
  <c r="F1578" i="37"/>
  <c r="F1577" i="37"/>
  <c r="F1576" i="37"/>
  <c r="F1575" i="37"/>
  <c r="F1574" i="37"/>
  <c r="F1573" i="37"/>
  <c r="F1572" i="37"/>
  <c r="F1571" i="37"/>
  <c r="F1570" i="37"/>
  <c r="F1569" i="37"/>
  <c r="F1568" i="37"/>
  <c r="F1567" i="37"/>
  <c r="F1566" i="37"/>
  <c r="F1565" i="37"/>
  <c r="F1564" i="37"/>
  <c r="F1563" i="37"/>
  <c r="F1562" i="37"/>
  <c r="F1561" i="37"/>
  <c r="F1560" i="37"/>
  <c r="F1559" i="37"/>
  <c r="F1558" i="37"/>
  <c r="F1557" i="37"/>
  <c r="F1556" i="37"/>
  <c r="F1555" i="37"/>
  <c r="F1554" i="37"/>
  <c r="F1553" i="37"/>
  <c r="F1552" i="37"/>
  <c r="F1551" i="37"/>
  <c r="F1550" i="37"/>
  <c r="F1549" i="37"/>
  <c r="F1548" i="37"/>
  <c r="F1547" i="37"/>
  <c r="F1546" i="37"/>
  <c r="F1545" i="37"/>
  <c r="F1544" i="37"/>
  <c r="F1543" i="37"/>
  <c r="F1542" i="37"/>
  <c r="F1541" i="37"/>
  <c r="F1540" i="37"/>
  <c r="F1539" i="37"/>
  <c r="F1538" i="37"/>
  <c r="F1537" i="37"/>
  <c r="F1536" i="37"/>
  <c r="F1535" i="37"/>
  <c r="F1534" i="37"/>
  <c r="F1533" i="37"/>
  <c r="F1532" i="37"/>
  <c r="F1531" i="37"/>
  <c r="F1530" i="37"/>
  <c r="F1529" i="37"/>
  <c r="F1528" i="37"/>
  <c r="F1527" i="37"/>
  <c r="F1526" i="37"/>
  <c r="F1525" i="37"/>
  <c r="F1524" i="37"/>
  <c r="F1523" i="37"/>
  <c r="F1522" i="37"/>
  <c r="F1521" i="37"/>
  <c r="F1520" i="37"/>
  <c r="F1519" i="37"/>
  <c r="F1518" i="37"/>
  <c r="F1517" i="37"/>
  <c r="F1516" i="37"/>
  <c r="F1515" i="37"/>
  <c r="F1514" i="37"/>
  <c r="F1513" i="37"/>
  <c r="F1512" i="37"/>
  <c r="F1511" i="37"/>
  <c r="F1510" i="37"/>
  <c r="F1509" i="37"/>
  <c r="F1508" i="37"/>
  <c r="F1507" i="37"/>
  <c r="F1506" i="37"/>
  <c r="F1505" i="37"/>
  <c r="F1504" i="37"/>
  <c r="F1503" i="37"/>
  <c r="F1502" i="37"/>
  <c r="F1501" i="37"/>
  <c r="F1500" i="37"/>
  <c r="F1499" i="37"/>
  <c r="F1498" i="37"/>
  <c r="F1497" i="37"/>
  <c r="F1496" i="37"/>
  <c r="F1495" i="37"/>
  <c r="F1494" i="37"/>
  <c r="F1493" i="37"/>
  <c r="F1492" i="37"/>
  <c r="F1491" i="37"/>
  <c r="F1490" i="37"/>
  <c r="F1489" i="37"/>
  <c r="F1488" i="37"/>
  <c r="F1487" i="37"/>
  <c r="F1486" i="37"/>
  <c r="F1485" i="37"/>
  <c r="F1484" i="37"/>
  <c r="F1483" i="37"/>
  <c r="F1482" i="37"/>
  <c r="F1481" i="37"/>
  <c r="F1480" i="37"/>
  <c r="F1479" i="37"/>
  <c r="F1478" i="37"/>
  <c r="F1477" i="37"/>
  <c r="F1476" i="37"/>
  <c r="F1475" i="37"/>
  <c r="F1474" i="37"/>
  <c r="F1473" i="37"/>
  <c r="F1472" i="37"/>
  <c r="F1471" i="37"/>
  <c r="F1470" i="37"/>
  <c r="F1469" i="37"/>
  <c r="F1468" i="37"/>
  <c r="F1467" i="37"/>
  <c r="F1466" i="37"/>
  <c r="F1465" i="37"/>
  <c r="F1464" i="37"/>
  <c r="F1463" i="37"/>
  <c r="F1462" i="37"/>
  <c r="F1461" i="37"/>
  <c r="F1460" i="37"/>
  <c r="F1459" i="37"/>
  <c r="F1458" i="37"/>
  <c r="F1457" i="37"/>
  <c r="F1456" i="37"/>
  <c r="F1455" i="37"/>
  <c r="F1454" i="37"/>
  <c r="F1453" i="37"/>
  <c r="F1452" i="37"/>
  <c r="F1451" i="37"/>
  <c r="F1450" i="37"/>
  <c r="F1449" i="37"/>
  <c r="F1448" i="37"/>
  <c r="F1447" i="37"/>
  <c r="F1446" i="37"/>
  <c r="F1445" i="37"/>
  <c r="F1444" i="37"/>
  <c r="F1443" i="37"/>
  <c r="F1442" i="37"/>
  <c r="F1441" i="37"/>
  <c r="F1440" i="37"/>
  <c r="F1439" i="37"/>
  <c r="F1438" i="37"/>
  <c r="F1437" i="37"/>
  <c r="F1436" i="37"/>
  <c r="F1435" i="37"/>
  <c r="F1434" i="37"/>
  <c r="F1433" i="37"/>
  <c r="F1432" i="37"/>
  <c r="F1431" i="37"/>
  <c r="F1430" i="37"/>
  <c r="F1429" i="37"/>
  <c r="F1428" i="37"/>
  <c r="F1427" i="37"/>
  <c r="F1426" i="37"/>
  <c r="F1425" i="37"/>
  <c r="F1424" i="37"/>
  <c r="F1423" i="37"/>
  <c r="F1422" i="37"/>
  <c r="F1421" i="37"/>
  <c r="F1420" i="37"/>
  <c r="F1419" i="37"/>
  <c r="F1418" i="37"/>
  <c r="F1417" i="37"/>
  <c r="F1416" i="37"/>
  <c r="F1415" i="37"/>
  <c r="F1414" i="37"/>
  <c r="F1413" i="37"/>
  <c r="F1412" i="37"/>
  <c r="F1411" i="37"/>
  <c r="F1410" i="37"/>
  <c r="F1409" i="37"/>
  <c r="F1408" i="37"/>
  <c r="F1407" i="37"/>
  <c r="F1406" i="37"/>
  <c r="F1405" i="37"/>
  <c r="F1404" i="37"/>
  <c r="F1403" i="37"/>
  <c r="F1402" i="37"/>
  <c r="F1401" i="37"/>
  <c r="F1400" i="37"/>
  <c r="F1399" i="37"/>
  <c r="F1398" i="37"/>
  <c r="F1397" i="37"/>
  <c r="F1396" i="37"/>
  <c r="F1395" i="37"/>
  <c r="F1394" i="37"/>
  <c r="F1393" i="37"/>
  <c r="F1392" i="37"/>
  <c r="F1391" i="37"/>
  <c r="F1390" i="37"/>
  <c r="F1389" i="37"/>
  <c r="F1388" i="37"/>
  <c r="F1387" i="37"/>
  <c r="F1386" i="37"/>
  <c r="F1385" i="37"/>
  <c r="F1384" i="37"/>
  <c r="F1383" i="37"/>
  <c r="F1382" i="37"/>
  <c r="F1381" i="37"/>
  <c r="F1380" i="37"/>
  <c r="F1379" i="37"/>
  <c r="F1378" i="37"/>
  <c r="F1377" i="37"/>
  <c r="F1376" i="37"/>
  <c r="F1375" i="37"/>
  <c r="F1374" i="37"/>
  <c r="F1373" i="37"/>
  <c r="F1372" i="37"/>
  <c r="F1371" i="37"/>
  <c r="F1370" i="37"/>
  <c r="F1369" i="37"/>
  <c r="F1368" i="37"/>
  <c r="F1367" i="37"/>
  <c r="F1366" i="37"/>
  <c r="F1365" i="37"/>
  <c r="F1364" i="37"/>
  <c r="F1363" i="37"/>
  <c r="F1362" i="37"/>
  <c r="F1361" i="37"/>
  <c r="F1360" i="37"/>
  <c r="F1359" i="37"/>
  <c r="F1358" i="37"/>
  <c r="F1357" i="37"/>
  <c r="F1356" i="37"/>
  <c r="F1355" i="37"/>
  <c r="F1354" i="37"/>
  <c r="F1353" i="37"/>
  <c r="F1352" i="37"/>
  <c r="F1351" i="37"/>
  <c r="F1350" i="37"/>
  <c r="F1349" i="37"/>
  <c r="F1348" i="37"/>
  <c r="F1347" i="37"/>
  <c r="F1346" i="37"/>
  <c r="F1345" i="37"/>
  <c r="F1344" i="37"/>
  <c r="F1343" i="37"/>
  <c r="F1342" i="37"/>
  <c r="F1341" i="37"/>
  <c r="F1340" i="37"/>
  <c r="F1339" i="37"/>
  <c r="F1338" i="37"/>
  <c r="F1337" i="37"/>
  <c r="F1336" i="37"/>
  <c r="F1335" i="37"/>
  <c r="F1334" i="37"/>
  <c r="F1333" i="37"/>
  <c r="F1332" i="37"/>
  <c r="F1331" i="37"/>
  <c r="F1330" i="37"/>
  <c r="F1329" i="37"/>
  <c r="F1328" i="37"/>
  <c r="F1327" i="37"/>
  <c r="F1326" i="37"/>
  <c r="F1325" i="37"/>
  <c r="F1324" i="37"/>
  <c r="F1323" i="37"/>
  <c r="F1322" i="37"/>
  <c r="F1321" i="37"/>
  <c r="F1320" i="37"/>
  <c r="F1319" i="37"/>
  <c r="F1318" i="37"/>
  <c r="F1317" i="37"/>
  <c r="F1316" i="37"/>
  <c r="F1315" i="37"/>
  <c r="F1314" i="37"/>
  <c r="F1313" i="37"/>
  <c r="F1312" i="37"/>
  <c r="F1311" i="37"/>
  <c r="F1310" i="37"/>
  <c r="F1309" i="37"/>
  <c r="F1308" i="37"/>
  <c r="F1307" i="37"/>
  <c r="F1306" i="37"/>
  <c r="F1305" i="37"/>
  <c r="F1304" i="37"/>
  <c r="F1303" i="37"/>
  <c r="F1302" i="37"/>
  <c r="F1301" i="37"/>
  <c r="F1300" i="37"/>
  <c r="F1299" i="37"/>
  <c r="F1298" i="37"/>
  <c r="F1297" i="37"/>
  <c r="F1296" i="37"/>
  <c r="F1295" i="37"/>
  <c r="F1294" i="37"/>
  <c r="F1293" i="37"/>
  <c r="F1292" i="37"/>
  <c r="F1291" i="37"/>
  <c r="F1290" i="37"/>
  <c r="F1289" i="37"/>
  <c r="F1288" i="37"/>
  <c r="F1287" i="37"/>
  <c r="F1286" i="37"/>
  <c r="F1285" i="37"/>
  <c r="F1284" i="37"/>
  <c r="F1283" i="37"/>
  <c r="F1282" i="37"/>
  <c r="F1281" i="37"/>
  <c r="F1280" i="37"/>
  <c r="F1279" i="37"/>
  <c r="F1278" i="37"/>
  <c r="F1277" i="37"/>
  <c r="F1276" i="37"/>
  <c r="F1275" i="37"/>
  <c r="F1274" i="37"/>
  <c r="F1273" i="37"/>
  <c r="F1272" i="37"/>
  <c r="F1271" i="37"/>
  <c r="F1270" i="37"/>
  <c r="F1269" i="37"/>
  <c r="F1268" i="37"/>
  <c r="F1267" i="37"/>
  <c r="F1266" i="37"/>
  <c r="F1265" i="37"/>
  <c r="F1264" i="37"/>
  <c r="F1263" i="37"/>
  <c r="F1262" i="37"/>
  <c r="F1261" i="37"/>
  <c r="F1260" i="37"/>
  <c r="F1259" i="37"/>
  <c r="F1258" i="37"/>
  <c r="F1257" i="37"/>
  <c r="F1256" i="37"/>
  <c r="F1255" i="37"/>
  <c r="F1254" i="37"/>
  <c r="F1253" i="37"/>
  <c r="F1252" i="37"/>
  <c r="F1251" i="37"/>
  <c r="F1250" i="37"/>
  <c r="F1249" i="37"/>
  <c r="F1248" i="37"/>
  <c r="F1247" i="37"/>
  <c r="F1246" i="37"/>
  <c r="F1245" i="37"/>
  <c r="F1244" i="37"/>
  <c r="F1243" i="37"/>
  <c r="F1242" i="37"/>
  <c r="F1241" i="37"/>
  <c r="F1240" i="37"/>
  <c r="F1239" i="37"/>
  <c r="F1238" i="37"/>
  <c r="F1237" i="37"/>
  <c r="F1236" i="37"/>
  <c r="F1235" i="37"/>
  <c r="F1234" i="37"/>
  <c r="F1233" i="37"/>
  <c r="F1232" i="37"/>
  <c r="F1231" i="37"/>
  <c r="F1230" i="37"/>
  <c r="F1229" i="37"/>
  <c r="F1228" i="37"/>
  <c r="F1227" i="37"/>
  <c r="F1226" i="37"/>
  <c r="F1225" i="37"/>
  <c r="F1224" i="37"/>
  <c r="F1223" i="37"/>
  <c r="F1222" i="37"/>
  <c r="F1221" i="37"/>
  <c r="F1220" i="37"/>
  <c r="F1219" i="37"/>
  <c r="F1218" i="37"/>
  <c r="F1217" i="37"/>
  <c r="F1216" i="37"/>
  <c r="F1215" i="37"/>
  <c r="F1214" i="37"/>
  <c r="F1213" i="37"/>
  <c r="F1212" i="37"/>
  <c r="F1211" i="37"/>
  <c r="F1210" i="37"/>
  <c r="F1209" i="37"/>
  <c r="F1208" i="37"/>
  <c r="F1207" i="37"/>
  <c r="F1206" i="37"/>
  <c r="F1205" i="37"/>
  <c r="F1204" i="37"/>
  <c r="F1203" i="37"/>
  <c r="F1202" i="37"/>
  <c r="F1201" i="37"/>
  <c r="F1200" i="37"/>
  <c r="F1199" i="37"/>
  <c r="F1198" i="37"/>
  <c r="F1197" i="37"/>
  <c r="F1196" i="37"/>
  <c r="F1195" i="37"/>
  <c r="F1194" i="37"/>
  <c r="F1193" i="37"/>
  <c r="F1192" i="37"/>
  <c r="F1191" i="37"/>
  <c r="F1190" i="37"/>
  <c r="F1189" i="37"/>
  <c r="F1188" i="37"/>
  <c r="F1187" i="37"/>
  <c r="F1186" i="37"/>
  <c r="F1185" i="37"/>
  <c r="F1184" i="37"/>
  <c r="F1183" i="37"/>
  <c r="F1182" i="37"/>
  <c r="F1181" i="37"/>
  <c r="F1180" i="37"/>
  <c r="F1179" i="37"/>
  <c r="F1178" i="37"/>
  <c r="F1177" i="37"/>
  <c r="F1176" i="37"/>
  <c r="F1175" i="37"/>
  <c r="F1174" i="37"/>
  <c r="F1173" i="37"/>
  <c r="F1172" i="37"/>
  <c r="F1171" i="37"/>
  <c r="F1170" i="37"/>
  <c r="F1169" i="37"/>
  <c r="F1168" i="37"/>
  <c r="F1167" i="37"/>
  <c r="F1166" i="37"/>
  <c r="F1165" i="37"/>
  <c r="F1164" i="37"/>
  <c r="F1163" i="37"/>
  <c r="F1162" i="37"/>
  <c r="F1161" i="37"/>
  <c r="F1160" i="37"/>
  <c r="F1159" i="37"/>
  <c r="F1158" i="37"/>
  <c r="F1157" i="37"/>
  <c r="F1156" i="37"/>
  <c r="F1155" i="37"/>
  <c r="F1154" i="37"/>
  <c r="F1153" i="37"/>
  <c r="F1152" i="37"/>
  <c r="F1151" i="37"/>
  <c r="F1150" i="37"/>
  <c r="F1149" i="37"/>
  <c r="F1148" i="37"/>
  <c r="F1147" i="37"/>
  <c r="F1146" i="37"/>
  <c r="F1145" i="37"/>
  <c r="F1144" i="37"/>
  <c r="F1143" i="37"/>
  <c r="F1142" i="37"/>
  <c r="F1141" i="37"/>
  <c r="F1140" i="37"/>
  <c r="F1139" i="37"/>
  <c r="F1138" i="37"/>
  <c r="F1137" i="37"/>
  <c r="F1136" i="37"/>
  <c r="F1135" i="37"/>
  <c r="F1134" i="37"/>
  <c r="F1133" i="37"/>
  <c r="F1132" i="37"/>
  <c r="F1131" i="37"/>
  <c r="F1130" i="37"/>
  <c r="F1129" i="37"/>
  <c r="F1128" i="37"/>
  <c r="F1127" i="37"/>
  <c r="F1126" i="37"/>
  <c r="F1125" i="37"/>
  <c r="F1124" i="37"/>
  <c r="F1123" i="37"/>
  <c r="F1122" i="37"/>
  <c r="F1121" i="37"/>
  <c r="F1120" i="37"/>
  <c r="F1119" i="37"/>
  <c r="F1118" i="37"/>
  <c r="F1117" i="37"/>
  <c r="F1116" i="37"/>
  <c r="F1115" i="37"/>
  <c r="F1114" i="37"/>
  <c r="F1113" i="37"/>
  <c r="F1112" i="37"/>
  <c r="F1111" i="37"/>
  <c r="F1110" i="37"/>
  <c r="F1109" i="37"/>
  <c r="F1108" i="37"/>
  <c r="F1107" i="37"/>
  <c r="F1106" i="37"/>
  <c r="F1105" i="37"/>
  <c r="F1104" i="37"/>
  <c r="F1103" i="37"/>
  <c r="F1102" i="37"/>
  <c r="F1101" i="37"/>
  <c r="F1100" i="37"/>
  <c r="F1099" i="37"/>
  <c r="F1098" i="37"/>
  <c r="F1097" i="37"/>
  <c r="F1096" i="37"/>
  <c r="F1095" i="37"/>
  <c r="F1094" i="37"/>
  <c r="F1093" i="37"/>
  <c r="F1092" i="37"/>
  <c r="F1091" i="37"/>
  <c r="F1090" i="37"/>
  <c r="F1089" i="37"/>
  <c r="F1088" i="37"/>
  <c r="F1087" i="37"/>
  <c r="F1086" i="37"/>
  <c r="F1085" i="37"/>
  <c r="F1084" i="37"/>
  <c r="F1083" i="37"/>
  <c r="F1082" i="37"/>
  <c r="F1081" i="37"/>
  <c r="F1080" i="37"/>
  <c r="F1079" i="37"/>
  <c r="F1078" i="37"/>
  <c r="F1077" i="37"/>
  <c r="F1076" i="37"/>
  <c r="F1075" i="37"/>
  <c r="F1074" i="37"/>
  <c r="F1073" i="37"/>
  <c r="F1072" i="37"/>
  <c r="F1071" i="37"/>
  <c r="F1070" i="37"/>
  <c r="F1069" i="37"/>
  <c r="F1068" i="37"/>
  <c r="F1067" i="37"/>
  <c r="F1066" i="37"/>
  <c r="F1065" i="37"/>
  <c r="F1064" i="37"/>
  <c r="F1063" i="37"/>
  <c r="F1062" i="37"/>
  <c r="F1061" i="37"/>
  <c r="F1060" i="37"/>
  <c r="F1059" i="37"/>
  <c r="F1058" i="37"/>
  <c r="F1057" i="37"/>
  <c r="F1056" i="37"/>
  <c r="F1055" i="37"/>
  <c r="F1054" i="37"/>
  <c r="F1053" i="37"/>
  <c r="F1052" i="37"/>
  <c r="F1051" i="37"/>
  <c r="F1050" i="37"/>
  <c r="F1049" i="37"/>
  <c r="F1048" i="37"/>
  <c r="F1047" i="37"/>
  <c r="F1046" i="37"/>
  <c r="F1045" i="37"/>
  <c r="F1044" i="37"/>
  <c r="F1043" i="37"/>
  <c r="F1042" i="37"/>
  <c r="F1041" i="37"/>
  <c r="F1040" i="37"/>
  <c r="F1039" i="37"/>
  <c r="F1038" i="37"/>
  <c r="F1037" i="37"/>
  <c r="F1036" i="37"/>
  <c r="F1035" i="37"/>
  <c r="F1034" i="37"/>
  <c r="F1033" i="37"/>
  <c r="F1032" i="37"/>
  <c r="F1031" i="37"/>
  <c r="F1030" i="37"/>
  <c r="F1029" i="37"/>
  <c r="F1028" i="37"/>
  <c r="F1027" i="37"/>
  <c r="F1026" i="37"/>
  <c r="F1025" i="37"/>
  <c r="F1024" i="37"/>
  <c r="F1023" i="37"/>
  <c r="F1022" i="37"/>
  <c r="F1021" i="37"/>
  <c r="F1020" i="37"/>
  <c r="F1019" i="37"/>
  <c r="F1018" i="37"/>
  <c r="F1017" i="37"/>
  <c r="F1016" i="37"/>
  <c r="F1015" i="37"/>
  <c r="F1014" i="37"/>
  <c r="F1013" i="37"/>
  <c r="F1012" i="37"/>
  <c r="F1011" i="37"/>
  <c r="F1010" i="37"/>
  <c r="F1009" i="37"/>
  <c r="F1008" i="37"/>
  <c r="F1007" i="37"/>
  <c r="F1006" i="37"/>
  <c r="F1005" i="37"/>
  <c r="F1004" i="37"/>
  <c r="F1003" i="37"/>
  <c r="F1002" i="37"/>
  <c r="F1001" i="37"/>
  <c r="F1000" i="37"/>
  <c r="F999" i="37"/>
  <c r="F998" i="37"/>
  <c r="F997" i="37"/>
  <c r="F996" i="37"/>
  <c r="F995" i="37"/>
  <c r="F994" i="37"/>
  <c r="F993" i="37"/>
  <c r="F992" i="37"/>
  <c r="F991" i="37"/>
  <c r="F990" i="37"/>
  <c r="F989" i="37"/>
  <c r="F988" i="37"/>
  <c r="F987" i="37"/>
  <c r="F986" i="37"/>
  <c r="F985" i="37"/>
  <c r="F984" i="37"/>
  <c r="F983" i="37"/>
  <c r="F982" i="37"/>
  <c r="F981" i="37"/>
  <c r="F980" i="37"/>
  <c r="F979" i="37"/>
  <c r="F978" i="37"/>
  <c r="F977" i="37"/>
  <c r="F976" i="37"/>
  <c r="F975" i="37"/>
  <c r="F974" i="37"/>
  <c r="F973" i="37"/>
  <c r="F972" i="37"/>
  <c r="F971" i="37"/>
  <c r="F970" i="37"/>
  <c r="F969" i="37"/>
  <c r="F968" i="37"/>
  <c r="F967" i="37"/>
  <c r="F966" i="37"/>
  <c r="F965" i="37"/>
  <c r="F964" i="37"/>
  <c r="F963" i="37"/>
  <c r="F962" i="37"/>
  <c r="F961" i="37"/>
  <c r="F960" i="37"/>
  <c r="F959" i="37"/>
  <c r="F958" i="37"/>
  <c r="F957" i="37"/>
  <c r="F956" i="37"/>
  <c r="F955" i="37"/>
  <c r="F954" i="37"/>
  <c r="F953" i="37"/>
  <c r="F952" i="37"/>
  <c r="F951" i="37"/>
  <c r="F950" i="37"/>
  <c r="F949" i="37"/>
  <c r="F948" i="37"/>
  <c r="F947" i="37"/>
  <c r="F946" i="37"/>
  <c r="F945" i="37"/>
  <c r="F944" i="37"/>
  <c r="F943" i="37"/>
  <c r="F942" i="37"/>
  <c r="F941" i="37"/>
  <c r="F940" i="37"/>
  <c r="F939" i="37"/>
  <c r="F938" i="37"/>
  <c r="F937" i="37"/>
  <c r="F936" i="37"/>
  <c r="F935" i="37"/>
  <c r="F934" i="37"/>
  <c r="F933" i="37"/>
  <c r="F932" i="37"/>
  <c r="F931" i="37"/>
  <c r="F930" i="37"/>
  <c r="F929" i="37"/>
  <c r="F928" i="37"/>
  <c r="F927" i="37"/>
  <c r="F926" i="37"/>
  <c r="F925" i="37"/>
  <c r="F924" i="37"/>
  <c r="F923" i="37"/>
  <c r="F922" i="37"/>
  <c r="F921" i="37"/>
  <c r="F920" i="37"/>
  <c r="F919" i="37"/>
  <c r="F918" i="37"/>
  <c r="F917" i="37"/>
  <c r="F916" i="37"/>
  <c r="F915" i="37"/>
  <c r="F914" i="37"/>
  <c r="F913" i="37"/>
  <c r="F912" i="37"/>
  <c r="F911" i="37"/>
  <c r="F910" i="37"/>
  <c r="F909" i="37"/>
  <c r="F908" i="37"/>
  <c r="F907" i="37"/>
  <c r="F906" i="37"/>
  <c r="F905" i="37"/>
  <c r="F904" i="37"/>
  <c r="F903" i="37"/>
  <c r="F902" i="37"/>
  <c r="F901" i="37"/>
  <c r="F900" i="37"/>
  <c r="F899" i="37"/>
  <c r="F898" i="37"/>
  <c r="F897" i="37"/>
  <c r="F896" i="37"/>
  <c r="F895" i="37"/>
  <c r="F894" i="37"/>
  <c r="F893" i="37"/>
  <c r="F892" i="37"/>
  <c r="F891" i="37"/>
  <c r="F890" i="37"/>
  <c r="F889" i="37"/>
  <c r="F888" i="37"/>
  <c r="F887" i="37"/>
  <c r="F886" i="37"/>
  <c r="F885" i="37"/>
  <c r="F884" i="37"/>
  <c r="F883" i="37"/>
  <c r="F882" i="37"/>
  <c r="F881" i="37"/>
  <c r="F880" i="37"/>
  <c r="F879" i="37"/>
  <c r="F878" i="37"/>
  <c r="F877" i="37"/>
  <c r="F876" i="37"/>
  <c r="F875" i="37"/>
  <c r="F874" i="37"/>
  <c r="F873" i="37"/>
  <c r="F872" i="37"/>
  <c r="F871" i="37"/>
  <c r="F870" i="37"/>
  <c r="F869" i="37"/>
  <c r="F868" i="37"/>
  <c r="F867" i="37"/>
  <c r="F866" i="37"/>
  <c r="F865" i="37"/>
  <c r="F864" i="37"/>
  <c r="F863" i="37"/>
  <c r="F862" i="37"/>
  <c r="F861" i="37"/>
  <c r="F860" i="37"/>
  <c r="F859" i="37"/>
  <c r="F858" i="37"/>
  <c r="F857" i="37"/>
  <c r="F856" i="37"/>
  <c r="F855" i="37"/>
  <c r="F854" i="37"/>
  <c r="F853" i="37"/>
  <c r="F852" i="37"/>
  <c r="F851" i="37"/>
  <c r="F850" i="37"/>
  <c r="F849" i="37"/>
  <c r="F848" i="37"/>
  <c r="F847" i="37"/>
  <c r="F846" i="37"/>
  <c r="F845" i="37"/>
  <c r="F844" i="37"/>
  <c r="F843" i="37"/>
  <c r="F842" i="37"/>
  <c r="F841" i="37"/>
  <c r="F840" i="37"/>
  <c r="F839" i="37"/>
  <c r="F838" i="37"/>
  <c r="F837" i="37"/>
  <c r="F836" i="37"/>
  <c r="F835" i="37"/>
  <c r="F834" i="37"/>
  <c r="F833" i="37"/>
  <c r="F832" i="37"/>
  <c r="F831" i="37"/>
  <c r="F830" i="37"/>
  <c r="F829" i="37"/>
  <c r="F828" i="37"/>
  <c r="F827" i="37"/>
  <c r="F826" i="37"/>
  <c r="F825" i="37"/>
  <c r="F824" i="37"/>
  <c r="F823" i="37"/>
  <c r="F822" i="37"/>
  <c r="F821" i="37"/>
  <c r="F820" i="37"/>
  <c r="F819" i="37"/>
  <c r="F818" i="37"/>
  <c r="F817" i="37"/>
  <c r="F816" i="37"/>
  <c r="F815" i="37"/>
  <c r="F814" i="37"/>
  <c r="F813" i="37"/>
  <c r="F812" i="37"/>
  <c r="F811" i="37"/>
  <c r="F810" i="37"/>
  <c r="F809" i="37"/>
  <c r="F808" i="37"/>
  <c r="F807" i="37"/>
  <c r="F806" i="37"/>
  <c r="F805" i="37"/>
  <c r="F804" i="37"/>
  <c r="F803" i="37"/>
  <c r="F802" i="37"/>
  <c r="F801" i="37"/>
  <c r="F800" i="37"/>
  <c r="F799" i="37"/>
  <c r="F798" i="37"/>
  <c r="F797" i="37"/>
  <c r="F796" i="37"/>
  <c r="F795" i="37"/>
  <c r="F794" i="37"/>
  <c r="F793" i="37"/>
  <c r="F792" i="37"/>
  <c r="F791" i="37"/>
  <c r="F790" i="37"/>
  <c r="F789" i="37"/>
  <c r="F788" i="37"/>
  <c r="F787" i="37"/>
  <c r="F786" i="37"/>
  <c r="F785" i="37"/>
  <c r="F784" i="37"/>
  <c r="F783" i="37"/>
  <c r="F782" i="37"/>
  <c r="F781" i="37"/>
  <c r="F780" i="37"/>
  <c r="F779" i="37"/>
  <c r="F778" i="37"/>
  <c r="F777" i="37"/>
  <c r="F776" i="37"/>
  <c r="F775" i="37"/>
  <c r="F774" i="37"/>
  <c r="F773" i="37"/>
  <c r="F772" i="37"/>
  <c r="F771" i="37"/>
  <c r="F770" i="37"/>
  <c r="F769" i="37"/>
  <c r="F768" i="37"/>
  <c r="F767" i="37"/>
  <c r="F766" i="37"/>
  <c r="F765" i="37"/>
  <c r="F764" i="37"/>
  <c r="F763" i="37"/>
  <c r="F762" i="37"/>
  <c r="F761" i="37"/>
  <c r="F760" i="37"/>
  <c r="F759" i="37"/>
  <c r="F758" i="37"/>
  <c r="F757" i="37"/>
  <c r="F756" i="37"/>
  <c r="F755" i="37"/>
  <c r="F754" i="37"/>
  <c r="F753" i="37"/>
  <c r="F752" i="37"/>
  <c r="F751" i="37"/>
  <c r="F750" i="37"/>
  <c r="F749" i="37"/>
  <c r="F748" i="37"/>
  <c r="F747" i="37"/>
  <c r="F746" i="37"/>
  <c r="F745" i="37"/>
  <c r="F744" i="37"/>
  <c r="F743" i="37"/>
  <c r="F742" i="37"/>
  <c r="F741" i="37"/>
  <c r="F740" i="37"/>
  <c r="F739" i="37"/>
  <c r="F738" i="37"/>
  <c r="F737" i="37"/>
  <c r="F736" i="37"/>
  <c r="F735" i="37"/>
  <c r="F734" i="37"/>
  <c r="F733" i="37"/>
  <c r="F732" i="37"/>
  <c r="F731" i="37"/>
  <c r="F730" i="37"/>
  <c r="F729" i="37"/>
  <c r="F728" i="37"/>
  <c r="F727" i="37"/>
  <c r="F726" i="37"/>
  <c r="F725" i="37"/>
  <c r="F724" i="37"/>
  <c r="F723" i="37"/>
  <c r="F722" i="37"/>
  <c r="F721" i="37"/>
  <c r="F720" i="37"/>
  <c r="F719" i="37"/>
  <c r="F718" i="37"/>
  <c r="F717" i="37"/>
  <c r="F716" i="37"/>
  <c r="F715" i="37"/>
  <c r="F714" i="37"/>
  <c r="F713" i="37"/>
  <c r="F712" i="37"/>
  <c r="F711" i="37"/>
  <c r="F710" i="37"/>
  <c r="F709" i="37"/>
  <c r="F708" i="37"/>
  <c r="F707" i="37"/>
  <c r="F706" i="37"/>
  <c r="F705" i="37"/>
  <c r="F704" i="37"/>
  <c r="F703" i="37"/>
  <c r="F702" i="37"/>
  <c r="F701" i="37"/>
  <c r="F700" i="37"/>
  <c r="F699" i="37"/>
  <c r="F698" i="37"/>
  <c r="F697" i="37"/>
  <c r="F696" i="37"/>
  <c r="F695" i="37"/>
  <c r="F694" i="37"/>
  <c r="F693" i="37"/>
  <c r="F692" i="37"/>
  <c r="F691" i="37"/>
  <c r="F690" i="37"/>
  <c r="F689" i="37"/>
  <c r="F688" i="37"/>
  <c r="F687" i="37"/>
  <c r="F686" i="37"/>
  <c r="F685" i="37"/>
  <c r="F684" i="37"/>
  <c r="F683" i="37"/>
  <c r="F682" i="37"/>
  <c r="F681" i="37"/>
  <c r="F680" i="37"/>
  <c r="F679" i="37"/>
  <c r="F678" i="37"/>
  <c r="F677" i="37"/>
  <c r="F676" i="37"/>
  <c r="F675" i="37"/>
  <c r="F674" i="37"/>
  <c r="F673" i="37"/>
  <c r="F672" i="37"/>
  <c r="F671" i="37"/>
  <c r="F670" i="37"/>
  <c r="F669" i="37"/>
  <c r="F668" i="37"/>
  <c r="F667" i="37"/>
  <c r="F666" i="37"/>
  <c r="F665" i="37"/>
  <c r="F664" i="37"/>
  <c r="F663" i="37"/>
  <c r="F662" i="37"/>
  <c r="F661" i="37"/>
  <c r="F660" i="37"/>
  <c r="F659" i="37"/>
  <c r="F658" i="37"/>
  <c r="F657" i="37"/>
  <c r="F656" i="37"/>
  <c r="F655" i="37"/>
  <c r="F654" i="37"/>
  <c r="F653" i="37"/>
  <c r="F652" i="37"/>
  <c r="F651" i="37"/>
  <c r="F650" i="37"/>
  <c r="F649" i="37"/>
  <c r="F648" i="37"/>
  <c r="F647" i="37"/>
  <c r="F646" i="37"/>
  <c r="F645" i="37"/>
  <c r="F644" i="37"/>
  <c r="F643" i="37"/>
  <c r="F642" i="37"/>
  <c r="F641" i="37"/>
  <c r="F640" i="37"/>
  <c r="F639" i="37"/>
  <c r="F638" i="37"/>
  <c r="F637" i="37"/>
  <c r="F636" i="37"/>
  <c r="F635" i="37"/>
  <c r="F634" i="37"/>
  <c r="F633" i="37"/>
  <c r="F632" i="37"/>
  <c r="F631" i="37"/>
  <c r="F630" i="37"/>
  <c r="F629" i="37"/>
  <c r="F628" i="37"/>
  <c r="F627" i="37"/>
  <c r="F626" i="37"/>
  <c r="F625" i="37"/>
  <c r="F624" i="37"/>
  <c r="F623" i="37"/>
  <c r="F622" i="37"/>
  <c r="F621" i="37"/>
  <c r="F620" i="37"/>
  <c r="F619" i="37"/>
  <c r="F618" i="37"/>
  <c r="F617" i="37"/>
  <c r="F616" i="37"/>
  <c r="F615" i="37"/>
  <c r="F614" i="37"/>
  <c r="F613" i="37"/>
  <c r="F612" i="37"/>
  <c r="F611" i="37"/>
  <c r="F610" i="37"/>
  <c r="F609" i="37"/>
  <c r="F608" i="37"/>
  <c r="F607" i="37"/>
  <c r="F606" i="37"/>
  <c r="F605" i="37"/>
  <c r="F604" i="37"/>
  <c r="F603" i="37"/>
  <c r="F602" i="37"/>
  <c r="F601" i="37"/>
  <c r="F600" i="37"/>
  <c r="F599" i="37"/>
  <c r="F598" i="37"/>
  <c r="F597" i="37"/>
  <c r="F596" i="37"/>
  <c r="F595" i="37"/>
  <c r="F594" i="37"/>
  <c r="F593" i="37"/>
  <c r="F592" i="37"/>
  <c r="F591" i="37"/>
  <c r="F590" i="37"/>
  <c r="F589" i="37"/>
  <c r="F588" i="37"/>
  <c r="F587" i="37"/>
  <c r="F586" i="37"/>
  <c r="F585" i="37"/>
  <c r="F584" i="37"/>
  <c r="F583" i="37"/>
  <c r="F582" i="37"/>
  <c r="F581" i="37"/>
  <c r="F580" i="37"/>
  <c r="F579" i="37"/>
  <c r="F578" i="37"/>
  <c r="F577" i="37"/>
  <c r="F576" i="37"/>
  <c r="F575" i="37"/>
  <c r="F574" i="37"/>
  <c r="F573" i="37"/>
  <c r="F572" i="37"/>
  <c r="F571" i="37"/>
  <c r="F570" i="37"/>
  <c r="F569" i="37"/>
  <c r="F568" i="37"/>
  <c r="F567" i="37"/>
  <c r="F566" i="37"/>
  <c r="F565" i="37"/>
  <c r="F564" i="37"/>
  <c r="F563" i="37"/>
  <c r="F562" i="37"/>
  <c r="F561" i="37"/>
  <c r="F560" i="37"/>
  <c r="F559" i="37"/>
  <c r="F558" i="37"/>
  <c r="F557" i="37"/>
  <c r="F556" i="37"/>
  <c r="F555" i="37"/>
  <c r="F554" i="37"/>
  <c r="F553" i="37"/>
  <c r="F552" i="37"/>
  <c r="F551" i="37"/>
  <c r="F550" i="37"/>
  <c r="F549" i="37"/>
  <c r="F548" i="37"/>
  <c r="F547" i="37"/>
  <c r="F546" i="37"/>
  <c r="F545" i="37"/>
  <c r="F544" i="37"/>
  <c r="F543" i="37"/>
  <c r="F542" i="37"/>
  <c r="F541" i="37"/>
  <c r="F540" i="37"/>
  <c r="F539" i="37"/>
  <c r="F538" i="37"/>
  <c r="F537" i="37"/>
  <c r="F536" i="37"/>
  <c r="F535" i="37"/>
  <c r="F534" i="37"/>
  <c r="F533" i="37"/>
  <c r="F532" i="37"/>
  <c r="F531" i="37"/>
  <c r="F530" i="37"/>
  <c r="F529" i="37"/>
  <c r="F528" i="37"/>
  <c r="F527" i="37"/>
  <c r="F526" i="37"/>
  <c r="F525" i="37"/>
  <c r="F524" i="37"/>
  <c r="F523" i="37"/>
  <c r="F522" i="37"/>
  <c r="F521" i="37"/>
  <c r="F520" i="37"/>
  <c r="F519" i="37"/>
  <c r="F518" i="37"/>
  <c r="F517" i="37"/>
  <c r="F516" i="37"/>
  <c r="F515" i="37"/>
  <c r="F514" i="37"/>
  <c r="F513" i="37"/>
  <c r="F512" i="37"/>
  <c r="F511" i="37"/>
  <c r="F510" i="37"/>
  <c r="F509" i="37"/>
  <c r="F508" i="37"/>
  <c r="F507" i="37"/>
  <c r="F506" i="37"/>
  <c r="F505" i="37"/>
  <c r="F504" i="37"/>
  <c r="F503" i="37"/>
  <c r="F502" i="37"/>
  <c r="F501" i="37"/>
  <c r="F500" i="37"/>
  <c r="F499" i="37"/>
  <c r="F498" i="37"/>
  <c r="F497" i="37"/>
  <c r="F496" i="37"/>
  <c r="F495" i="37"/>
  <c r="F494" i="37"/>
  <c r="F493" i="37"/>
  <c r="F492" i="37"/>
  <c r="F491" i="37"/>
  <c r="F490" i="37"/>
  <c r="F489" i="37"/>
  <c r="F488" i="37"/>
  <c r="F487" i="37"/>
  <c r="F486" i="37"/>
  <c r="F485" i="37"/>
  <c r="F484" i="37"/>
  <c r="F483" i="37"/>
  <c r="F482" i="37"/>
  <c r="F481" i="37"/>
  <c r="F480" i="37"/>
  <c r="F479" i="37"/>
  <c r="F478" i="37"/>
  <c r="F477" i="37"/>
  <c r="F476" i="37"/>
  <c r="F475" i="37"/>
  <c r="F474" i="37"/>
  <c r="F473" i="37"/>
  <c r="F472" i="37"/>
  <c r="F471" i="37"/>
  <c r="F470" i="37"/>
  <c r="F469" i="37"/>
  <c r="F468" i="37"/>
  <c r="F467" i="37"/>
  <c r="F466" i="37"/>
  <c r="F465" i="37"/>
  <c r="F464" i="37"/>
  <c r="F463" i="37"/>
  <c r="F462" i="37"/>
  <c r="F461" i="37"/>
  <c r="F460" i="37"/>
  <c r="F459" i="37"/>
  <c r="F458" i="37"/>
  <c r="F457" i="37"/>
  <c r="F456" i="37"/>
  <c r="F455" i="37"/>
  <c r="F454" i="37"/>
  <c r="F453" i="37"/>
  <c r="F452" i="37"/>
  <c r="F451" i="37"/>
  <c r="F450" i="37"/>
  <c r="F449" i="37"/>
  <c r="F448" i="37"/>
  <c r="F447" i="37"/>
  <c r="F446" i="37"/>
  <c r="F445" i="37"/>
  <c r="F444" i="37"/>
  <c r="F443" i="37"/>
  <c r="F442" i="37"/>
  <c r="F441" i="37"/>
  <c r="F440" i="37"/>
  <c r="F439" i="37"/>
  <c r="F438" i="37"/>
  <c r="F437" i="37"/>
  <c r="F436" i="37"/>
  <c r="F435" i="37"/>
  <c r="F434" i="37"/>
  <c r="F433" i="37"/>
  <c r="F432" i="37"/>
  <c r="F431" i="37"/>
  <c r="F430" i="37"/>
  <c r="F429" i="37"/>
  <c r="F428" i="37"/>
  <c r="F427" i="37"/>
  <c r="F426" i="37"/>
  <c r="F425" i="37"/>
  <c r="F424" i="37"/>
  <c r="F423" i="37"/>
  <c r="F422" i="37"/>
  <c r="F421" i="37"/>
  <c r="F420" i="37"/>
  <c r="F419" i="37"/>
  <c r="F418" i="37"/>
  <c r="F417" i="37"/>
  <c r="F416" i="37"/>
  <c r="F415" i="37"/>
  <c r="F414" i="37"/>
  <c r="F413" i="37"/>
  <c r="F412" i="37"/>
  <c r="F411" i="37"/>
  <c r="F410" i="37"/>
  <c r="F409" i="37"/>
  <c r="F408" i="37"/>
  <c r="F407" i="37"/>
  <c r="F406" i="37"/>
  <c r="F405" i="37"/>
  <c r="F404" i="37"/>
  <c r="F403" i="37"/>
  <c r="F402" i="37"/>
  <c r="F401" i="37"/>
  <c r="F400" i="37"/>
  <c r="F399" i="37"/>
  <c r="F398" i="37"/>
  <c r="F397" i="37"/>
  <c r="F396" i="37"/>
  <c r="F395" i="37"/>
  <c r="F394" i="37"/>
  <c r="F393" i="37"/>
  <c r="F392" i="37"/>
  <c r="F391" i="37"/>
  <c r="F390" i="37"/>
  <c r="F389" i="37"/>
  <c r="F388" i="37"/>
  <c r="F387" i="37"/>
  <c r="F386" i="37"/>
  <c r="F385" i="37"/>
  <c r="F384" i="37"/>
  <c r="F383" i="37"/>
  <c r="F382" i="37"/>
  <c r="F381" i="37"/>
  <c r="F380" i="37"/>
  <c r="F379" i="37"/>
  <c r="F378" i="37"/>
  <c r="F377" i="37"/>
  <c r="F376" i="37"/>
  <c r="F375" i="37"/>
  <c r="F374" i="37"/>
  <c r="F373" i="37"/>
  <c r="F372" i="37"/>
  <c r="F371" i="37"/>
  <c r="F370" i="37"/>
  <c r="F369" i="37"/>
  <c r="F368" i="37"/>
  <c r="F367" i="37"/>
  <c r="F366" i="37"/>
  <c r="F365" i="37"/>
  <c r="F364" i="37"/>
  <c r="F363" i="37"/>
  <c r="F362" i="37"/>
  <c r="F361" i="37"/>
  <c r="F360" i="37"/>
  <c r="F359" i="37"/>
  <c r="F358" i="37"/>
  <c r="F357" i="37"/>
  <c r="F356" i="37"/>
  <c r="F355" i="37"/>
  <c r="F354" i="37"/>
  <c r="F353" i="37"/>
  <c r="F352" i="37"/>
  <c r="F351" i="37"/>
  <c r="F350" i="37"/>
  <c r="F349" i="37"/>
  <c r="F348" i="37"/>
  <c r="F347" i="37"/>
  <c r="F346" i="37"/>
  <c r="F345" i="37"/>
  <c r="F344" i="37"/>
  <c r="F343" i="37"/>
  <c r="F342" i="37"/>
  <c r="F341" i="37"/>
  <c r="F340" i="37"/>
  <c r="F339" i="37"/>
  <c r="F338" i="37"/>
  <c r="F337" i="37"/>
  <c r="F336" i="37"/>
  <c r="F335" i="37"/>
  <c r="F334" i="37"/>
  <c r="F333" i="37"/>
  <c r="F332" i="37"/>
  <c r="F331" i="37"/>
  <c r="F330" i="37"/>
  <c r="F329" i="37"/>
  <c r="F328" i="37"/>
  <c r="F327" i="37"/>
  <c r="F326" i="37"/>
  <c r="F325" i="37"/>
  <c r="F324" i="37"/>
  <c r="F323" i="37"/>
  <c r="F322" i="37"/>
  <c r="F321" i="37"/>
  <c r="F320" i="37"/>
  <c r="F319" i="37"/>
  <c r="F318" i="37"/>
  <c r="F317" i="37"/>
  <c r="F316" i="37"/>
  <c r="F315" i="37"/>
  <c r="F314" i="37"/>
  <c r="F313" i="37"/>
  <c r="F312" i="37"/>
  <c r="F311" i="37"/>
  <c r="F310" i="37"/>
  <c r="F309" i="37"/>
  <c r="F308" i="37"/>
  <c r="F307" i="37"/>
  <c r="F306" i="37"/>
  <c r="F305" i="37"/>
  <c r="F304" i="37"/>
  <c r="F303" i="37"/>
  <c r="F302" i="37"/>
  <c r="F301" i="37"/>
  <c r="F300" i="37"/>
  <c r="F299" i="37"/>
  <c r="F298" i="37"/>
  <c r="F297" i="37"/>
  <c r="F296" i="37"/>
  <c r="F295" i="37"/>
  <c r="F294" i="37"/>
  <c r="F293" i="37"/>
  <c r="F292" i="37"/>
  <c r="F291" i="37"/>
  <c r="F290" i="37"/>
  <c r="F289" i="37"/>
  <c r="F288" i="37"/>
  <c r="F287" i="37"/>
  <c r="F286" i="37"/>
  <c r="F285" i="37"/>
  <c r="F284" i="37"/>
  <c r="F283" i="37"/>
  <c r="F282" i="37"/>
  <c r="F281" i="37"/>
  <c r="F280" i="37"/>
  <c r="F279" i="37"/>
  <c r="F278" i="37"/>
  <c r="F277" i="37"/>
  <c r="F276" i="37"/>
  <c r="F275" i="37"/>
  <c r="F274" i="37"/>
  <c r="F273" i="37"/>
  <c r="F272" i="37"/>
  <c r="F271" i="37"/>
  <c r="F270" i="37"/>
  <c r="F269" i="37"/>
  <c r="F268" i="37"/>
  <c r="F267" i="37"/>
  <c r="F266" i="37"/>
  <c r="F265" i="37"/>
  <c r="F264" i="37"/>
  <c r="F263" i="37"/>
  <c r="F262" i="37"/>
  <c r="F261" i="37"/>
  <c r="F260" i="37"/>
  <c r="F259" i="37"/>
  <c r="F258" i="37"/>
  <c r="F257" i="37"/>
  <c r="F256" i="37"/>
  <c r="F255" i="37"/>
  <c r="F254" i="37"/>
  <c r="F253" i="37"/>
  <c r="F252" i="37"/>
  <c r="F251" i="37"/>
  <c r="F250" i="37"/>
  <c r="F249" i="37"/>
  <c r="F248" i="37"/>
  <c r="F247" i="37"/>
  <c r="F246" i="37"/>
  <c r="F245" i="37"/>
  <c r="F244" i="37"/>
  <c r="F243" i="37"/>
  <c r="F242" i="37"/>
  <c r="F241" i="37"/>
  <c r="F240" i="37"/>
  <c r="F239" i="37"/>
  <c r="F238" i="37"/>
  <c r="F237" i="37"/>
  <c r="F236" i="37"/>
  <c r="F235" i="37"/>
  <c r="F234" i="37"/>
  <c r="F233" i="37"/>
  <c r="F232" i="37"/>
  <c r="F231" i="37"/>
  <c r="F230" i="37"/>
  <c r="F229" i="37"/>
  <c r="F228" i="37"/>
  <c r="F227" i="37"/>
  <c r="F226" i="37"/>
  <c r="F225" i="37"/>
  <c r="F224" i="37"/>
  <c r="F223" i="37"/>
  <c r="F222" i="37"/>
  <c r="F221" i="37"/>
  <c r="F220" i="37"/>
  <c r="F219" i="37"/>
  <c r="F218" i="37"/>
  <c r="F217" i="37"/>
  <c r="F216" i="37"/>
  <c r="F215" i="37"/>
  <c r="F214" i="37"/>
  <c r="F213" i="37"/>
  <c r="F212" i="37"/>
  <c r="F211" i="37"/>
  <c r="F210" i="37"/>
  <c r="F209" i="37"/>
  <c r="F208" i="37"/>
  <c r="F207" i="37"/>
  <c r="F206" i="37"/>
  <c r="F205" i="37"/>
  <c r="F204" i="37"/>
  <c r="F203" i="37"/>
  <c r="F202" i="37"/>
  <c r="F201" i="37"/>
  <c r="F200" i="37"/>
  <c r="F199" i="37"/>
  <c r="F198" i="37"/>
  <c r="F197" i="37"/>
  <c r="F196" i="37"/>
  <c r="F195" i="37"/>
  <c r="F194" i="37"/>
  <c r="F193" i="37"/>
  <c r="F192" i="37"/>
  <c r="F191" i="37"/>
  <c r="F190" i="37"/>
  <c r="F189" i="37"/>
  <c r="F188" i="37"/>
  <c r="F187" i="37"/>
  <c r="F186" i="37"/>
  <c r="F185" i="37"/>
  <c r="F184" i="37"/>
  <c r="F183" i="37"/>
  <c r="F182" i="37"/>
  <c r="F181" i="37"/>
  <c r="F180" i="37"/>
  <c r="F179" i="37"/>
  <c r="F178" i="37"/>
  <c r="F177" i="37"/>
  <c r="F176" i="37"/>
  <c r="F175" i="37"/>
  <c r="F174" i="37"/>
  <c r="F173" i="37"/>
  <c r="F172" i="37"/>
  <c r="F171" i="37"/>
  <c r="F170" i="37"/>
  <c r="F169" i="37"/>
  <c r="F168" i="37"/>
  <c r="F167" i="37"/>
  <c r="F166" i="37"/>
  <c r="F165" i="37"/>
  <c r="F164" i="37"/>
  <c r="F163" i="37"/>
  <c r="F162" i="37"/>
  <c r="F161" i="37"/>
  <c r="F160" i="37"/>
  <c r="F159" i="37"/>
  <c r="F158" i="37"/>
  <c r="F157" i="37"/>
  <c r="F156" i="37"/>
  <c r="F155" i="37"/>
  <c r="F154" i="37"/>
  <c r="F153" i="37"/>
  <c r="F152" i="37"/>
  <c r="F151" i="37"/>
  <c r="F150" i="37"/>
  <c r="F149" i="37"/>
  <c r="F148" i="37"/>
  <c r="F147" i="37"/>
  <c r="F146" i="37"/>
  <c r="F145" i="37"/>
  <c r="F144" i="37"/>
  <c r="F143" i="37"/>
  <c r="F142" i="37"/>
  <c r="F141" i="37"/>
  <c r="F140" i="37"/>
  <c r="F139" i="37"/>
  <c r="F138" i="37"/>
  <c r="F137" i="37"/>
  <c r="F136" i="37"/>
  <c r="F135" i="37"/>
  <c r="F134" i="37"/>
  <c r="F133" i="37"/>
  <c r="F132" i="37"/>
  <c r="F131" i="37"/>
  <c r="F130" i="37"/>
  <c r="F129" i="37"/>
  <c r="F128" i="37"/>
  <c r="F127" i="37"/>
  <c r="F126" i="37"/>
  <c r="F125" i="37"/>
  <c r="F124" i="37"/>
  <c r="F123" i="37"/>
  <c r="F122" i="37"/>
  <c r="F121" i="37"/>
  <c r="F120" i="37"/>
  <c r="F119" i="37"/>
  <c r="F118" i="37"/>
  <c r="F117" i="37"/>
  <c r="F116" i="37"/>
  <c r="F115" i="37"/>
  <c r="F114" i="37"/>
  <c r="F113" i="37"/>
  <c r="F112" i="37"/>
  <c r="F111" i="37"/>
  <c r="F110" i="37"/>
  <c r="F109" i="37"/>
  <c r="F108" i="37"/>
  <c r="F107" i="37"/>
  <c r="F106" i="37"/>
  <c r="F105" i="37"/>
  <c r="F104" i="37"/>
  <c r="F103" i="37"/>
  <c r="F102" i="37"/>
  <c r="F101" i="37"/>
  <c r="F100" i="37"/>
  <c r="F99" i="37"/>
  <c r="F98" i="37"/>
  <c r="F97" i="37"/>
  <c r="F96" i="37"/>
  <c r="F95" i="37"/>
  <c r="F94" i="37"/>
  <c r="F93" i="37"/>
  <c r="F92" i="37"/>
  <c r="F91" i="37"/>
  <c r="F90" i="37"/>
  <c r="F89" i="37"/>
  <c r="F88" i="37"/>
  <c r="F87" i="37"/>
  <c r="F86" i="37"/>
  <c r="F85" i="37"/>
  <c r="F84" i="37"/>
  <c r="F83" i="37"/>
  <c r="F82" i="37"/>
  <c r="F81" i="37"/>
  <c r="F80" i="37"/>
  <c r="F79" i="37"/>
  <c r="F78" i="37"/>
  <c r="F77" i="37"/>
  <c r="F76" i="37"/>
  <c r="F75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7" i="37"/>
  <c r="F56" i="37"/>
  <c r="F55" i="37"/>
  <c r="F54" i="37"/>
  <c r="F53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" i="37"/>
  <c r="F4" i="37"/>
  <c r="F3" i="37"/>
  <c r="G2" i="37" l="1"/>
  <c r="G27" i="8" l="1"/>
  <c r="G28" i="8" s="1"/>
  <c r="R56" i="8"/>
  <c r="H22" i="8"/>
  <c r="J21" i="8"/>
  <c r="H21" i="8"/>
  <c r="J20" i="8"/>
  <c r="H20" i="8"/>
  <c r="J19" i="8"/>
  <c r="H19" i="8"/>
  <c r="J18" i="8"/>
  <c r="H18" i="8"/>
  <c r="O93" i="35"/>
  <c r="N93" i="35"/>
  <c r="L93" i="35"/>
  <c r="K93" i="35"/>
  <c r="J93" i="35"/>
  <c r="I93" i="35"/>
  <c r="G93" i="35"/>
  <c r="E93" i="35"/>
  <c r="C93" i="35"/>
  <c r="O92" i="35"/>
  <c r="N92" i="35"/>
  <c r="L92" i="35"/>
  <c r="K92" i="35"/>
  <c r="J92" i="35"/>
  <c r="I92" i="35"/>
  <c r="G92" i="35"/>
  <c r="E92" i="35"/>
  <c r="C92" i="35"/>
  <c r="O91" i="35"/>
  <c r="N91" i="35"/>
  <c r="L91" i="35"/>
  <c r="K91" i="35"/>
  <c r="J91" i="35"/>
  <c r="I91" i="35"/>
  <c r="G91" i="35"/>
  <c r="E91" i="35"/>
  <c r="C91" i="35"/>
  <c r="O90" i="35"/>
  <c r="N90" i="35"/>
  <c r="L90" i="35"/>
  <c r="K90" i="35"/>
  <c r="J90" i="35"/>
  <c r="I90" i="35"/>
  <c r="G90" i="35"/>
  <c r="E90" i="35"/>
  <c r="C90" i="35"/>
  <c r="O89" i="35"/>
  <c r="N89" i="35"/>
  <c r="L89" i="35"/>
  <c r="K89" i="35"/>
  <c r="J89" i="35"/>
  <c r="I89" i="35"/>
  <c r="G89" i="35"/>
  <c r="E89" i="35"/>
  <c r="C89" i="35"/>
  <c r="O88" i="35"/>
  <c r="N88" i="35"/>
  <c r="L88" i="35"/>
  <c r="K88" i="35"/>
  <c r="J88" i="35"/>
  <c r="I88" i="35"/>
  <c r="G88" i="35"/>
  <c r="E88" i="35"/>
  <c r="C88" i="35"/>
  <c r="O1" i="35"/>
  <c r="N1" i="35"/>
  <c r="M1" i="35"/>
  <c r="L1" i="35"/>
  <c r="K1" i="35"/>
  <c r="J1" i="35"/>
  <c r="I1" i="35"/>
  <c r="H1" i="35"/>
  <c r="G1" i="35"/>
  <c r="F1" i="35"/>
  <c r="E1" i="35"/>
  <c r="D1" i="35"/>
  <c r="C1" i="35"/>
  <c r="B1" i="35"/>
  <c r="A1" i="35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O93" i="33"/>
  <c r="N93" i="33"/>
  <c r="L93" i="33"/>
  <c r="K93" i="33"/>
  <c r="J93" i="33"/>
  <c r="I93" i="33"/>
  <c r="G93" i="33"/>
  <c r="E93" i="33"/>
  <c r="C93" i="33"/>
  <c r="O92" i="33"/>
  <c r="N92" i="33"/>
  <c r="L92" i="33"/>
  <c r="K92" i="33"/>
  <c r="J92" i="33"/>
  <c r="I92" i="33"/>
  <c r="G92" i="33"/>
  <c r="E92" i="33"/>
  <c r="C92" i="33"/>
  <c r="O91" i="33"/>
  <c r="N91" i="33"/>
  <c r="L91" i="33"/>
  <c r="K91" i="33"/>
  <c r="J91" i="33"/>
  <c r="I91" i="33"/>
  <c r="G91" i="33"/>
  <c r="E91" i="33"/>
  <c r="C91" i="33"/>
  <c r="O90" i="33"/>
  <c r="N90" i="33"/>
  <c r="L90" i="33"/>
  <c r="K90" i="33"/>
  <c r="J90" i="33"/>
  <c r="I90" i="33"/>
  <c r="G90" i="33"/>
  <c r="E90" i="33"/>
  <c r="C90" i="33"/>
  <c r="O89" i="33"/>
  <c r="N89" i="33"/>
  <c r="L89" i="33"/>
  <c r="K89" i="33"/>
  <c r="J89" i="33"/>
  <c r="I89" i="33"/>
  <c r="G89" i="33"/>
  <c r="E89" i="33"/>
  <c r="C89" i="33"/>
  <c r="O88" i="33"/>
  <c r="N88" i="33"/>
  <c r="L88" i="33"/>
  <c r="K88" i="33"/>
  <c r="J88" i="33"/>
  <c r="I88" i="33"/>
  <c r="G88" i="33"/>
  <c r="E88" i="33"/>
  <c r="C88" i="33"/>
  <c r="O87" i="33"/>
  <c r="N87" i="33"/>
  <c r="L87" i="33"/>
  <c r="K87" i="33"/>
  <c r="J87" i="33"/>
  <c r="I87" i="33"/>
  <c r="G87" i="33"/>
  <c r="E87" i="33"/>
  <c r="C87" i="33"/>
  <c r="O86" i="33"/>
  <c r="N86" i="33"/>
  <c r="L86" i="33"/>
  <c r="K86" i="33"/>
  <c r="J86" i="33"/>
  <c r="I86" i="33"/>
  <c r="G86" i="33"/>
  <c r="E86" i="33"/>
  <c r="C86" i="33"/>
  <c r="O85" i="33"/>
  <c r="N85" i="33"/>
  <c r="L85" i="33"/>
  <c r="K85" i="33"/>
  <c r="J85" i="33"/>
  <c r="I85" i="33"/>
  <c r="G85" i="33"/>
  <c r="E85" i="33"/>
  <c r="C85" i="33"/>
  <c r="O84" i="33"/>
  <c r="N84" i="33"/>
  <c r="L84" i="33"/>
  <c r="K84" i="33"/>
  <c r="J84" i="33"/>
  <c r="I84" i="33"/>
  <c r="G84" i="33"/>
  <c r="E84" i="33"/>
  <c r="C84" i="33"/>
  <c r="O83" i="33"/>
  <c r="N83" i="33"/>
  <c r="L83" i="33"/>
  <c r="K83" i="33"/>
  <c r="J83" i="33"/>
  <c r="I83" i="33"/>
  <c r="G83" i="33"/>
  <c r="E83" i="33"/>
  <c r="C83" i="33"/>
  <c r="O82" i="33"/>
  <c r="N82" i="33"/>
  <c r="L82" i="33"/>
  <c r="K82" i="33"/>
  <c r="J82" i="33"/>
  <c r="I82" i="33"/>
  <c r="G82" i="33"/>
  <c r="E82" i="33"/>
  <c r="C82" i="33"/>
  <c r="O81" i="33"/>
  <c r="N81" i="33"/>
  <c r="L81" i="33"/>
  <c r="K81" i="33"/>
  <c r="J81" i="33"/>
  <c r="I81" i="33"/>
  <c r="G81" i="33"/>
  <c r="E81" i="33"/>
  <c r="C81" i="33"/>
  <c r="O80" i="33"/>
  <c r="N80" i="33"/>
  <c r="L80" i="33"/>
  <c r="K80" i="33"/>
  <c r="J80" i="33"/>
  <c r="I80" i="33"/>
  <c r="G80" i="33"/>
  <c r="E80" i="33"/>
  <c r="C80" i="33"/>
  <c r="O79" i="33"/>
  <c r="N79" i="33"/>
  <c r="L79" i="33"/>
  <c r="K79" i="33"/>
  <c r="J79" i="33"/>
  <c r="I79" i="33"/>
  <c r="G79" i="33"/>
  <c r="E79" i="33"/>
  <c r="C79" i="33"/>
  <c r="O78" i="33"/>
  <c r="N78" i="33"/>
  <c r="L78" i="33"/>
  <c r="K78" i="33"/>
  <c r="J78" i="33"/>
  <c r="I78" i="33"/>
  <c r="G78" i="33"/>
  <c r="E78" i="33"/>
  <c r="C78" i="33"/>
  <c r="O77" i="33"/>
  <c r="N77" i="33"/>
  <c r="L77" i="33"/>
  <c r="K77" i="33"/>
  <c r="J77" i="33"/>
  <c r="I77" i="33"/>
  <c r="G77" i="33"/>
  <c r="E77" i="33"/>
  <c r="C77" i="33"/>
  <c r="O76" i="33"/>
  <c r="N76" i="33"/>
  <c r="L76" i="33"/>
  <c r="K76" i="33"/>
  <c r="J76" i="33"/>
  <c r="I76" i="33"/>
  <c r="G76" i="33"/>
  <c r="E76" i="33"/>
  <c r="C76" i="33"/>
  <c r="O75" i="33"/>
  <c r="N75" i="33"/>
  <c r="L75" i="33"/>
  <c r="K75" i="33"/>
  <c r="J75" i="33"/>
  <c r="I75" i="33"/>
  <c r="G75" i="33"/>
  <c r="E75" i="33"/>
  <c r="C75" i="33"/>
  <c r="O74" i="33"/>
  <c r="N74" i="33"/>
  <c r="L74" i="33"/>
  <c r="K74" i="33"/>
  <c r="J74" i="33"/>
  <c r="I74" i="33"/>
  <c r="G74" i="33"/>
  <c r="E74" i="33"/>
  <c r="C74" i="33"/>
  <c r="O73" i="33"/>
  <c r="N73" i="33"/>
  <c r="L73" i="33"/>
  <c r="K73" i="33"/>
  <c r="J73" i="33"/>
  <c r="I73" i="33"/>
  <c r="G73" i="33"/>
  <c r="E73" i="33"/>
  <c r="C73" i="33"/>
  <c r="O72" i="33"/>
  <c r="N72" i="33"/>
  <c r="L72" i="33"/>
  <c r="K72" i="33"/>
  <c r="J72" i="33"/>
  <c r="I72" i="33"/>
  <c r="G72" i="33"/>
  <c r="E72" i="33"/>
  <c r="C72" i="33"/>
  <c r="O71" i="33"/>
  <c r="N71" i="33"/>
  <c r="L71" i="33"/>
  <c r="K71" i="33"/>
  <c r="J71" i="33"/>
  <c r="I71" i="33"/>
  <c r="G71" i="33"/>
  <c r="E71" i="33"/>
  <c r="C71" i="33"/>
  <c r="O70" i="33"/>
  <c r="N70" i="33"/>
  <c r="L70" i="33"/>
  <c r="K70" i="33"/>
  <c r="J70" i="33"/>
  <c r="I70" i="33"/>
  <c r="G70" i="33"/>
  <c r="E70" i="33"/>
  <c r="C70" i="33"/>
  <c r="O69" i="33"/>
  <c r="N69" i="33"/>
  <c r="L69" i="33"/>
  <c r="K69" i="33"/>
  <c r="J69" i="33"/>
  <c r="I69" i="33"/>
  <c r="G69" i="33"/>
  <c r="E69" i="33"/>
  <c r="C69" i="33"/>
  <c r="O68" i="33"/>
  <c r="N68" i="33"/>
  <c r="L68" i="33"/>
  <c r="K68" i="33"/>
  <c r="J68" i="33"/>
  <c r="I68" i="33"/>
  <c r="G68" i="33"/>
  <c r="E68" i="33"/>
  <c r="C68" i="33"/>
  <c r="O67" i="33"/>
  <c r="N67" i="33"/>
  <c r="L67" i="33"/>
  <c r="K67" i="33"/>
  <c r="J67" i="33"/>
  <c r="I67" i="33"/>
  <c r="G67" i="33"/>
  <c r="E67" i="33"/>
  <c r="C67" i="33"/>
  <c r="O66" i="33"/>
  <c r="N66" i="33"/>
  <c r="L66" i="33"/>
  <c r="K66" i="33"/>
  <c r="J66" i="33"/>
  <c r="I66" i="33"/>
  <c r="G66" i="33"/>
  <c r="E66" i="33"/>
  <c r="C66" i="33"/>
  <c r="O65" i="33"/>
  <c r="N65" i="33"/>
  <c r="L65" i="33"/>
  <c r="K65" i="33"/>
  <c r="J65" i="33"/>
  <c r="I65" i="33"/>
  <c r="G65" i="33"/>
  <c r="E65" i="33"/>
  <c r="C65" i="33"/>
  <c r="O64" i="33"/>
  <c r="N64" i="33"/>
  <c r="L64" i="33"/>
  <c r="K64" i="33"/>
  <c r="J64" i="33"/>
  <c r="I64" i="33"/>
  <c r="G64" i="33"/>
  <c r="E64" i="33"/>
  <c r="C64" i="33"/>
  <c r="O63" i="33"/>
  <c r="N63" i="33"/>
  <c r="L63" i="33"/>
  <c r="K63" i="33"/>
  <c r="J63" i="33"/>
  <c r="I63" i="33"/>
  <c r="G63" i="33"/>
  <c r="E63" i="33"/>
  <c r="C63" i="33"/>
  <c r="O62" i="33"/>
  <c r="N62" i="33"/>
  <c r="L62" i="33"/>
  <c r="K62" i="33"/>
  <c r="J62" i="33"/>
  <c r="I62" i="33"/>
  <c r="G62" i="33"/>
  <c r="E62" i="33"/>
  <c r="C62" i="33"/>
  <c r="O61" i="33"/>
  <c r="N61" i="33"/>
  <c r="L61" i="33"/>
  <c r="K61" i="33"/>
  <c r="J61" i="33"/>
  <c r="I61" i="33"/>
  <c r="G61" i="33"/>
  <c r="E61" i="33"/>
  <c r="C61" i="33"/>
  <c r="O60" i="33"/>
  <c r="N60" i="33"/>
  <c r="L60" i="33"/>
  <c r="K60" i="33"/>
  <c r="J60" i="33"/>
  <c r="I60" i="33"/>
  <c r="G60" i="33"/>
  <c r="E60" i="33"/>
  <c r="C60" i="33"/>
  <c r="O59" i="33"/>
  <c r="N59" i="33"/>
  <c r="L59" i="33"/>
  <c r="K59" i="33"/>
  <c r="J59" i="33"/>
  <c r="I59" i="33"/>
  <c r="G59" i="33"/>
  <c r="E59" i="33"/>
  <c r="C59" i="33"/>
  <c r="O58" i="33"/>
  <c r="N58" i="33"/>
  <c r="L58" i="33"/>
  <c r="K58" i="33"/>
  <c r="J58" i="33"/>
  <c r="I58" i="33"/>
  <c r="G58" i="33"/>
  <c r="E58" i="33"/>
  <c r="C58" i="33"/>
  <c r="O57" i="33"/>
  <c r="N57" i="33"/>
  <c r="L57" i="33"/>
  <c r="K57" i="33"/>
  <c r="J57" i="33"/>
  <c r="I57" i="33"/>
  <c r="G57" i="33"/>
  <c r="E57" i="33"/>
  <c r="C57" i="33"/>
  <c r="O56" i="33"/>
  <c r="N56" i="33"/>
  <c r="L56" i="33"/>
  <c r="K56" i="33"/>
  <c r="J56" i="33"/>
  <c r="I56" i="33"/>
  <c r="G56" i="33"/>
  <c r="E56" i="33"/>
  <c r="C56" i="33"/>
  <c r="O55" i="33"/>
  <c r="N55" i="33"/>
  <c r="L55" i="33"/>
  <c r="K55" i="33"/>
  <c r="J55" i="33"/>
  <c r="I55" i="33"/>
  <c r="G55" i="33"/>
  <c r="E55" i="33"/>
  <c r="C55" i="33"/>
  <c r="O54" i="33"/>
  <c r="N54" i="33"/>
  <c r="L54" i="33"/>
  <c r="K54" i="33"/>
  <c r="J54" i="33"/>
  <c r="I54" i="33"/>
  <c r="G54" i="33"/>
  <c r="E54" i="33"/>
  <c r="C54" i="33"/>
  <c r="O53" i="33"/>
  <c r="N53" i="33"/>
  <c r="L53" i="33"/>
  <c r="K53" i="33"/>
  <c r="J53" i="33"/>
  <c r="I53" i="33"/>
  <c r="G53" i="33"/>
  <c r="E53" i="33"/>
  <c r="C53" i="33"/>
  <c r="O52" i="33"/>
  <c r="N52" i="33"/>
  <c r="L52" i="33"/>
  <c r="K52" i="33"/>
  <c r="J52" i="33"/>
  <c r="I52" i="33"/>
  <c r="G52" i="33"/>
  <c r="E52" i="33"/>
  <c r="C52" i="33"/>
  <c r="O51" i="33"/>
  <c r="N51" i="33"/>
  <c r="L51" i="33"/>
  <c r="K51" i="33"/>
  <c r="J51" i="33"/>
  <c r="I51" i="33"/>
  <c r="G51" i="33"/>
  <c r="E51" i="33"/>
  <c r="C51" i="33"/>
  <c r="O50" i="33"/>
  <c r="N50" i="33"/>
  <c r="L50" i="33"/>
  <c r="K50" i="33"/>
  <c r="J50" i="33"/>
  <c r="I50" i="33"/>
  <c r="G50" i="33"/>
  <c r="E50" i="33"/>
  <c r="C50" i="33"/>
  <c r="O49" i="33"/>
  <c r="N49" i="33"/>
  <c r="L49" i="33"/>
  <c r="K49" i="33"/>
  <c r="J49" i="33"/>
  <c r="I49" i="33"/>
  <c r="G49" i="33"/>
  <c r="E49" i="33"/>
  <c r="C49" i="33"/>
  <c r="O48" i="33"/>
  <c r="N48" i="33"/>
  <c r="L48" i="33"/>
  <c r="K48" i="33"/>
  <c r="J48" i="33"/>
  <c r="I48" i="33"/>
  <c r="G48" i="33"/>
  <c r="E48" i="33"/>
  <c r="C48" i="33"/>
  <c r="O47" i="33"/>
  <c r="N47" i="33"/>
  <c r="L47" i="33"/>
  <c r="K47" i="33"/>
  <c r="J47" i="33"/>
  <c r="I47" i="33"/>
  <c r="G47" i="33"/>
  <c r="E47" i="33"/>
  <c r="C47" i="33"/>
  <c r="O46" i="33"/>
  <c r="N46" i="33"/>
  <c r="L46" i="33"/>
  <c r="K46" i="33"/>
  <c r="J46" i="33"/>
  <c r="I46" i="33"/>
  <c r="G46" i="33"/>
  <c r="E46" i="33"/>
  <c r="C46" i="33"/>
  <c r="O45" i="33"/>
  <c r="N45" i="33"/>
  <c r="L45" i="33"/>
  <c r="K45" i="33"/>
  <c r="J45" i="33"/>
  <c r="I45" i="33"/>
  <c r="G45" i="33"/>
  <c r="E45" i="33"/>
  <c r="C45" i="33"/>
  <c r="O44" i="33"/>
  <c r="N44" i="33"/>
  <c r="L44" i="33"/>
  <c r="K44" i="33"/>
  <c r="J44" i="33"/>
  <c r="I44" i="33"/>
  <c r="G44" i="33"/>
  <c r="E44" i="33"/>
  <c r="C44" i="33"/>
  <c r="O43" i="33"/>
  <c r="N43" i="33"/>
  <c r="L43" i="33"/>
  <c r="K43" i="33"/>
  <c r="J43" i="33"/>
  <c r="I43" i="33"/>
  <c r="G43" i="33"/>
  <c r="E43" i="33"/>
  <c r="C43" i="33"/>
  <c r="O42" i="33"/>
  <c r="N42" i="33"/>
  <c r="L42" i="33"/>
  <c r="K42" i="33"/>
  <c r="J42" i="33"/>
  <c r="I42" i="33"/>
  <c r="G42" i="33"/>
  <c r="E42" i="33"/>
  <c r="C42" i="33"/>
  <c r="O41" i="33"/>
  <c r="N41" i="33"/>
  <c r="L41" i="33"/>
  <c r="K41" i="33"/>
  <c r="J41" i="33"/>
  <c r="I41" i="33"/>
  <c r="G41" i="33"/>
  <c r="E41" i="33"/>
  <c r="C41" i="33"/>
  <c r="O40" i="33"/>
  <c r="N40" i="33"/>
  <c r="L40" i="33"/>
  <c r="K40" i="33"/>
  <c r="J40" i="33"/>
  <c r="I40" i="33"/>
  <c r="G40" i="33"/>
  <c r="E40" i="33"/>
  <c r="C40" i="33"/>
  <c r="O39" i="33"/>
  <c r="N39" i="33"/>
  <c r="L39" i="33"/>
  <c r="K39" i="33"/>
  <c r="J39" i="33"/>
  <c r="I39" i="33"/>
  <c r="G39" i="33"/>
  <c r="E39" i="33"/>
  <c r="C39" i="33"/>
  <c r="O38" i="33"/>
  <c r="N38" i="33"/>
  <c r="L38" i="33"/>
  <c r="K38" i="33"/>
  <c r="J38" i="33"/>
  <c r="I38" i="33"/>
  <c r="G38" i="33"/>
  <c r="E38" i="33"/>
  <c r="C38" i="33"/>
  <c r="O37" i="33"/>
  <c r="N37" i="33"/>
  <c r="L37" i="33"/>
  <c r="K37" i="33"/>
  <c r="J37" i="33"/>
  <c r="I37" i="33"/>
  <c r="G37" i="33"/>
  <c r="E37" i="33"/>
  <c r="C37" i="33"/>
  <c r="O36" i="33"/>
  <c r="N36" i="33"/>
  <c r="L36" i="33"/>
  <c r="K36" i="33"/>
  <c r="J36" i="33"/>
  <c r="I36" i="33"/>
  <c r="G36" i="33"/>
  <c r="E36" i="33"/>
  <c r="C36" i="33"/>
  <c r="O35" i="33"/>
  <c r="N35" i="33"/>
  <c r="L35" i="33"/>
  <c r="K35" i="33"/>
  <c r="J35" i="33"/>
  <c r="I35" i="33"/>
  <c r="G35" i="33"/>
  <c r="E35" i="33"/>
  <c r="C35" i="33"/>
  <c r="O34" i="33"/>
  <c r="N34" i="33"/>
  <c r="L34" i="33"/>
  <c r="K34" i="33"/>
  <c r="J34" i="33"/>
  <c r="I34" i="33"/>
  <c r="G34" i="33"/>
  <c r="E34" i="33"/>
  <c r="C34" i="33"/>
  <c r="O33" i="33"/>
  <c r="N33" i="33"/>
  <c r="L33" i="33"/>
  <c r="K33" i="33"/>
  <c r="J33" i="33"/>
  <c r="I33" i="33"/>
  <c r="G33" i="33"/>
  <c r="E33" i="33"/>
  <c r="C33" i="33"/>
  <c r="O32" i="33"/>
  <c r="N32" i="33"/>
  <c r="L32" i="33"/>
  <c r="K32" i="33"/>
  <c r="J32" i="33"/>
  <c r="I32" i="33"/>
  <c r="G32" i="33"/>
  <c r="E32" i="33"/>
  <c r="C32" i="33"/>
  <c r="O31" i="33"/>
  <c r="N31" i="33"/>
  <c r="L31" i="33"/>
  <c r="K31" i="33"/>
  <c r="J31" i="33"/>
  <c r="I31" i="33"/>
  <c r="G31" i="33"/>
  <c r="E31" i="33"/>
  <c r="C31" i="33"/>
  <c r="O30" i="33"/>
  <c r="N30" i="33"/>
  <c r="L30" i="33"/>
  <c r="K30" i="33"/>
  <c r="J30" i="33"/>
  <c r="I30" i="33"/>
  <c r="G30" i="33"/>
  <c r="E30" i="33"/>
  <c r="C30" i="33"/>
  <c r="O29" i="33"/>
  <c r="N29" i="33"/>
  <c r="L29" i="33"/>
  <c r="K29" i="33"/>
  <c r="J29" i="33"/>
  <c r="I29" i="33"/>
  <c r="G29" i="33"/>
  <c r="E29" i="33"/>
  <c r="C29" i="33"/>
  <c r="O28" i="33"/>
  <c r="N28" i="33"/>
  <c r="L28" i="33"/>
  <c r="K28" i="33"/>
  <c r="J28" i="33"/>
  <c r="I28" i="33"/>
  <c r="G28" i="33"/>
  <c r="E28" i="33"/>
  <c r="C28" i="33"/>
  <c r="O27" i="33"/>
  <c r="N27" i="33"/>
  <c r="L27" i="33"/>
  <c r="K27" i="33"/>
  <c r="J27" i="33"/>
  <c r="I27" i="33"/>
  <c r="G27" i="33"/>
  <c r="E27" i="33"/>
  <c r="C27" i="33"/>
  <c r="O26" i="33"/>
  <c r="N26" i="33"/>
  <c r="L26" i="33"/>
  <c r="K26" i="33"/>
  <c r="J26" i="33"/>
  <c r="I26" i="33"/>
  <c r="G26" i="33"/>
  <c r="E26" i="33"/>
  <c r="C26" i="33"/>
  <c r="O25" i="33"/>
  <c r="N25" i="33"/>
  <c r="L25" i="33"/>
  <c r="K25" i="33"/>
  <c r="J25" i="33"/>
  <c r="I25" i="33"/>
  <c r="G25" i="33"/>
  <c r="E25" i="33"/>
  <c r="C25" i="33"/>
  <c r="O24" i="33"/>
  <c r="N24" i="33"/>
  <c r="L24" i="33"/>
  <c r="K24" i="33"/>
  <c r="J24" i="33"/>
  <c r="I24" i="33"/>
  <c r="G24" i="33"/>
  <c r="E24" i="33"/>
  <c r="C24" i="33"/>
  <c r="O23" i="33"/>
  <c r="N23" i="33"/>
  <c r="L23" i="33"/>
  <c r="K23" i="33"/>
  <c r="J23" i="33"/>
  <c r="I23" i="33"/>
  <c r="G23" i="33"/>
  <c r="E23" i="33"/>
  <c r="C23" i="33"/>
  <c r="O22" i="33"/>
  <c r="N22" i="33"/>
  <c r="L22" i="33"/>
  <c r="K22" i="33"/>
  <c r="J22" i="33"/>
  <c r="I22" i="33"/>
  <c r="G22" i="33"/>
  <c r="E22" i="33"/>
  <c r="C22" i="33"/>
  <c r="O21" i="33"/>
  <c r="N21" i="33"/>
  <c r="L21" i="33"/>
  <c r="K21" i="33"/>
  <c r="J21" i="33"/>
  <c r="I21" i="33"/>
  <c r="G21" i="33"/>
  <c r="E21" i="33"/>
  <c r="C21" i="33"/>
  <c r="O20" i="33"/>
  <c r="N20" i="33"/>
  <c r="L20" i="33"/>
  <c r="K20" i="33"/>
  <c r="J20" i="33"/>
  <c r="I20" i="33"/>
  <c r="G20" i="33"/>
  <c r="E20" i="33"/>
  <c r="C20" i="33"/>
  <c r="O19" i="33"/>
  <c r="N19" i="33"/>
  <c r="L19" i="33"/>
  <c r="K19" i="33"/>
  <c r="J19" i="33"/>
  <c r="I19" i="33"/>
  <c r="G19" i="33"/>
  <c r="E19" i="33"/>
  <c r="C19" i="33"/>
  <c r="O18" i="33"/>
  <c r="N18" i="33"/>
  <c r="L18" i="33"/>
  <c r="K18" i="33"/>
  <c r="J18" i="33"/>
  <c r="I18" i="33"/>
  <c r="G18" i="33"/>
  <c r="E18" i="33"/>
  <c r="C18" i="33"/>
  <c r="O17" i="33"/>
  <c r="N17" i="33"/>
  <c r="L17" i="33"/>
  <c r="K17" i="33"/>
  <c r="J17" i="33"/>
  <c r="I17" i="33"/>
  <c r="G17" i="33"/>
  <c r="E17" i="33"/>
  <c r="C17" i="33"/>
  <c r="O16" i="33"/>
  <c r="N16" i="33"/>
  <c r="L16" i="33"/>
  <c r="K16" i="33"/>
  <c r="J16" i="33"/>
  <c r="I16" i="33"/>
  <c r="G16" i="33"/>
  <c r="E16" i="33"/>
  <c r="C16" i="33"/>
  <c r="O15" i="33"/>
  <c r="N15" i="33"/>
  <c r="L15" i="33"/>
  <c r="K15" i="33"/>
  <c r="J15" i="33"/>
  <c r="I15" i="33"/>
  <c r="G15" i="33"/>
  <c r="E15" i="33"/>
  <c r="C15" i="33"/>
  <c r="O14" i="33"/>
  <c r="N14" i="33"/>
  <c r="L14" i="33"/>
  <c r="K14" i="33"/>
  <c r="J14" i="33"/>
  <c r="I14" i="33"/>
  <c r="G14" i="33"/>
  <c r="E14" i="33"/>
  <c r="C14" i="33"/>
  <c r="O13" i="33"/>
  <c r="N13" i="33"/>
  <c r="L13" i="33"/>
  <c r="K13" i="33"/>
  <c r="J13" i="33"/>
  <c r="I13" i="33"/>
  <c r="G13" i="33"/>
  <c r="E13" i="33"/>
  <c r="C13" i="33"/>
  <c r="O12" i="33"/>
  <c r="N12" i="33"/>
  <c r="L12" i="33"/>
  <c r="K12" i="33"/>
  <c r="J12" i="33"/>
  <c r="I12" i="33"/>
  <c r="G12" i="33"/>
  <c r="E12" i="33"/>
  <c r="C12" i="33"/>
  <c r="O11" i="33"/>
  <c r="N11" i="33"/>
  <c r="L11" i="33"/>
  <c r="K11" i="33"/>
  <c r="J11" i="33"/>
  <c r="I11" i="33"/>
  <c r="G11" i="33"/>
  <c r="E11" i="33"/>
  <c r="C11" i="33"/>
  <c r="O10" i="33"/>
  <c r="N10" i="33"/>
  <c r="L10" i="33"/>
  <c r="K10" i="33"/>
  <c r="J10" i="33"/>
  <c r="I10" i="33"/>
  <c r="G10" i="33"/>
  <c r="E10" i="33"/>
  <c r="C10" i="33"/>
  <c r="O9" i="33"/>
  <c r="N9" i="33"/>
  <c r="L9" i="33"/>
  <c r="K9" i="33"/>
  <c r="J9" i="33"/>
  <c r="I9" i="33"/>
  <c r="G9" i="33"/>
  <c r="E9" i="33"/>
  <c r="C9" i="33"/>
  <c r="O8" i="33"/>
  <c r="N8" i="33"/>
  <c r="L8" i="33"/>
  <c r="K8" i="33"/>
  <c r="J8" i="33"/>
  <c r="I8" i="33"/>
  <c r="G8" i="33"/>
  <c r="E8" i="33"/>
  <c r="C8" i="33"/>
  <c r="O7" i="33"/>
  <c r="N7" i="33"/>
  <c r="L7" i="33"/>
  <c r="K7" i="33"/>
  <c r="J7" i="33"/>
  <c r="I7" i="33"/>
  <c r="G7" i="33"/>
  <c r="E7" i="33"/>
  <c r="C7" i="33"/>
  <c r="O6" i="33"/>
  <c r="N6" i="33"/>
  <c r="L6" i="33"/>
  <c r="K6" i="33"/>
  <c r="J6" i="33"/>
  <c r="I6" i="33"/>
  <c r="G6" i="33"/>
  <c r="E6" i="33"/>
  <c r="C6" i="33"/>
  <c r="O5" i="33"/>
  <c r="N5" i="33"/>
  <c r="L5" i="33"/>
  <c r="K5" i="33"/>
  <c r="J5" i="33"/>
  <c r="I5" i="33"/>
  <c r="G5" i="33"/>
  <c r="E5" i="33"/>
  <c r="C5" i="33"/>
  <c r="O4" i="33"/>
  <c r="N4" i="33"/>
  <c r="L4" i="33"/>
  <c r="K4" i="33"/>
  <c r="J4" i="33"/>
  <c r="I4" i="33"/>
  <c r="G4" i="33"/>
  <c r="E4" i="33"/>
  <c r="C4" i="33"/>
  <c r="O3" i="33"/>
  <c r="N3" i="33"/>
  <c r="L3" i="33"/>
  <c r="K3" i="33"/>
  <c r="J3" i="33"/>
  <c r="I3" i="33"/>
  <c r="G3" i="33"/>
  <c r="E3" i="33"/>
  <c r="C3" i="33"/>
  <c r="B3" i="33"/>
  <c r="B1" i="34"/>
  <c r="C1" i="34"/>
  <c r="D1" i="34"/>
  <c r="E1" i="34"/>
  <c r="F1" i="34"/>
  <c r="G1" i="34"/>
  <c r="H1" i="34"/>
  <c r="I1" i="34"/>
  <c r="J1" i="34"/>
  <c r="K1" i="34"/>
  <c r="A1" i="34"/>
  <c r="G40" i="8" l="1"/>
  <c r="O1" i="33"/>
  <c r="N1" i="33"/>
  <c r="M1" i="33"/>
  <c r="L1" i="33"/>
  <c r="K1" i="33"/>
  <c r="J1" i="33"/>
  <c r="I1" i="33"/>
  <c r="H1" i="33"/>
  <c r="G1" i="33"/>
  <c r="F1" i="33"/>
  <c r="E1" i="33"/>
  <c r="D1" i="33"/>
  <c r="C1" i="33"/>
  <c r="B1" i="33"/>
  <c r="A1" i="33"/>
  <c r="T43" i="9" l="1"/>
  <c r="T42" i="9"/>
  <c r="T41" i="9"/>
  <c r="T40" i="9"/>
  <c r="T39" i="9"/>
  <c r="U30" i="9"/>
  <c r="V30" i="9"/>
  <c r="W30" i="9"/>
  <c r="X30" i="9"/>
  <c r="Y30" i="9"/>
  <c r="Z30" i="9"/>
  <c r="AA30" i="9"/>
  <c r="U31" i="9"/>
  <c r="V31" i="9"/>
  <c r="W31" i="9"/>
  <c r="X31" i="9"/>
  <c r="Y31" i="9"/>
  <c r="Z31" i="9"/>
  <c r="AA31" i="9"/>
  <c r="U32" i="9"/>
  <c r="V32" i="9"/>
  <c r="W32" i="9"/>
  <c r="X32" i="9"/>
  <c r="Y32" i="9"/>
  <c r="Z32" i="9"/>
  <c r="AA32" i="9"/>
  <c r="U33" i="9"/>
  <c r="V33" i="9"/>
  <c r="W33" i="9"/>
  <c r="X33" i="9"/>
  <c r="Y33" i="9"/>
  <c r="Z33" i="9"/>
  <c r="AA33" i="9"/>
  <c r="U34" i="9"/>
  <c r="V34" i="9"/>
  <c r="W34" i="9"/>
  <c r="X34" i="9"/>
  <c r="Y34" i="9"/>
  <c r="Z34" i="9"/>
  <c r="AA34" i="9"/>
  <c r="U35" i="9"/>
  <c r="V35" i="9"/>
  <c r="W35" i="9"/>
  <c r="X35" i="9"/>
  <c r="Y35" i="9"/>
  <c r="Z35" i="9"/>
  <c r="AA35" i="9"/>
  <c r="U36" i="9"/>
  <c r="V36" i="9"/>
  <c r="W36" i="9"/>
  <c r="X36" i="9"/>
  <c r="Y36" i="9"/>
  <c r="Z36" i="9"/>
  <c r="AA36" i="9"/>
  <c r="U37" i="9"/>
  <c r="V37" i="9"/>
  <c r="W37" i="9"/>
  <c r="X37" i="9"/>
  <c r="Y37" i="9"/>
  <c r="Z37" i="9"/>
  <c r="AA37" i="9"/>
  <c r="U38" i="9"/>
  <c r="V38" i="9"/>
  <c r="W38" i="9"/>
  <c r="X38" i="9"/>
  <c r="Y38" i="9"/>
  <c r="Z38" i="9"/>
  <c r="AA38" i="9"/>
  <c r="AA29" i="9"/>
  <c r="Z29" i="9"/>
  <c r="Y29" i="9"/>
  <c r="X29" i="9"/>
  <c r="W29" i="9"/>
  <c r="V29" i="9"/>
  <c r="U29" i="9"/>
  <c r="S18" i="9"/>
  <c r="U8" i="9"/>
  <c r="T5" i="9"/>
  <c r="T4" i="9"/>
  <c r="T7" i="9"/>
  <c r="T6" i="9"/>
  <c r="Q56" i="8" l="1"/>
  <c r="AC9" i="9"/>
  <c r="AC8" i="9"/>
  <c r="AC7" i="9"/>
  <c r="G29" i="8" l="1"/>
  <c r="G30" i="8" s="1"/>
  <c r="G31" i="8" s="1"/>
  <c r="G32" i="8" s="1"/>
  <c r="T8" i="9"/>
  <c r="V63" i="8"/>
  <c r="K30" i="8" l="1"/>
  <c r="G54" i="8"/>
  <c r="R54" i="8" s="1"/>
  <c r="G53" i="8"/>
  <c r="R53" i="8" s="1"/>
  <c r="J27" i="8"/>
  <c r="J28" i="8"/>
  <c r="AE4" i="9" s="1"/>
  <c r="G41" i="8"/>
  <c r="AJ4" i="9" s="1"/>
  <c r="M63" i="8"/>
  <c r="S9" i="9"/>
  <c r="S19" i="9" s="1"/>
  <c r="S11" i="9"/>
  <c r="S32" i="9" s="1"/>
  <c r="S29" i="9"/>
  <c r="H28" i="8"/>
  <c r="K41" i="8"/>
  <c r="K42" i="8"/>
  <c r="K43" i="8"/>
  <c r="K44" i="8"/>
  <c r="K45" i="8"/>
  <c r="K46" i="8"/>
  <c r="K47" i="8"/>
  <c r="K48" i="8"/>
  <c r="K49" i="8"/>
  <c r="K40" i="8"/>
  <c r="J15" i="8"/>
  <c r="H27" i="8"/>
  <c r="BY1866" i="9"/>
  <c r="BY1887" i="9"/>
  <c r="BY1912" i="9"/>
  <c r="BY1932" i="9"/>
  <c r="BY1936" i="9"/>
  <c r="BY1940" i="9"/>
  <c r="BY1942" i="9"/>
  <c r="BY1948" i="9"/>
  <c r="BY1953" i="9"/>
  <c r="BY1957" i="9"/>
  <c r="BY1961" i="9"/>
  <c r="BY1967" i="9"/>
  <c r="BY1969" i="9"/>
  <c r="BY1973" i="9"/>
  <c r="BY1977" i="9"/>
  <c r="BY1981" i="9"/>
  <c r="BY1983" i="9"/>
  <c r="BY1987" i="9"/>
  <c r="BY1989" i="9"/>
  <c r="BY1993" i="9"/>
  <c r="BY1997" i="9"/>
  <c r="BY2001" i="9"/>
  <c r="BY2007" i="9"/>
  <c r="BY2009" i="9"/>
  <c r="BY2013" i="9"/>
  <c r="BY2017" i="9"/>
  <c r="BY2021" i="9"/>
  <c r="BY2029" i="9"/>
  <c r="BY2033" i="9"/>
  <c r="BY2041" i="9"/>
  <c r="BY2047" i="9"/>
  <c r="BY2053" i="9"/>
  <c r="BY2061" i="9"/>
  <c r="BY2067" i="9"/>
  <c r="BY2069" i="9"/>
  <c r="BY2073" i="9"/>
  <c r="BY2077" i="9"/>
  <c r="BY2079" i="9"/>
  <c r="BY2081" i="9"/>
  <c r="BY2089" i="9"/>
  <c r="BY262" i="9"/>
  <c r="BY266" i="9"/>
  <c r="BY268" i="9"/>
  <c r="BY1907" i="9"/>
  <c r="BY198" i="9"/>
  <c r="BY993" i="9"/>
  <c r="BY1499" i="9"/>
  <c r="BY1757" i="9"/>
  <c r="BY2087" i="9"/>
  <c r="BY2071" i="9"/>
  <c r="BY2059" i="9"/>
  <c r="BY2051" i="9"/>
  <c r="BY2039" i="9"/>
  <c r="BY2031" i="9"/>
  <c r="BY2019" i="9"/>
  <c r="BY2011" i="9"/>
  <c r="BY1999" i="9"/>
  <c r="BY1991" i="9"/>
  <c r="BY1986" i="9"/>
  <c r="BY1984" i="9"/>
  <c r="BY1979" i="9"/>
  <c r="BY1978" i="9"/>
  <c r="BY1976" i="9"/>
  <c r="BY1974" i="9"/>
  <c r="BY1971" i="9"/>
  <c r="BY1968" i="9"/>
  <c r="BY1966" i="9"/>
  <c r="BY1964" i="9"/>
  <c r="BY1963" i="9"/>
  <c r="BY1959" i="9"/>
  <c r="BY1958" i="9"/>
  <c r="BY1956" i="9"/>
  <c r="BY1954" i="9"/>
  <c r="BY1951" i="9"/>
  <c r="BY1949" i="9"/>
  <c r="BY1946" i="9"/>
  <c r="BY1945" i="9"/>
  <c r="BY1943" i="9"/>
  <c r="BY1941" i="9"/>
  <c r="BY1938" i="9"/>
  <c r="BY1935" i="9"/>
  <c r="BY1933" i="9"/>
  <c r="BY1931" i="9"/>
  <c r="BY1930" i="9"/>
  <c r="BY1928" i="9"/>
  <c r="BY1926" i="9"/>
  <c r="BY1922" i="9"/>
  <c r="BY1920" i="9"/>
  <c r="BY1918" i="9"/>
  <c r="BY1916" i="9"/>
  <c r="BY1910" i="9"/>
  <c r="BY1908" i="9"/>
  <c r="BY1905" i="9"/>
  <c r="BY1901" i="9"/>
  <c r="BY1899" i="9"/>
  <c r="BY1897" i="9"/>
  <c r="BY1895" i="9"/>
  <c r="BY1891" i="9"/>
  <c r="BY1889" i="9"/>
  <c r="BY1885" i="9"/>
  <c r="BY1881" i="9"/>
  <c r="BY1879" i="9"/>
  <c r="BY1877" i="9"/>
  <c r="BY1875" i="9"/>
  <c r="BY1870" i="9"/>
  <c r="BY1868" i="9"/>
  <c r="BY1864" i="9"/>
  <c r="BY1860" i="9"/>
  <c r="BY1858" i="9"/>
  <c r="BY1856" i="9"/>
  <c r="BY1854" i="9"/>
  <c r="BY1850" i="9"/>
  <c r="BY1848" i="9"/>
  <c r="BY1844" i="9"/>
  <c r="BY1840" i="9"/>
  <c r="BY1836" i="9"/>
  <c r="BY1828" i="9"/>
  <c r="BY1824" i="9"/>
  <c r="BY1820" i="9"/>
  <c r="BY1816" i="9"/>
  <c r="BY1808" i="9"/>
  <c r="BY1804" i="9"/>
  <c r="BY1800" i="9"/>
  <c r="BY1796" i="9"/>
  <c r="BY1788" i="9"/>
  <c r="BY1784" i="9"/>
  <c r="BY1780" i="9"/>
  <c r="BY1776" i="9"/>
  <c r="BY1768" i="9"/>
  <c r="BY1764" i="9"/>
  <c r="BY1760" i="9"/>
  <c r="BY1756" i="9"/>
  <c r="BY1754" i="9"/>
  <c r="BY1746" i="9"/>
  <c r="BY1742" i="9"/>
  <c r="BY1738" i="9"/>
  <c r="BY1734" i="9"/>
  <c r="BY1726" i="9"/>
  <c r="BY1722" i="9"/>
  <c r="BY1718" i="9"/>
  <c r="BY1714" i="9"/>
  <c r="BY1706" i="9"/>
  <c r="BY1702" i="9"/>
  <c r="BY1698" i="9"/>
  <c r="BY1694" i="9"/>
  <c r="BY1686" i="9"/>
  <c r="BY1682" i="9"/>
  <c r="BY1678" i="9"/>
  <c r="BY1674" i="9"/>
  <c r="BY1666" i="9"/>
  <c r="BY1662" i="9"/>
  <c r="BY1658" i="9"/>
  <c r="BY1654" i="9"/>
  <c r="BY1646" i="9"/>
  <c r="BY1642" i="9"/>
  <c r="BY1638" i="9"/>
  <c r="BY1634" i="9"/>
  <c r="BY1632" i="9"/>
  <c r="BY1628" i="9"/>
  <c r="BY1626" i="9"/>
  <c r="BY1624" i="9"/>
  <c r="BY1622" i="9"/>
  <c r="BY1618" i="9"/>
  <c r="BY1616" i="9"/>
  <c r="BY1614" i="9"/>
  <c r="BY1612" i="9"/>
  <c r="BY1608" i="9"/>
  <c r="BY1606" i="9"/>
  <c r="BY1604" i="9"/>
  <c r="BY1602" i="9"/>
  <c r="BY1598" i="9"/>
  <c r="BY1596" i="9"/>
  <c r="BY1594" i="9"/>
  <c r="BY1592" i="9"/>
  <c r="BY1588" i="9"/>
  <c r="BY1586" i="9"/>
  <c r="BY1584" i="9"/>
  <c r="BY1582" i="9"/>
  <c r="BY1578" i="9"/>
  <c r="BY1576" i="9"/>
  <c r="BY1574" i="9"/>
  <c r="BY1572" i="9"/>
  <c r="BY1568" i="9"/>
  <c r="BY1566" i="9"/>
  <c r="BY1564" i="9"/>
  <c r="BY1562" i="9"/>
  <c r="BY1558" i="9"/>
  <c r="BY1556" i="9"/>
  <c r="BY1554" i="9"/>
  <c r="BY1552" i="9"/>
  <c r="BY1548" i="9"/>
  <c r="BY1546" i="9"/>
  <c r="BY1544" i="9"/>
  <c r="BY1542" i="9"/>
  <c r="BY1538" i="9"/>
  <c r="BY1536" i="9"/>
  <c r="BY1534" i="9"/>
  <c r="BY1532" i="9"/>
  <c r="BY1526" i="9"/>
  <c r="BY1522" i="9"/>
  <c r="BY1519" i="9"/>
  <c r="BY1511" i="9"/>
  <c r="BY1507" i="9"/>
  <c r="BY1503" i="9"/>
  <c r="BY1498" i="9"/>
  <c r="BY1490" i="9"/>
  <c r="BY1486" i="9"/>
  <c r="BY1481" i="9"/>
  <c r="BY1476" i="9"/>
  <c r="BY1472" i="9"/>
  <c r="BY1464" i="9"/>
  <c r="BY1460" i="9"/>
  <c r="BY1456" i="9"/>
  <c r="BY1452" i="9"/>
  <c r="BY1444" i="9"/>
  <c r="BY1440" i="9"/>
  <c r="BY1436" i="9"/>
  <c r="BY1432" i="9"/>
  <c r="BY1424" i="9"/>
  <c r="BY1420" i="9"/>
  <c r="BY1416" i="9"/>
  <c r="BY1412" i="9"/>
  <c r="BY1404" i="9"/>
  <c r="BY1400" i="9"/>
  <c r="BY1396" i="9"/>
  <c r="BY1392" i="9"/>
  <c r="BY1384" i="9"/>
  <c r="BY1380" i="9"/>
  <c r="BY1376" i="9"/>
  <c r="BY1372" i="9"/>
  <c r="BY1364" i="9"/>
  <c r="BY1360" i="9"/>
  <c r="BY1356" i="9"/>
  <c r="BY1352" i="9"/>
  <c r="BY1344" i="9"/>
  <c r="BY1340" i="9"/>
  <c r="BY1336" i="9"/>
  <c r="BY1332" i="9"/>
  <c r="BY1327" i="9"/>
  <c r="BY1322" i="9"/>
  <c r="BY1318" i="9"/>
  <c r="BY1314" i="9"/>
  <c r="BY1310" i="9"/>
  <c r="BY1302" i="9"/>
  <c r="BY1298" i="9"/>
  <c r="BY1294" i="9"/>
  <c r="BY1290" i="9"/>
  <c r="BY1282" i="9"/>
  <c r="BY1278" i="9"/>
  <c r="BY1274" i="9"/>
  <c r="BY1270" i="9"/>
  <c r="BY1262" i="9"/>
  <c r="BY1258" i="9"/>
  <c r="BY1254" i="9"/>
  <c r="BY1250" i="9"/>
  <c r="BY1248" i="9"/>
  <c r="BY1244" i="9"/>
  <c r="BY1242" i="9"/>
  <c r="BY1240" i="9"/>
  <c r="BY1232" i="9"/>
  <c r="BY1228" i="9"/>
  <c r="BY1224" i="9"/>
  <c r="BY1220" i="9"/>
  <c r="BY1212" i="9"/>
  <c r="BY1208" i="9"/>
  <c r="BY1204" i="9"/>
  <c r="BY1200" i="9"/>
  <c r="BY1192" i="9"/>
  <c r="BY1188" i="9"/>
  <c r="BY1184" i="9"/>
  <c r="BY1180" i="9"/>
  <c r="BY1175" i="9"/>
  <c r="BY1169" i="9"/>
  <c r="BY1165" i="9"/>
  <c r="BY1161" i="9"/>
  <c r="BY1157" i="9"/>
  <c r="BY1149" i="9"/>
  <c r="BY1145" i="9"/>
  <c r="BY1141" i="9"/>
  <c r="BY1136" i="9"/>
  <c r="BY1128" i="9"/>
  <c r="BY1124" i="9"/>
  <c r="BY1120" i="9"/>
  <c r="BY1116" i="9"/>
  <c r="BY1103" i="9"/>
  <c r="BY1099" i="9"/>
  <c r="BY1095" i="9"/>
  <c r="BY1091" i="9"/>
  <c r="BY1083" i="9"/>
  <c r="BY1079" i="9"/>
  <c r="BY1075" i="9"/>
  <c r="BY1071" i="9"/>
  <c r="BY1063" i="9"/>
  <c r="BY1059" i="9"/>
  <c r="BY1055" i="9"/>
  <c r="BY1051" i="9"/>
  <c r="BY1043" i="9"/>
  <c r="BY1040" i="9"/>
  <c r="BY1036" i="9"/>
  <c r="BY1028" i="9"/>
  <c r="BY1024" i="9"/>
  <c r="BY1020" i="9"/>
  <c r="BY1016" i="9"/>
  <c r="BY1013" i="9"/>
  <c r="BY1009" i="9"/>
  <c r="BY1005" i="9"/>
  <c r="BY1001" i="9"/>
  <c r="BY991" i="9"/>
  <c r="BY987" i="9"/>
  <c r="BY983" i="9"/>
  <c r="BY979" i="9"/>
  <c r="BY973" i="9"/>
  <c r="BY971" i="9"/>
  <c r="BY969" i="9"/>
  <c r="BY968" i="9"/>
  <c r="BY967" i="9"/>
  <c r="BY966" i="9"/>
  <c r="BY964" i="9"/>
  <c r="BY963" i="9"/>
  <c r="BY962" i="9"/>
  <c r="BY961" i="9"/>
  <c r="BY959" i="9"/>
  <c r="BY958" i="9"/>
  <c r="BY956" i="9"/>
  <c r="BY952" i="9"/>
  <c r="BY948" i="9"/>
  <c r="BY944" i="9"/>
  <c r="BY936" i="9"/>
  <c r="BY932" i="9"/>
  <c r="BY929" i="9"/>
  <c r="BY927" i="9"/>
  <c r="BY923" i="9"/>
  <c r="BY915" i="9"/>
  <c r="BY911" i="9"/>
  <c r="BY907" i="9"/>
  <c r="BY903" i="9"/>
  <c r="BY895" i="9"/>
  <c r="BY891" i="9"/>
  <c r="BY887" i="9"/>
  <c r="BY883" i="9"/>
  <c r="BY882" i="9"/>
  <c r="BY875" i="9"/>
  <c r="BY871" i="9"/>
  <c r="BY866" i="9"/>
  <c r="BY862" i="9"/>
  <c r="BY854" i="9"/>
  <c r="BY850" i="9"/>
  <c r="BY846" i="9"/>
  <c r="BY844" i="9"/>
  <c r="BY842" i="9"/>
  <c r="BY840" i="9"/>
  <c r="BY836" i="9"/>
  <c r="BY834" i="9"/>
  <c r="BY832" i="9"/>
  <c r="BY830" i="9"/>
  <c r="BY826" i="9"/>
  <c r="BY824" i="9"/>
  <c r="BY822" i="9"/>
  <c r="BY820" i="9"/>
  <c r="BY816" i="9"/>
  <c r="BY814" i="9"/>
  <c r="BY812" i="9"/>
  <c r="BY810" i="9"/>
  <c r="BY806" i="9"/>
  <c r="BY804" i="9"/>
  <c r="BY802" i="9"/>
  <c r="BY800" i="9"/>
  <c r="BY796" i="9"/>
  <c r="BY794" i="9"/>
  <c r="BY792" i="9"/>
  <c r="BY790" i="9"/>
  <c r="BY786" i="9"/>
  <c r="BY784" i="9"/>
  <c r="BY782" i="9"/>
  <c r="BY780" i="9"/>
  <c r="BY776" i="9"/>
  <c r="BY774" i="9"/>
  <c r="BY772" i="9"/>
  <c r="BY770" i="9"/>
  <c r="BY766" i="9"/>
  <c r="BY764" i="9"/>
  <c r="BY762" i="9"/>
  <c r="BY760" i="9"/>
  <c r="BY756" i="9"/>
  <c r="BY754" i="9"/>
  <c r="BY752" i="9"/>
  <c r="BY750" i="9"/>
  <c r="BY746" i="9"/>
  <c r="BY744" i="9"/>
  <c r="BY742" i="9"/>
  <c r="BY740" i="9"/>
  <c r="BY734" i="9"/>
  <c r="BY730" i="9"/>
  <c r="BY726" i="9"/>
  <c r="BY722" i="9"/>
  <c r="BY714" i="9"/>
  <c r="BY710" i="9"/>
  <c r="BY706" i="9"/>
  <c r="BY702" i="9"/>
  <c r="BY694" i="9"/>
  <c r="BY690" i="9"/>
  <c r="BY685" i="9"/>
  <c r="BY683" i="9"/>
  <c r="BY681" i="9"/>
  <c r="BY679" i="9"/>
  <c r="BY678" i="9"/>
  <c r="BY676" i="9"/>
  <c r="BY675" i="9"/>
  <c r="BY674" i="9"/>
  <c r="BY673" i="9"/>
  <c r="BY671" i="9"/>
  <c r="BY670" i="9"/>
  <c r="BY669" i="9"/>
  <c r="BY668" i="9"/>
  <c r="BY666" i="9"/>
  <c r="BY665" i="9"/>
  <c r="BY664" i="9"/>
  <c r="BY663" i="9"/>
  <c r="BY661" i="9"/>
  <c r="BY660" i="9"/>
  <c r="BY659" i="9"/>
  <c r="BY658" i="9"/>
  <c r="BY656" i="9"/>
  <c r="BY655" i="9"/>
  <c r="BY654" i="9"/>
  <c r="BY653" i="9"/>
  <c r="BY651" i="9"/>
  <c r="BY650" i="9"/>
  <c r="BY649" i="9"/>
  <c r="BY648" i="9"/>
  <c r="BY645" i="9"/>
  <c r="BY643" i="9"/>
  <c r="BY641" i="9"/>
  <c r="BY639" i="9"/>
  <c r="BY635" i="9"/>
  <c r="BY633" i="9"/>
  <c r="BY631" i="9"/>
  <c r="BY629" i="9"/>
  <c r="BY625" i="9"/>
  <c r="BY623" i="9"/>
  <c r="BY621" i="9"/>
  <c r="BY619" i="9"/>
  <c r="BY615" i="9"/>
  <c r="BY613" i="9"/>
  <c r="BY611" i="9"/>
  <c r="BY609" i="9"/>
  <c r="BY605" i="9"/>
  <c r="BY603" i="9"/>
  <c r="BY601" i="9"/>
  <c r="BY599" i="9"/>
  <c r="BY595" i="9"/>
  <c r="BY593" i="9"/>
  <c r="BY591" i="9"/>
  <c r="BY588" i="9"/>
  <c r="BY584" i="9"/>
  <c r="BY582" i="9"/>
  <c r="BY580" i="9"/>
  <c r="BY578" i="9"/>
  <c r="BY574" i="9"/>
  <c r="BY572" i="9"/>
  <c r="BY570" i="9"/>
  <c r="BY568" i="9"/>
  <c r="BY564" i="9"/>
  <c r="BY562" i="9"/>
  <c r="BY560" i="9"/>
  <c r="BY558" i="9"/>
  <c r="BY554" i="9"/>
  <c r="BY552" i="9"/>
  <c r="BY550" i="9"/>
  <c r="BY548" i="9"/>
  <c r="BY544" i="9"/>
  <c r="BY542" i="9"/>
  <c r="BY540" i="9"/>
  <c r="BY538" i="9"/>
  <c r="BY534" i="9"/>
  <c r="BY532" i="9"/>
  <c r="BY530" i="9"/>
  <c r="BY528" i="9"/>
  <c r="BY524" i="9"/>
  <c r="BY522" i="9"/>
  <c r="BY520" i="9"/>
  <c r="BY518" i="9"/>
  <c r="BY514" i="9"/>
  <c r="BY512" i="9"/>
  <c r="BY510" i="9"/>
  <c r="BY507" i="9"/>
  <c r="BY503" i="9"/>
  <c r="BY501" i="9"/>
  <c r="BY499" i="9"/>
  <c r="BY497" i="9"/>
  <c r="BY493" i="9"/>
  <c r="BY491" i="9"/>
  <c r="BY489" i="9"/>
  <c r="BY487" i="9"/>
  <c r="BY483" i="9"/>
  <c r="BY481" i="9"/>
  <c r="BY479" i="9"/>
  <c r="BY477" i="9"/>
  <c r="BY473" i="9"/>
  <c r="BY471" i="9"/>
  <c r="BY469" i="9"/>
  <c r="BY467" i="9"/>
  <c r="BY462" i="9"/>
  <c r="BY460" i="9"/>
  <c r="BY458" i="9"/>
  <c r="BY456" i="9"/>
  <c r="BY452" i="9"/>
  <c r="BY450" i="9"/>
  <c r="BY448" i="9"/>
  <c r="BY446" i="9"/>
  <c r="BY442" i="9"/>
  <c r="BY440" i="9"/>
  <c r="BY438" i="9"/>
  <c r="BY435" i="9"/>
  <c r="BY431" i="9"/>
  <c r="BY429" i="9"/>
  <c r="BY427" i="9"/>
  <c r="BY425" i="9"/>
  <c r="BY421" i="9"/>
  <c r="BY420" i="9"/>
  <c r="BY418" i="9"/>
  <c r="BY416" i="9"/>
  <c r="BY414" i="9"/>
  <c r="BY408" i="9"/>
  <c r="BY407" i="9"/>
  <c r="BY403" i="9"/>
  <c r="BY395" i="9"/>
  <c r="BY391" i="9"/>
  <c r="BY387" i="9"/>
  <c r="BY385" i="9"/>
  <c r="BY383" i="9"/>
  <c r="BY381" i="9"/>
  <c r="BY377" i="9"/>
  <c r="BY375" i="9"/>
  <c r="BY373" i="9"/>
  <c r="BY371" i="9"/>
  <c r="BY367" i="9"/>
  <c r="BY363" i="9"/>
  <c r="BY355" i="9"/>
  <c r="BY351" i="9"/>
  <c r="BY347" i="9"/>
  <c r="BY343" i="9"/>
  <c r="BY341" i="9"/>
  <c r="BY338" i="9"/>
  <c r="BY337" i="9"/>
  <c r="BY336" i="9"/>
  <c r="BY335" i="9"/>
  <c r="BY333" i="9"/>
  <c r="BY331" i="9"/>
  <c r="BY327" i="9"/>
  <c r="BY325" i="9"/>
  <c r="BY321" i="9"/>
  <c r="BY317" i="9"/>
  <c r="BY313" i="9"/>
  <c r="BY305" i="9"/>
  <c r="BY301" i="9"/>
  <c r="BY299" i="9"/>
  <c r="BY296" i="9"/>
  <c r="BY292" i="9"/>
  <c r="BY284" i="9"/>
  <c r="BY280" i="9"/>
  <c r="BY276" i="9"/>
  <c r="BY272" i="9"/>
  <c r="BY256" i="9"/>
  <c r="BY252" i="9"/>
  <c r="BY248" i="9"/>
  <c r="BY244" i="9"/>
  <c r="BY236" i="9"/>
  <c r="BY232" i="9"/>
  <c r="BY228" i="9"/>
  <c r="BY224" i="9"/>
  <c r="BY216" i="9"/>
  <c r="BY212" i="9"/>
  <c r="BY208" i="9"/>
  <c r="BY204" i="9"/>
  <c r="BY193" i="9"/>
  <c r="BY189" i="9"/>
  <c r="BY185" i="9"/>
  <c r="BY181" i="9"/>
  <c r="BY173" i="9"/>
  <c r="BY171" i="9"/>
  <c r="BY170" i="9"/>
  <c r="BY169" i="9"/>
  <c r="BY168" i="9"/>
  <c r="BY165" i="9"/>
  <c r="BY161" i="9"/>
  <c r="BY153" i="9"/>
  <c r="BY149" i="9"/>
  <c r="BY145" i="9"/>
  <c r="BY141" i="9"/>
  <c r="BY133" i="9"/>
  <c r="BY128" i="9"/>
  <c r="BY124" i="9"/>
  <c r="BY120" i="9"/>
  <c r="BY112" i="9"/>
  <c r="BY110" i="9"/>
  <c r="BY109" i="9"/>
  <c r="BY108" i="9"/>
  <c r="BY107" i="9"/>
  <c r="BY105" i="9"/>
  <c r="BY104" i="9"/>
  <c r="BY103" i="9"/>
  <c r="BY100" i="9"/>
  <c r="BY92" i="9"/>
  <c r="BY88" i="9"/>
  <c r="BY84" i="9"/>
  <c r="BY79" i="9"/>
  <c r="BY71" i="9"/>
  <c r="BY67" i="9"/>
  <c r="BY63" i="9"/>
  <c r="BY59" i="9"/>
  <c r="BY51" i="9"/>
  <c r="BY47" i="9"/>
  <c r="BY43" i="9"/>
  <c r="BY39" i="9"/>
  <c r="BY33" i="9"/>
  <c r="BY31" i="9"/>
  <c r="BY29" i="9"/>
  <c r="BY27" i="9"/>
  <c r="BY23" i="9"/>
  <c r="BY21" i="9"/>
  <c r="BY19" i="9"/>
  <c r="BY17" i="9"/>
  <c r="BU15" i="9"/>
  <c r="BX15" i="9"/>
  <c r="BV15" i="9"/>
  <c r="BW15" i="9"/>
  <c r="BT15" i="9"/>
  <c r="BR15" i="9"/>
  <c r="BS15" i="9"/>
  <c r="BQ15" i="9"/>
  <c r="BP15" i="9"/>
  <c r="BO15" i="9"/>
  <c r="AC19" i="8"/>
  <c r="AC18" i="8" s="1"/>
  <c r="H105" i="8"/>
  <c r="AD18" i="8"/>
  <c r="AB107" i="8"/>
  <c r="AB108" i="8"/>
  <c r="AB103" i="8"/>
  <c r="AB104" i="8"/>
  <c r="AB105" i="8"/>
  <c r="AB106" i="8"/>
  <c r="AB102" i="8"/>
  <c r="AB66" i="8"/>
  <c r="AR66" i="8" s="1"/>
  <c r="AK106" i="8"/>
  <c r="AK105" i="8"/>
  <c r="AK109" i="8" s="1"/>
  <c r="AK104" i="8"/>
  <c r="AK103" i="8"/>
  <c r="AK102" i="8"/>
  <c r="AJ106" i="8"/>
  <c r="AJ105" i="8"/>
  <c r="AJ102" i="8"/>
  <c r="AJ110" i="8" s="1"/>
  <c r="AJ103" i="8"/>
  <c r="AJ104" i="8"/>
  <c r="AJ109" i="8"/>
  <c r="AI106" i="8"/>
  <c r="AI105" i="8"/>
  <c r="AI110" i="8" s="1"/>
  <c r="AI104" i="8"/>
  <c r="AI103" i="8"/>
  <c r="AI102" i="8"/>
  <c r="AH106" i="8"/>
  <c r="AH105" i="8"/>
  <c r="AH104" i="8"/>
  <c r="AH103" i="8"/>
  <c r="AH102" i="8"/>
  <c r="AH110" i="8"/>
  <c r="AH109" i="8"/>
  <c r="AG106" i="8"/>
  <c r="AG105" i="8"/>
  <c r="AG109" i="8" s="1"/>
  <c r="AG104" i="8"/>
  <c r="AG103" i="8"/>
  <c r="AG102" i="8"/>
  <c r="AF106" i="8"/>
  <c r="AF105" i="8"/>
  <c r="AF104" i="8"/>
  <c r="AF103" i="8"/>
  <c r="AF102" i="8"/>
  <c r="AE106" i="8"/>
  <c r="AE105" i="8"/>
  <c r="AE102" i="8"/>
  <c r="AE103" i="8"/>
  <c r="AE104" i="8"/>
  <c r="AD106" i="8"/>
  <c r="AD105" i="8"/>
  <c r="AD104" i="8"/>
  <c r="AD103" i="8"/>
  <c r="AD102" i="8"/>
  <c r="AD110" i="8"/>
  <c r="AC106" i="8"/>
  <c r="AC105" i="8"/>
  <c r="AC104" i="8"/>
  <c r="AC103" i="8"/>
  <c r="AC110" i="8" s="1"/>
  <c r="AC102" i="8"/>
  <c r="AD17" i="8"/>
  <c r="AD15" i="8"/>
  <c r="AG22" i="8"/>
  <c r="AD22" i="8"/>
  <c r="AC22" i="8"/>
  <c r="AN26" i="8"/>
  <c r="AC26" i="8"/>
  <c r="AB88" i="8"/>
  <c r="AL88" i="8" s="1"/>
  <c r="AB82" i="8"/>
  <c r="AD82" i="8" s="1"/>
  <c r="AB76" i="8"/>
  <c r="AF76" i="8" s="1"/>
  <c r="AB71" i="8"/>
  <c r="AD71" i="8" s="1"/>
  <c r="AA89" i="8"/>
  <c r="AA83" i="8"/>
  <c r="AA72" i="8"/>
  <c r="AA77" i="8" s="1"/>
  <c r="AB65" i="8"/>
  <c r="AB81" i="8" s="1"/>
  <c r="AD64" i="8"/>
  <c r="AD65" i="8"/>
  <c r="AC64" i="8"/>
  <c r="AC99" i="8" s="1"/>
  <c r="AD16" i="8"/>
  <c r="AC13" i="8"/>
  <c r="AC14" i="8"/>
  <c r="O62" i="26"/>
  <c r="O61" i="26"/>
  <c r="O60" i="26"/>
  <c r="O59" i="26"/>
  <c r="O58" i="26"/>
  <c r="O57" i="26"/>
  <c r="O56" i="26"/>
  <c r="O55" i="26"/>
  <c r="O54" i="26"/>
  <c r="O53" i="26"/>
  <c r="G27" i="26"/>
  <c r="G28" i="26"/>
  <c r="G29" i="26"/>
  <c r="G30" i="26" s="1"/>
  <c r="G31" i="26" s="1"/>
  <c r="G32" i="26" s="1"/>
  <c r="G33" i="26" s="1"/>
  <c r="G34" i="26" s="1"/>
  <c r="G35" i="26" s="1"/>
  <c r="G36" i="26" s="1"/>
  <c r="U10" i="9"/>
  <c r="U11" i="9"/>
  <c r="U12" i="9"/>
  <c r="U13" i="9"/>
  <c r="U14" i="9"/>
  <c r="U15" i="9"/>
  <c r="U16" i="9"/>
  <c r="U17" i="9"/>
  <c r="H18" i="26"/>
  <c r="E19" i="25"/>
  <c r="U9" i="9"/>
  <c r="V28" i="9"/>
  <c r="W28" i="9"/>
  <c r="X28" i="9"/>
  <c r="Y28" i="9"/>
  <c r="Z28" i="9"/>
  <c r="AA28" i="9"/>
  <c r="U28" i="9"/>
  <c r="U6" i="9"/>
  <c r="U7" i="9"/>
  <c r="U5" i="9"/>
  <c r="U4" i="9"/>
  <c r="M27" i="8"/>
  <c r="L27" i="8"/>
  <c r="K27" i="8"/>
  <c r="I27" i="8"/>
  <c r="H19" i="26"/>
  <c r="G8" i="3"/>
  <c r="G9" i="3"/>
  <c r="G10" i="3"/>
  <c r="H22" i="3"/>
  <c r="G132" i="3"/>
  <c r="G325" i="3"/>
  <c r="H20" i="26"/>
  <c r="H21" i="26"/>
  <c r="K28" i="8"/>
  <c r="M28" i="8"/>
  <c r="BY25" i="9"/>
  <c r="BY35" i="9"/>
  <c r="BY55" i="9"/>
  <c r="BY75" i="9"/>
  <c r="BY96" i="9"/>
  <c r="BY106" i="9"/>
  <c r="BY116" i="9"/>
  <c r="BY137" i="9"/>
  <c r="BY157" i="9"/>
  <c r="BY177" i="9"/>
  <c r="BY197" i="9"/>
  <c r="BY200" i="9"/>
  <c r="BY220" i="9"/>
  <c r="BY240" i="9"/>
  <c r="BY260" i="9"/>
  <c r="BY264" i="9"/>
  <c r="BY288" i="9"/>
  <c r="BY309" i="9"/>
  <c r="BY329" i="9"/>
  <c r="BY339" i="9"/>
  <c r="BY359" i="9"/>
  <c r="BY369" i="9"/>
  <c r="BY379" i="9"/>
  <c r="BY399" i="9"/>
  <c r="BY412" i="9"/>
  <c r="BY423" i="9"/>
  <c r="BY433" i="9"/>
  <c r="BY444" i="9"/>
  <c r="BY454" i="9"/>
  <c r="BY464" i="9"/>
  <c r="BY475" i="9"/>
  <c r="BY485" i="9"/>
  <c r="BY495" i="9"/>
  <c r="BY505" i="9"/>
  <c r="BY516" i="9"/>
  <c r="BY526" i="9"/>
  <c r="BY536" i="9"/>
  <c r="BY546" i="9"/>
  <c r="BY556" i="9"/>
  <c r="BY566" i="9"/>
  <c r="BY576" i="9"/>
  <c r="BY586" i="9"/>
  <c r="BY597" i="9"/>
  <c r="BY607" i="9"/>
  <c r="BY617" i="9"/>
  <c r="BY627" i="9"/>
  <c r="BY637" i="9"/>
  <c r="BY647" i="9"/>
  <c r="BY652" i="9"/>
  <c r="BY657" i="9"/>
  <c r="BY662" i="9"/>
  <c r="BY667" i="9"/>
  <c r="BY672" i="9"/>
  <c r="BY677" i="9"/>
  <c r="BY682" i="9"/>
  <c r="BY698" i="9"/>
  <c r="BY718" i="9"/>
  <c r="BY738" i="9"/>
  <c r="BY748" i="9"/>
  <c r="BY758" i="9"/>
  <c r="BY768" i="9"/>
  <c r="BY778" i="9"/>
  <c r="BY788" i="9"/>
  <c r="BY798" i="9"/>
  <c r="BY808" i="9"/>
  <c r="BY818" i="9"/>
  <c r="BY828" i="9"/>
  <c r="BY838" i="9"/>
  <c r="BY848" i="9"/>
  <c r="BY858" i="9"/>
  <c r="BY870" i="9"/>
  <c r="BY879" i="9"/>
  <c r="BY899" i="9"/>
  <c r="BY919" i="9"/>
  <c r="BY940" i="9"/>
  <c r="BY960" i="9"/>
  <c r="BY965" i="9"/>
  <c r="BY975" i="9"/>
  <c r="BY997" i="9"/>
  <c r="BY1032" i="9"/>
  <c r="BY1047" i="9"/>
  <c r="BY1067" i="9"/>
  <c r="BY1087" i="9"/>
  <c r="BY1107" i="9"/>
  <c r="BY1112" i="9"/>
  <c r="BY1132" i="9"/>
  <c r="BY1153" i="9"/>
  <c r="BY1173" i="9"/>
  <c r="BY1196" i="9"/>
  <c r="BY1216" i="9"/>
  <c r="BY1236" i="9"/>
  <c r="BY1246" i="9"/>
  <c r="BY1266" i="9"/>
  <c r="BY1286" i="9"/>
  <c r="BY1306" i="9"/>
  <c r="BY1326" i="9"/>
  <c r="BY1348" i="9"/>
  <c r="BY1368" i="9"/>
  <c r="BY1388" i="9"/>
  <c r="BY1408" i="9"/>
  <c r="BY1428" i="9"/>
  <c r="BY1448" i="9"/>
  <c r="BY1468" i="9"/>
  <c r="BY1494" i="9"/>
  <c r="BY1515" i="9"/>
  <c r="BY1530" i="9"/>
  <c r="BY1540" i="9"/>
  <c r="BY1550" i="9"/>
  <c r="BY1560" i="9"/>
  <c r="BY1570" i="9"/>
  <c r="BY1580" i="9"/>
  <c r="BY1590" i="9"/>
  <c r="BY1600" i="9"/>
  <c r="BY1610" i="9"/>
  <c r="BY1620" i="9"/>
  <c r="BY1630" i="9"/>
  <c r="BY1650" i="9"/>
  <c r="BY1670" i="9"/>
  <c r="BY1690" i="9"/>
  <c r="BY1710" i="9"/>
  <c r="BY1730" i="9"/>
  <c r="BY1750" i="9"/>
  <c r="BY1772" i="9"/>
  <c r="BY1792" i="9"/>
  <c r="BY1812" i="9"/>
  <c r="BY1832" i="9"/>
  <c r="BY1852" i="9"/>
  <c r="BY1862" i="9"/>
  <c r="BY1872" i="9"/>
  <c r="BY1873" i="9"/>
  <c r="BY1883" i="9"/>
  <c r="BY1893" i="9"/>
  <c r="BY1903" i="9"/>
  <c r="BY1914" i="9"/>
  <c r="BY1924" i="9"/>
  <c r="BY1934" i="9"/>
  <c r="BY1939" i="9"/>
  <c r="BY1944" i="9"/>
  <c r="BY1950" i="9"/>
  <c r="BY1955" i="9"/>
  <c r="BY1960" i="9"/>
  <c r="BY1965" i="9"/>
  <c r="BY1970" i="9"/>
  <c r="BY1975" i="9"/>
  <c r="BY1980" i="9"/>
  <c r="BY1985" i="9"/>
  <c r="BY1995" i="9"/>
  <c r="BY2005" i="9"/>
  <c r="BY2015" i="9"/>
  <c r="BY2025" i="9"/>
  <c r="BY2035" i="9"/>
  <c r="BY2045" i="9"/>
  <c r="BY2055" i="9"/>
  <c r="BY2065" i="9"/>
  <c r="BY2075" i="9"/>
  <c r="BY2085" i="9"/>
  <c r="AD81" i="8"/>
  <c r="AD87" i="8"/>
  <c r="AE65" i="8"/>
  <c r="AE87" i="8" s="1"/>
  <c r="AD70" i="8"/>
  <c r="AD75" i="8"/>
  <c r="AE64" i="8"/>
  <c r="AD99" i="8" s="1"/>
  <c r="AF64" i="8"/>
  <c r="AF65" i="8" s="1"/>
  <c r="BY2023" i="9"/>
  <c r="BY2003" i="9"/>
  <c r="BY2091" i="9"/>
  <c r="BY2043" i="9"/>
  <c r="BY2057" i="9"/>
  <c r="BY2049" i="9"/>
  <c r="BY2037" i="9"/>
  <c r="BY1972" i="9"/>
  <c r="BY1988" i="9"/>
  <c r="BY1982" i="9"/>
  <c r="BY1328" i="9"/>
  <c r="BY1937" i="9"/>
  <c r="BY1947" i="9"/>
  <c r="BY2063" i="9"/>
  <c r="BY2027" i="9"/>
  <c r="BY2083" i="9"/>
  <c r="BY1952" i="9"/>
  <c r="BY1962" i="9"/>
  <c r="BY95" i="9"/>
  <c r="BY94" i="9"/>
  <c r="BY72" i="9"/>
  <c r="BY132" i="9"/>
  <c r="BY139" i="9"/>
  <c r="BY146" i="9"/>
  <c r="BY196" i="9"/>
  <c r="BY247" i="9"/>
  <c r="BY304" i="9"/>
  <c r="BY175" i="9"/>
  <c r="BY210" i="9"/>
  <c r="BY242" i="9"/>
  <c r="BY282" i="9"/>
  <c r="BY315" i="9"/>
  <c r="BY194" i="9"/>
  <c r="BY229" i="9"/>
  <c r="BY269" i="9"/>
  <c r="BY302" i="9"/>
  <c r="BY334" i="9"/>
  <c r="BY368" i="9"/>
  <c r="BY400" i="9"/>
  <c r="BY437" i="9"/>
  <c r="BY453" i="9"/>
  <c r="BY486" i="9"/>
  <c r="BY519" i="9"/>
  <c r="BY551" i="9"/>
  <c r="BY583" i="9"/>
  <c r="BY616" i="9"/>
  <c r="BY342" i="9"/>
  <c r="BY374" i="9"/>
  <c r="BY406" i="9"/>
  <c r="BY443" i="9"/>
  <c r="BY476" i="9"/>
  <c r="BY509" i="9"/>
  <c r="BY541" i="9"/>
  <c r="BY573" i="9"/>
  <c r="BY606" i="9"/>
  <c r="BY638" i="9"/>
  <c r="BY365" i="9"/>
  <c r="BY689" i="9"/>
  <c r="BY705" i="9"/>
  <c r="BY737" i="9"/>
  <c r="BY769" i="9"/>
  <c r="BY801" i="9"/>
  <c r="BY736" i="9"/>
  <c r="BY18" i="9"/>
  <c r="BY34" i="9"/>
  <c r="BY50" i="9"/>
  <c r="BY66" i="9"/>
  <c r="BY83" i="9"/>
  <c r="BY99" i="9"/>
  <c r="BY49" i="9"/>
  <c r="BY65" i="9"/>
  <c r="BY82" i="9"/>
  <c r="BY98" i="9"/>
  <c r="BY28" i="9"/>
  <c r="BY44" i="9"/>
  <c r="BY60" i="9"/>
  <c r="BY76" i="9"/>
  <c r="BY93" i="9"/>
  <c r="BY119" i="9"/>
  <c r="BY136" i="9"/>
  <c r="BY152" i="9"/>
  <c r="BY111" i="9"/>
  <c r="BY126" i="9"/>
  <c r="BY143" i="9"/>
  <c r="BY159" i="9"/>
  <c r="BY117" i="9"/>
  <c r="BY134" i="9"/>
  <c r="BY150" i="9"/>
  <c r="BY166" i="9"/>
  <c r="BY184" i="9"/>
  <c r="BY203" i="9"/>
  <c r="BY219" i="9"/>
  <c r="BY235" i="9"/>
  <c r="BY251" i="9"/>
  <c r="BY275" i="9"/>
  <c r="BY291" i="9"/>
  <c r="BY308" i="9"/>
  <c r="BY324" i="9"/>
  <c r="BY179" i="9"/>
  <c r="BY195" i="9"/>
  <c r="BY214" i="9"/>
  <c r="BY230" i="9"/>
  <c r="BY246" i="9"/>
  <c r="BY270" i="9"/>
  <c r="BY286" i="9"/>
  <c r="BY303" i="9"/>
  <c r="BY319" i="9"/>
  <c r="BY182" i="9"/>
  <c r="BY201" i="9"/>
  <c r="BY217" i="9"/>
  <c r="BY233" i="9"/>
  <c r="BY249" i="9"/>
  <c r="BY273" i="9"/>
  <c r="BY289" i="9"/>
  <c r="BY306" i="9"/>
  <c r="BY322" i="9"/>
  <c r="BY340" i="9"/>
  <c r="BY356" i="9"/>
  <c r="BY372" i="9"/>
  <c r="BY388" i="9"/>
  <c r="BY404" i="9"/>
  <c r="BY424" i="9"/>
  <c r="BY441" i="9"/>
  <c r="BY457" i="9"/>
  <c r="BY474" i="9"/>
  <c r="BY490" i="9"/>
  <c r="BY506" i="9"/>
  <c r="BY523" i="9"/>
  <c r="BY539" i="9"/>
  <c r="BY555" i="9"/>
  <c r="BY571" i="9"/>
  <c r="BY587" i="9"/>
  <c r="BY604" i="9"/>
  <c r="BY620" i="9"/>
  <c r="BY636" i="9"/>
  <c r="BY346" i="9"/>
  <c r="BY362" i="9"/>
  <c r="BY378" i="9"/>
  <c r="BY394" i="9"/>
  <c r="BY413" i="9"/>
  <c r="BY430" i="9"/>
  <c r="BY447" i="9"/>
  <c r="BY463" i="9"/>
  <c r="BY480" i="9"/>
  <c r="BY496" i="9"/>
  <c r="BY513" i="9"/>
  <c r="BY529" i="9"/>
  <c r="BY545" i="9"/>
  <c r="BY561" i="9"/>
  <c r="BY577" i="9"/>
  <c r="BY594" i="9"/>
  <c r="BY610" i="9"/>
  <c r="BY626" i="9"/>
  <c r="BY642" i="9"/>
  <c r="BY353" i="9"/>
  <c r="BY389" i="9"/>
  <c r="BY405" i="9"/>
  <c r="BY693" i="9"/>
  <c r="BY709" i="9"/>
  <c r="BY725" i="9"/>
  <c r="BY741" i="9"/>
  <c r="BY757" i="9"/>
  <c r="BY773" i="9"/>
  <c r="BY789" i="9"/>
  <c r="BY805" i="9"/>
  <c r="BY821" i="9"/>
  <c r="BY692" i="9"/>
  <c r="BY708" i="9"/>
  <c r="BY724" i="9"/>
  <c r="BY687" i="9"/>
  <c r="BY703" i="9"/>
  <c r="BY719" i="9"/>
  <c r="BY735" i="9"/>
  <c r="BY751" i="9"/>
  <c r="BY767" i="9"/>
  <c r="BY783" i="9"/>
  <c r="BY799" i="9"/>
  <c r="BY815" i="9"/>
  <c r="BY833" i="9"/>
  <c r="BY849" i="9"/>
  <c r="BY865" i="9"/>
  <c r="BY856" i="9"/>
  <c r="BY873" i="9"/>
  <c r="BY839" i="9"/>
  <c r="BY855" i="9"/>
  <c r="BY872" i="9"/>
  <c r="BY890" i="9"/>
  <c r="BY906" i="9"/>
  <c r="BY922" i="9"/>
  <c r="BY939" i="9"/>
  <c r="BY955" i="9"/>
  <c r="BY893" i="9"/>
  <c r="BY909" i="9"/>
  <c r="BY925" i="9"/>
  <c r="BY942" i="9"/>
  <c r="BY880" i="9"/>
  <c r="BY896" i="9"/>
  <c r="BY912" i="9"/>
  <c r="BY928" i="9"/>
  <c r="BY945" i="9"/>
  <c r="BY970" i="9"/>
  <c r="BY989" i="9"/>
  <c r="BY1007" i="9"/>
  <c r="BY1023" i="9"/>
  <c r="BY1039" i="9"/>
  <c r="BY1123" i="9"/>
  <c r="BY1139" i="9"/>
  <c r="BY1156" i="9"/>
  <c r="BY1172" i="9"/>
  <c r="BY1191" i="9"/>
  <c r="BY1207" i="9"/>
  <c r="BY1223" i="9"/>
  <c r="BY1239" i="9"/>
  <c r="BY1255" i="9"/>
  <c r="BY1271" i="9"/>
  <c r="BY1287" i="9"/>
  <c r="BY1303" i="9"/>
  <c r="BY976" i="9"/>
  <c r="BY994" i="9"/>
  <c r="BY1010" i="9"/>
  <c r="BY1026" i="9"/>
  <c r="BY1042" i="9"/>
  <c r="BY1058" i="9"/>
  <c r="BY1074" i="9"/>
  <c r="BY1090" i="9"/>
  <c r="BY1106" i="9"/>
  <c r="BY1122" i="9"/>
  <c r="BY1138" i="9"/>
  <c r="BY1155" i="9"/>
  <c r="BY1171" i="9"/>
  <c r="BY1190" i="9"/>
  <c r="BY1206" i="9"/>
  <c r="BY1222" i="9"/>
  <c r="BY1238" i="9"/>
  <c r="BY1029" i="9"/>
  <c r="BY1045" i="9"/>
  <c r="BY1061" i="9"/>
  <c r="BY1077" i="9"/>
  <c r="BY1093" i="9"/>
  <c r="BY1109" i="9"/>
  <c r="BY1125" i="9"/>
  <c r="BY1142" i="9"/>
  <c r="BY1158" i="9"/>
  <c r="BY1174" i="9"/>
  <c r="BY1193" i="9"/>
  <c r="BY1209" i="9"/>
  <c r="BY1225" i="9"/>
  <c r="BY1241" i="9"/>
  <c r="BY1257" i="9"/>
  <c r="BY1273" i="9"/>
  <c r="BY1289" i="9"/>
  <c r="BY1305" i="9"/>
  <c r="BY978" i="9"/>
  <c r="BY996" i="9"/>
  <c r="BY1012" i="9"/>
  <c r="BY1056" i="9"/>
  <c r="BY1072" i="9"/>
  <c r="BY1088" i="9"/>
  <c r="BY1104" i="9"/>
  <c r="BY1260" i="9"/>
  <c r="BY1276" i="9"/>
  <c r="BY1292" i="9"/>
  <c r="BY1308" i="9"/>
  <c r="BY1323" i="9"/>
  <c r="BY1341" i="9"/>
  <c r="BY1357" i="9"/>
  <c r="BY1373" i="9"/>
  <c r="BY1389" i="9"/>
  <c r="BY1405" i="9"/>
  <c r="BY1421" i="9"/>
  <c r="BY1437" i="9"/>
  <c r="BY1453" i="9"/>
  <c r="BY1469" i="9"/>
  <c r="BY1527" i="9"/>
  <c r="BY1543" i="9"/>
  <c r="BY1559" i="9"/>
  <c r="BY1575" i="9"/>
  <c r="BY1591" i="9"/>
  <c r="BY1607" i="9"/>
  <c r="BY1623" i="9"/>
  <c r="BY1639" i="9"/>
  <c r="BY1655" i="9"/>
  <c r="BY1671" i="9"/>
  <c r="BY1687" i="9"/>
  <c r="BY1703" i="9"/>
  <c r="BY1719" i="9"/>
  <c r="BY1735" i="9"/>
  <c r="BY1751" i="9"/>
  <c r="BY1769" i="9"/>
  <c r="BY1785" i="9"/>
  <c r="BY1801" i="9"/>
  <c r="BY1817" i="9"/>
  <c r="BY1833" i="9"/>
  <c r="BY1849" i="9"/>
  <c r="BY1865" i="9"/>
  <c r="BY1882" i="9"/>
  <c r="BY1898" i="9"/>
  <c r="BY1915" i="9"/>
  <c r="BY1480" i="9"/>
  <c r="BY1497" i="9"/>
  <c r="BY1514" i="9"/>
  <c r="BY1325" i="9"/>
  <c r="BY1343" i="9"/>
  <c r="BY1359" i="9"/>
  <c r="BY1375" i="9"/>
  <c r="BY1391" i="9"/>
  <c r="BY1407" i="9"/>
  <c r="BY1423" i="9"/>
  <c r="BY1439" i="9"/>
  <c r="BY1455" i="9"/>
  <c r="BY1471" i="9"/>
  <c r="BY1488" i="9"/>
  <c r="BY1505" i="9"/>
  <c r="BY1521" i="9"/>
  <c r="BY1537" i="9"/>
  <c r="BY1553" i="9"/>
  <c r="BY1569" i="9"/>
  <c r="BY1585" i="9"/>
  <c r="BY1601" i="9"/>
  <c r="BY1617" i="9"/>
  <c r="BY1633" i="9"/>
  <c r="BY1649" i="9"/>
  <c r="BY1665" i="9"/>
  <c r="BY1681" i="9"/>
  <c r="BY1697" i="9"/>
  <c r="BY1713" i="9"/>
  <c r="BY1729" i="9"/>
  <c r="BY1745" i="9"/>
  <c r="BY1763" i="9"/>
  <c r="BY1779" i="9"/>
  <c r="BY1795" i="9"/>
  <c r="BY1811" i="9"/>
  <c r="BY1827" i="9"/>
  <c r="BY1843" i="9"/>
  <c r="BY1859" i="9"/>
  <c r="BY1876" i="9"/>
  <c r="BY1892" i="9"/>
  <c r="BY1909" i="9"/>
  <c r="BY1925" i="9"/>
  <c r="BY1324" i="9"/>
  <c r="BY1342" i="9"/>
  <c r="BY1358" i="9"/>
  <c r="BY1374" i="9"/>
  <c r="BY1390" i="9"/>
  <c r="BY1406" i="9"/>
  <c r="BY1422" i="9"/>
  <c r="BY1438" i="9"/>
  <c r="BY1454" i="9"/>
  <c r="BY1470" i="9"/>
  <c r="BY1487" i="9"/>
  <c r="BY1504" i="9"/>
  <c r="BY1520" i="9"/>
  <c r="BY1640" i="9"/>
  <c r="BY1656" i="9"/>
  <c r="BY1672" i="9"/>
  <c r="BY1688" i="9"/>
  <c r="BY1704" i="9"/>
  <c r="BY1720" i="9"/>
  <c r="BY1736" i="9"/>
  <c r="BY1752" i="9"/>
  <c r="BY1770" i="9"/>
  <c r="BY1786" i="9"/>
  <c r="BY1802" i="9"/>
  <c r="BY1818" i="9"/>
  <c r="BY1834" i="9"/>
  <c r="BY1992" i="9"/>
  <c r="BY2008" i="9"/>
  <c r="BY2024" i="9"/>
  <c r="BY2040" i="9"/>
  <c r="BY2056" i="9"/>
  <c r="BY2072" i="9"/>
  <c r="BY2088" i="9"/>
  <c r="BY589" i="9"/>
  <c r="BY1176" i="9"/>
  <c r="BY1994" i="9"/>
  <c r="BY2010" i="9"/>
  <c r="BY2026" i="9"/>
  <c r="BY2042" i="9"/>
  <c r="BY2058" i="9"/>
  <c r="BY2074" i="9"/>
  <c r="BY2090" i="9"/>
  <c r="BY436" i="9"/>
  <c r="BY686" i="9"/>
  <c r="BY46" i="9"/>
  <c r="BY45" i="9"/>
  <c r="BY24" i="9"/>
  <c r="BY89" i="9"/>
  <c r="BY164" i="9"/>
  <c r="BY113" i="9"/>
  <c r="BY180" i="9"/>
  <c r="BY271" i="9"/>
  <c r="BY38" i="9"/>
  <c r="BY70" i="9"/>
  <c r="BY37" i="9"/>
  <c r="BY69" i="9"/>
  <c r="BY102" i="9"/>
  <c r="BY48" i="9"/>
  <c r="BY80" i="9"/>
  <c r="BY123" i="9"/>
  <c r="BY156" i="9"/>
  <c r="BY131" i="9"/>
  <c r="BY163" i="9"/>
  <c r="BY138" i="9"/>
  <c r="BY172" i="9"/>
  <c r="BY188" i="9"/>
  <c r="BY223" i="9"/>
  <c r="BY255" i="9"/>
  <c r="BY295" i="9"/>
  <c r="BY328" i="9"/>
  <c r="BY202" i="9"/>
  <c r="BY234" i="9"/>
  <c r="BY274" i="9"/>
  <c r="BY307" i="9"/>
  <c r="BY186" i="9"/>
  <c r="BY221" i="9"/>
  <c r="BY253" i="9"/>
  <c r="BY293" i="9"/>
  <c r="BY326" i="9"/>
  <c r="BY360" i="9"/>
  <c r="BY392" i="9"/>
  <c r="BY428" i="9"/>
  <c r="BY461" i="9"/>
  <c r="BY494" i="9"/>
  <c r="BY527" i="9"/>
  <c r="BY559" i="9"/>
  <c r="BY592" i="9"/>
  <c r="BY624" i="9"/>
  <c r="BY350" i="9"/>
  <c r="BY382" i="9"/>
  <c r="BY417" i="9"/>
  <c r="BY451" i="9"/>
  <c r="BY484" i="9"/>
  <c r="BY517" i="9"/>
  <c r="BY549" i="9"/>
  <c r="BY581" i="9"/>
  <c r="BY614" i="9"/>
  <c r="BY646" i="9"/>
  <c r="BY393" i="9"/>
  <c r="BY697" i="9"/>
  <c r="BY729" i="9"/>
  <c r="BY777" i="9"/>
  <c r="BY809" i="9"/>
  <c r="BY696" i="9"/>
  <c r="BY691" i="9"/>
  <c r="BY723" i="9"/>
  <c r="BY755" i="9"/>
  <c r="BY787" i="9"/>
  <c r="BY819" i="9"/>
  <c r="BY837" i="9"/>
  <c r="BY869" i="9"/>
  <c r="BY860" i="9"/>
  <c r="BY843" i="9"/>
  <c r="BY876" i="9"/>
  <c r="BY910" i="9"/>
  <c r="BY943" i="9"/>
  <c r="BY897" i="9"/>
  <c r="BY946" i="9"/>
  <c r="BY900" i="9"/>
  <c r="BY933" i="9"/>
  <c r="BY977" i="9"/>
  <c r="BY1011" i="9"/>
  <c r="BY1111" i="9"/>
  <c r="BY1144" i="9"/>
  <c r="BY1179" i="9"/>
  <c r="BY1227" i="9"/>
  <c r="BY1259" i="9"/>
  <c r="BY1291" i="9"/>
  <c r="BY980" i="9"/>
  <c r="BY1014" i="9"/>
  <c r="BY1046" i="9"/>
  <c r="BY1078" i="9"/>
  <c r="BY1110" i="9"/>
  <c r="BY1143" i="9"/>
  <c r="BY1178" i="9"/>
  <c r="BY1210" i="9"/>
  <c r="BY1017" i="9"/>
  <c r="BY1049" i="9"/>
  <c r="BY1097" i="9"/>
  <c r="BY1129" i="9"/>
  <c r="BY1162" i="9"/>
  <c r="BY1197" i="9"/>
  <c r="BY1229" i="9"/>
  <c r="BY1261" i="9"/>
  <c r="BY1293" i="9"/>
  <c r="BY982" i="9"/>
  <c r="BY1044" i="9"/>
  <c r="BY1076" i="9"/>
  <c r="BY1264" i="9"/>
  <c r="BY1296" i="9"/>
  <c r="BY1312" i="9"/>
  <c r="BY1345" i="9"/>
  <c r="BY1361" i="9"/>
  <c r="BY1377" i="9"/>
  <c r="BY1393" i="9"/>
  <c r="BY1409" i="9"/>
  <c r="BY1425" i="9"/>
  <c r="BY1441" i="9"/>
  <c r="BY1457" i="9"/>
  <c r="BY1531" i="9"/>
  <c r="BY1547" i="9"/>
  <c r="BY1563" i="9"/>
  <c r="BY1579" i="9"/>
  <c r="BY1595" i="9"/>
  <c r="BY1611" i="9"/>
  <c r="BY1627" i="9"/>
  <c r="BY1643" i="9"/>
  <c r="BY1659" i="9"/>
  <c r="BY1675" i="9"/>
  <c r="BY1691" i="9"/>
  <c r="BY1707" i="9"/>
  <c r="BY1723" i="9"/>
  <c r="BY1739" i="9"/>
  <c r="BY1755" i="9"/>
  <c r="BY1773" i="9"/>
  <c r="BY1789" i="9"/>
  <c r="BY1805" i="9"/>
  <c r="BY1821" i="9"/>
  <c r="BY1837" i="9"/>
  <c r="BY1853" i="9"/>
  <c r="BY1869" i="9"/>
  <c r="BY1886" i="9"/>
  <c r="BY1902" i="9"/>
  <c r="BY1919" i="9"/>
  <c r="BY1484" i="9"/>
  <c r="BY1502" i="9"/>
  <c r="BY1518" i="9"/>
  <c r="BY1331" i="9"/>
  <c r="BY1347" i="9"/>
  <c r="BY1363" i="9"/>
  <c r="BY1379" i="9"/>
  <c r="BY1395" i="9"/>
  <c r="BY1411" i="9"/>
  <c r="BY1427" i="9"/>
  <c r="BY1443" i="9"/>
  <c r="BY1459" i="9"/>
  <c r="BY1475" i="9"/>
  <c r="BY1492" i="9"/>
  <c r="BY1509" i="9"/>
  <c r="BY1525" i="9"/>
  <c r="BY1541" i="9"/>
  <c r="BY1557" i="9"/>
  <c r="BY1573" i="9"/>
  <c r="BY1589" i="9"/>
  <c r="BY1605" i="9"/>
  <c r="BY1621" i="9"/>
  <c r="BY1637" i="9"/>
  <c r="BY1653" i="9"/>
  <c r="BY1669" i="9"/>
  <c r="BY1685" i="9"/>
  <c r="BY1701" i="9"/>
  <c r="BY1717" i="9"/>
  <c r="BY1733" i="9"/>
  <c r="BY1749" i="9"/>
  <c r="BY1767" i="9"/>
  <c r="BY1783" i="9"/>
  <c r="BY1799" i="9"/>
  <c r="BY1815" i="9"/>
  <c r="BY1831" i="9"/>
  <c r="BY1847" i="9"/>
  <c r="BY1863" i="9"/>
  <c r="BY1880" i="9"/>
  <c r="BY1896" i="9"/>
  <c r="BY1913" i="9"/>
  <c r="BY1929" i="9"/>
  <c r="BY1330" i="9"/>
  <c r="BY1346" i="9"/>
  <c r="BY1362" i="9"/>
  <c r="BY1378" i="9"/>
  <c r="BY1394" i="9"/>
  <c r="BY1410" i="9"/>
  <c r="BY1426" i="9"/>
  <c r="BY1442" i="9"/>
  <c r="BY1458" i="9"/>
  <c r="BY1474" i="9"/>
  <c r="BY1491" i="9"/>
  <c r="BY1508" i="9"/>
  <c r="BY1524" i="9"/>
  <c r="BY1644" i="9"/>
  <c r="BY1660" i="9"/>
  <c r="BY1676" i="9"/>
  <c r="BY1692" i="9"/>
  <c r="BY1708" i="9"/>
  <c r="BY1724" i="9"/>
  <c r="BY1740" i="9"/>
  <c r="BY1758" i="9"/>
  <c r="BY1774" i="9"/>
  <c r="BY1790" i="9"/>
  <c r="BY1806" i="9"/>
  <c r="BY1822" i="9"/>
  <c r="BY1838" i="9"/>
  <c r="BY1996" i="9"/>
  <c r="BY2012" i="9"/>
  <c r="BY2028" i="9"/>
  <c r="BY2044" i="9"/>
  <c r="BY2060" i="9"/>
  <c r="BY2076" i="9"/>
  <c r="BY261" i="9"/>
  <c r="BY130" i="9"/>
  <c r="BY1140" i="9"/>
  <c r="BY1998" i="9"/>
  <c r="BY2014" i="9"/>
  <c r="BY2030" i="9"/>
  <c r="BY2046" i="9"/>
  <c r="BY2062" i="9"/>
  <c r="BY2078" i="9"/>
  <c r="BY263" i="9"/>
  <c r="BY465" i="9"/>
  <c r="BY1177" i="9"/>
  <c r="BY62" i="9"/>
  <c r="BY61" i="9"/>
  <c r="BY40" i="9"/>
  <c r="BY115" i="9"/>
  <c r="BY122" i="9"/>
  <c r="BY129" i="9"/>
  <c r="BY215" i="9"/>
  <c r="BY22" i="9"/>
  <c r="BY54" i="9"/>
  <c r="BY87" i="9"/>
  <c r="BY53" i="9"/>
  <c r="BY86" i="9"/>
  <c r="BY32" i="9"/>
  <c r="BY64" i="9"/>
  <c r="BY97" i="9"/>
  <c r="BY140" i="9"/>
  <c r="BY114" i="9"/>
  <c r="BY147" i="9"/>
  <c r="BY121" i="9"/>
  <c r="BY154" i="9"/>
  <c r="BY207" i="9"/>
  <c r="BY239" i="9"/>
  <c r="BY279" i="9"/>
  <c r="BY312" i="9"/>
  <c r="BY183" i="9"/>
  <c r="BY218" i="9"/>
  <c r="BY250" i="9"/>
  <c r="BY290" i="9"/>
  <c r="BY323" i="9"/>
  <c r="BY205" i="9"/>
  <c r="BY237" i="9"/>
  <c r="BY277" i="9"/>
  <c r="BY310" i="9"/>
  <c r="BY344" i="9"/>
  <c r="BY376" i="9"/>
  <c r="BY411" i="9"/>
  <c r="BY445" i="9"/>
  <c r="BY478" i="9"/>
  <c r="BY511" i="9"/>
  <c r="BY543" i="9"/>
  <c r="BY575" i="9"/>
  <c r="BY608" i="9"/>
  <c r="BY640" i="9"/>
  <c r="BY366" i="9"/>
  <c r="BY398" i="9"/>
  <c r="BY434" i="9"/>
  <c r="BY468" i="9"/>
  <c r="BY500" i="9"/>
  <c r="BY533" i="9"/>
  <c r="BY565" i="9"/>
  <c r="BY598" i="9"/>
  <c r="BY630" i="9"/>
  <c r="BY357" i="9"/>
  <c r="BY680" i="9"/>
  <c r="BY713" i="9"/>
  <c r="BY745" i="9"/>
  <c r="BY761" i="9"/>
  <c r="BY793" i="9"/>
  <c r="BY825" i="9"/>
  <c r="BY712" i="9"/>
  <c r="BY728" i="9"/>
  <c r="BY707" i="9"/>
  <c r="BY739" i="9"/>
  <c r="BY771" i="9"/>
  <c r="BY803" i="9"/>
  <c r="BY853" i="9"/>
  <c r="BY877" i="9"/>
  <c r="BY859" i="9"/>
  <c r="BY894" i="9"/>
  <c r="BY926" i="9"/>
  <c r="BY881" i="9"/>
  <c r="BY913" i="9"/>
  <c r="BY930" i="9"/>
  <c r="BY884" i="9"/>
  <c r="BY916" i="9"/>
  <c r="BY949" i="9"/>
  <c r="BY995" i="9"/>
  <c r="BY1027" i="9"/>
  <c r="BY1127" i="9"/>
  <c r="BY1160" i="9"/>
  <c r="BY1195" i="9"/>
  <c r="BY1211" i="9"/>
  <c r="BY1243" i="9"/>
  <c r="BY1275" i="9"/>
  <c r="BY1307" i="9"/>
  <c r="BY998" i="9"/>
  <c r="BY1030" i="9"/>
  <c r="BY1062" i="9"/>
  <c r="BY1094" i="9"/>
  <c r="BY1126" i="9"/>
  <c r="BY1159" i="9"/>
  <c r="BY1194" i="9"/>
  <c r="BY1226" i="9"/>
  <c r="BY1033" i="9"/>
  <c r="BY1065" i="9"/>
  <c r="BY1081" i="9"/>
  <c r="BY1113" i="9"/>
  <c r="BY1146" i="9"/>
  <c r="BY1181" i="9"/>
  <c r="BY1213" i="9"/>
  <c r="BY1245" i="9"/>
  <c r="BY1277" i="9"/>
  <c r="BY1309" i="9"/>
  <c r="BY1000" i="9"/>
  <c r="BY1060" i="9"/>
  <c r="BY1092" i="9"/>
  <c r="BY1108" i="9"/>
  <c r="BY1280" i="9"/>
  <c r="BY1329" i="9"/>
  <c r="BY1473" i="9"/>
  <c r="BY26" i="9"/>
  <c r="BY42" i="9"/>
  <c r="BY58" i="9"/>
  <c r="BY74" i="9"/>
  <c r="BY91" i="9"/>
  <c r="BY41" i="9"/>
  <c r="BY57" i="9"/>
  <c r="BY73" i="9"/>
  <c r="BY90" i="9"/>
  <c r="BY20" i="9"/>
  <c r="BY36" i="9"/>
  <c r="BY52" i="9"/>
  <c r="BY68" i="9"/>
  <c r="BY85" i="9"/>
  <c r="BY101" i="9"/>
  <c r="BY127" i="9"/>
  <c r="BY144" i="9"/>
  <c r="BY160" i="9"/>
  <c r="BY118" i="9"/>
  <c r="BY135" i="9"/>
  <c r="BY151" i="9"/>
  <c r="BY167" i="9"/>
  <c r="BY125" i="9"/>
  <c r="BY142" i="9"/>
  <c r="BY158" i="9"/>
  <c r="BY176" i="9"/>
  <c r="BY192" i="9"/>
  <c r="BY211" i="9"/>
  <c r="BY227" i="9"/>
  <c r="BY243" i="9"/>
  <c r="BY259" i="9"/>
  <c r="BY283" i="9"/>
  <c r="BY300" i="9"/>
  <c r="BY316" i="9"/>
  <c r="BY332" i="9"/>
  <c r="BY187" i="9"/>
  <c r="BY206" i="9"/>
  <c r="BY222" i="9"/>
  <c r="BY238" i="9"/>
  <c r="BY254" i="9"/>
  <c r="BY278" i="9"/>
  <c r="BY294" i="9"/>
  <c r="BY311" i="9"/>
  <c r="BY174" i="9"/>
  <c r="BY190" i="9"/>
  <c r="BY209" i="9"/>
  <c r="BY225" i="9"/>
  <c r="BY241" i="9"/>
  <c r="BY257" i="9"/>
  <c r="BY281" i="9"/>
  <c r="BY297" i="9"/>
  <c r="BY314" i="9"/>
  <c r="BY330" i="9"/>
  <c r="BY348" i="9"/>
  <c r="BY364" i="9"/>
  <c r="BY380" i="9"/>
  <c r="BY396" i="9"/>
  <c r="BY415" i="9"/>
  <c r="BY432" i="9"/>
  <c r="BY449" i="9"/>
  <c r="BY466" i="9"/>
  <c r="BY482" i="9"/>
  <c r="BY498" i="9"/>
  <c r="BY515" i="9"/>
  <c r="BY531" i="9"/>
  <c r="BY547" i="9"/>
  <c r="BY563" i="9"/>
  <c r="BY579" i="9"/>
  <c r="BY596" i="9"/>
  <c r="BY612" i="9"/>
  <c r="BY628" i="9"/>
  <c r="BY644" i="9"/>
  <c r="BY354" i="9"/>
  <c r="BY370" i="9"/>
  <c r="BY386" i="9"/>
  <c r="BY402" i="9"/>
  <c r="BY422" i="9"/>
  <c r="BY439" i="9"/>
  <c r="BY455" i="9"/>
  <c r="BY472" i="9"/>
  <c r="BY488" i="9"/>
  <c r="BY504" i="9"/>
  <c r="BY521" i="9"/>
  <c r="BY537" i="9"/>
  <c r="BY553" i="9"/>
  <c r="BY569" i="9"/>
  <c r="BY585" i="9"/>
  <c r="BY602" i="9"/>
  <c r="BY618" i="9"/>
  <c r="BY634" i="9"/>
  <c r="BY345" i="9"/>
  <c r="BY361" i="9"/>
  <c r="BY397" i="9"/>
  <c r="BY684" i="9"/>
  <c r="BY701" i="9"/>
  <c r="BY717" i="9"/>
  <c r="BY733" i="9"/>
  <c r="BY749" i="9"/>
  <c r="BY765" i="9"/>
  <c r="BY781" i="9"/>
  <c r="BY797" i="9"/>
  <c r="BY813" i="9"/>
  <c r="BY829" i="9"/>
  <c r="BY700" i="9"/>
  <c r="BY716" i="9"/>
  <c r="BY732" i="9"/>
  <c r="BY695" i="9"/>
  <c r="BY711" i="9"/>
  <c r="BY727" i="9"/>
  <c r="BY743" i="9"/>
  <c r="BY759" i="9"/>
  <c r="BY775" i="9"/>
  <c r="BY791" i="9"/>
  <c r="BY807" i="9"/>
  <c r="BY823" i="9"/>
  <c r="BY841" i="9"/>
  <c r="BY857" i="9"/>
  <c r="BY874" i="9"/>
  <c r="BY864" i="9"/>
  <c r="BY831" i="9"/>
  <c r="BY847" i="9"/>
  <c r="BY863" i="9"/>
  <c r="BY878" i="9"/>
  <c r="BY898" i="9"/>
  <c r="BY914" i="9"/>
  <c r="BY931" i="9"/>
  <c r="BY947" i="9"/>
  <c r="BY885" i="9"/>
  <c r="BY901" i="9"/>
  <c r="BY917" i="9"/>
  <c r="BY934" i="9"/>
  <c r="BY950" i="9"/>
  <c r="BY888" i="9"/>
  <c r="BY904" i="9"/>
  <c r="BY920" i="9"/>
  <c r="BY937" i="9"/>
  <c r="BY953" i="9"/>
  <c r="BY981" i="9"/>
  <c r="BY999" i="9"/>
  <c r="BY1015" i="9"/>
  <c r="BY1031" i="9"/>
  <c r="BY1115" i="9"/>
  <c r="BY1131" i="9"/>
  <c r="BY1148" i="9"/>
  <c r="BY1164" i="9"/>
  <c r="BY1183" i="9"/>
  <c r="BY1199" i="9"/>
  <c r="BY1215" i="9"/>
  <c r="BY1231" i="9"/>
  <c r="BY1247" i="9"/>
  <c r="BY1263" i="9"/>
  <c r="BY1279" i="9"/>
  <c r="BY1295" i="9"/>
  <c r="BY1311" i="9"/>
  <c r="BY984" i="9"/>
  <c r="BY1002" i="9"/>
  <c r="BY1018" i="9"/>
  <c r="BY1034" i="9"/>
  <c r="BY1050" i="9"/>
  <c r="BY1066" i="9"/>
  <c r="BY1082" i="9"/>
  <c r="BY1098" i="9"/>
  <c r="BY1114" i="9"/>
  <c r="BY1130" i="9"/>
  <c r="BY1147" i="9"/>
  <c r="BY1163" i="9"/>
  <c r="BY1182" i="9"/>
  <c r="BY1198" i="9"/>
  <c r="BY1214" i="9"/>
  <c r="BY1230" i="9"/>
  <c r="BY1021" i="9"/>
  <c r="BY1037" i="9"/>
  <c r="BY1053" i="9"/>
  <c r="BY1069" i="9"/>
  <c r="BY1085" i="9"/>
  <c r="BY1101" i="9"/>
  <c r="BY1117" i="9"/>
  <c r="BY1133" i="9"/>
  <c r="BY1150" i="9"/>
  <c r="BY1166" i="9"/>
  <c r="BY1185" i="9"/>
  <c r="BY1201" i="9"/>
  <c r="BY1217" i="9"/>
  <c r="BY1233" i="9"/>
  <c r="BY1249" i="9"/>
  <c r="BY1265" i="9"/>
  <c r="BY1281" i="9"/>
  <c r="BY1297" i="9"/>
  <c r="BY1313" i="9"/>
  <c r="BY986" i="9"/>
  <c r="BY1004" i="9"/>
  <c r="BY1048" i="9"/>
  <c r="BY1064" i="9"/>
  <c r="BY1080" i="9"/>
  <c r="BY1096" i="9"/>
  <c r="BY1252" i="9"/>
  <c r="BY1268" i="9"/>
  <c r="BY1284" i="9"/>
  <c r="BY1300" i="9"/>
  <c r="BY1315" i="9"/>
  <c r="BY1333" i="9"/>
  <c r="BY1349" i="9"/>
  <c r="BY1365" i="9"/>
  <c r="BY1381" i="9"/>
  <c r="BY1397" i="9"/>
  <c r="BY1413" i="9"/>
  <c r="BY1429" i="9"/>
  <c r="BY1445" i="9"/>
  <c r="BY1461" i="9"/>
  <c r="BY1477" i="9"/>
  <c r="BY1535" i="9"/>
  <c r="BY1551" i="9"/>
  <c r="BY1567" i="9"/>
  <c r="BY1583" i="9"/>
  <c r="BY1599" i="9"/>
  <c r="BY1615" i="9"/>
  <c r="BY1631" i="9"/>
  <c r="BY1647" i="9"/>
  <c r="BY1663" i="9"/>
  <c r="BY1679" i="9"/>
  <c r="BY1695" i="9"/>
  <c r="BY1711" i="9"/>
  <c r="BY1727" i="9"/>
  <c r="BY1743" i="9"/>
  <c r="BY1761" i="9"/>
  <c r="BY1777" i="9"/>
  <c r="BY1793" i="9"/>
  <c r="BY1809" i="9"/>
  <c r="BY1825" i="9"/>
  <c r="BY1841" i="9"/>
  <c r="BY1857" i="9"/>
  <c r="BY1874" i="9"/>
  <c r="BY1890" i="9"/>
  <c r="BY1906" i="9"/>
  <c r="BY1923" i="9"/>
  <c r="BY1489" i="9"/>
  <c r="BY1506" i="9"/>
  <c r="BY1317" i="9"/>
  <c r="BY1335" i="9"/>
  <c r="BY1351" i="9"/>
  <c r="BY1367" i="9"/>
  <c r="BY1383" i="9"/>
  <c r="BY1399" i="9"/>
  <c r="BY1415" i="9"/>
  <c r="BY1431" i="9"/>
  <c r="BY1447" i="9"/>
  <c r="BY1463" i="9"/>
  <c r="BY1479" i="9"/>
  <c r="BY1496" i="9"/>
  <c r="BY1513" i="9"/>
  <c r="BY1529" i="9"/>
  <c r="BY1545" i="9"/>
  <c r="BY1561" i="9"/>
  <c r="BY1577" i="9"/>
  <c r="BY1593" i="9"/>
  <c r="BY1609" i="9"/>
  <c r="BY1625" i="9"/>
  <c r="BY1641" i="9"/>
  <c r="BY1657" i="9"/>
  <c r="BY1673" i="9"/>
  <c r="BY1689" i="9"/>
  <c r="BY1705" i="9"/>
  <c r="BY1721" i="9"/>
  <c r="BY1737" i="9"/>
  <c r="BY1753" i="9"/>
  <c r="BY1771" i="9"/>
  <c r="BY1787" i="9"/>
  <c r="BY1803" i="9"/>
  <c r="BY1819" i="9"/>
  <c r="BY1835" i="9"/>
  <c r="BY1851" i="9"/>
  <c r="BY1867" i="9"/>
  <c r="BY1884" i="9"/>
  <c r="BY1900" i="9"/>
  <c r="BY1917" i="9"/>
  <c r="BY1316" i="9"/>
  <c r="BY1334" i="9"/>
  <c r="BY1350" i="9"/>
  <c r="BY1366" i="9"/>
  <c r="BY1382" i="9"/>
  <c r="BY1398" i="9"/>
  <c r="BY1414" i="9"/>
  <c r="BY1430" i="9"/>
  <c r="BY1446" i="9"/>
  <c r="BY1462" i="9"/>
  <c r="BY1478" i="9"/>
  <c r="BY1495" i="9"/>
  <c r="BY1512" i="9"/>
  <c r="BY1528" i="9"/>
  <c r="BY1648" i="9"/>
  <c r="BY1664" i="9"/>
  <c r="BY1680" i="9"/>
  <c r="BY1696" i="9"/>
  <c r="BY1712" i="9"/>
  <c r="BY1728" i="9"/>
  <c r="BY1744" i="9"/>
  <c r="BY1762" i="9"/>
  <c r="BY1778" i="9"/>
  <c r="BY1794" i="9"/>
  <c r="BY1810" i="9"/>
  <c r="BY1826" i="9"/>
  <c r="BY1842" i="9"/>
  <c r="BY2000" i="9"/>
  <c r="BY2016" i="9"/>
  <c r="BY2032" i="9"/>
  <c r="BY2048" i="9"/>
  <c r="BY2064" i="9"/>
  <c r="BY2080" i="9"/>
  <c r="BY265" i="9"/>
  <c r="BY1485" i="9"/>
  <c r="BY81" i="9"/>
  <c r="BY2002" i="9"/>
  <c r="BY2018" i="9"/>
  <c r="BY2034" i="9"/>
  <c r="BY2050" i="9"/>
  <c r="BY2066" i="9"/>
  <c r="BY2082" i="9"/>
  <c r="BY267" i="9"/>
  <c r="BY199" i="9"/>
  <c r="BY30" i="9"/>
  <c r="BY78" i="9"/>
  <c r="BY77" i="9"/>
  <c r="BY56" i="9"/>
  <c r="BY148" i="9"/>
  <c r="BY155" i="9"/>
  <c r="BY162" i="9"/>
  <c r="BY231" i="9"/>
  <c r="BY287" i="9"/>
  <c r="BY320" i="9"/>
  <c r="BY191" i="9"/>
  <c r="BY226" i="9"/>
  <c r="BY258" i="9"/>
  <c r="BY298" i="9"/>
  <c r="BY178" i="9"/>
  <c r="BY213" i="9"/>
  <c r="BY245" i="9"/>
  <c r="BY285" i="9"/>
  <c r="BY318" i="9"/>
  <c r="BY352" i="9"/>
  <c r="BY384" i="9"/>
  <c r="BY419" i="9"/>
  <c r="BY470" i="9"/>
  <c r="BY502" i="9"/>
  <c r="BY535" i="9"/>
  <c r="BY567" i="9"/>
  <c r="BY600" i="9"/>
  <c r="BY632" i="9"/>
  <c r="BY358" i="9"/>
  <c r="BY390" i="9"/>
  <c r="BY426" i="9"/>
  <c r="BY459" i="9"/>
  <c r="BY492" i="9"/>
  <c r="BY525" i="9"/>
  <c r="BY557" i="9"/>
  <c r="BY590" i="9"/>
  <c r="BY622" i="9"/>
  <c r="BY349" i="9"/>
  <c r="BY401" i="9"/>
  <c r="BY721" i="9"/>
  <c r="BY753" i="9"/>
  <c r="BY785" i="9"/>
  <c r="BY817" i="9"/>
  <c r="BY688" i="9"/>
  <c r="BY704" i="9"/>
  <c r="BY720" i="9"/>
  <c r="BY699" i="9"/>
  <c r="BY715" i="9"/>
  <c r="BY731" i="9"/>
  <c r="BY747" i="9"/>
  <c r="BY763" i="9"/>
  <c r="BY779" i="9"/>
  <c r="BY795" i="9"/>
  <c r="BY811" i="9"/>
  <c r="BY827" i="9"/>
  <c r="BY845" i="9"/>
  <c r="BY861" i="9"/>
  <c r="BY852" i="9"/>
  <c r="BY868" i="9"/>
  <c r="BY835" i="9"/>
  <c r="BY851" i="9"/>
  <c r="BY867" i="9"/>
  <c r="BY886" i="9"/>
  <c r="BY902" i="9"/>
  <c r="BY918" i="9"/>
  <c r="BY935" i="9"/>
  <c r="BY951" i="9"/>
  <c r="BY889" i="9"/>
  <c r="BY905" i="9"/>
  <c r="BY921" i="9"/>
  <c r="BY938" i="9"/>
  <c r="BY954" i="9"/>
  <c r="BY892" i="9"/>
  <c r="BY908" i="9"/>
  <c r="BY924" i="9"/>
  <c r="BY941" i="9"/>
  <c r="BY957" i="9"/>
  <c r="BY985" i="9"/>
  <c r="BY1003" i="9"/>
  <c r="BY1019" i="9"/>
  <c r="BY1035" i="9"/>
  <c r="BY1119" i="9"/>
  <c r="BY1135" i="9"/>
  <c r="BY1152" i="9"/>
  <c r="BY1168" i="9"/>
  <c r="BY1187" i="9"/>
  <c r="BY1203" i="9"/>
  <c r="BY1219" i="9"/>
  <c r="BY1235" i="9"/>
  <c r="BY1251" i="9"/>
  <c r="BY1267" i="9"/>
  <c r="BY1283" i="9"/>
  <c r="BY1299" i="9"/>
  <c r="BY972" i="9"/>
  <c r="BY988" i="9"/>
  <c r="BY1006" i="9"/>
  <c r="BY1022" i="9"/>
  <c r="BY1038" i="9"/>
  <c r="BY1054" i="9"/>
  <c r="BY1070" i="9"/>
  <c r="BY1086" i="9"/>
  <c r="BY1102" i="9"/>
  <c r="BY1118" i="9"/>
  <c r="BY1134" i="9"/>
  <c r="BY1151" i="9"/>
  <c r="BY1167" i="9"/>
  <c r="BY1186" i="9"/>
  <c r="BY1202" i="9"/>
  <c r="BY1218" i="9"/>
  <c r="BY1234" i="9"/>
  <c r="BY1025" i="9"/>
  <c r="BY1041" i="9"/>
  <c r="BY1057" i="9"/>
  <c r="BY1073" i="9"/>
  <c r="BY1089" i="9"/>
  <c r="BY1105" i="9"/>
  <c r="BY1121" i="9"/>
  <c r="BY1137" i="9"/>
  <c r="BY1154" i="9"/>
  <c r="BY1170" i="9"/>
  <c r="BY1189" i="9"/>
  <c r="BY1205" i="9"/>
  <c r="BY1221" i="9"/>
  <c r="BY1237" i="9"/>
  <c r="BY1253" i="9"/>
  <c r="BY1269" i="9"/>
  <c r="BY1285" i="9"/>
  <c r="BY1301" i="9"/>
  <c r="BY974" i="9"/>
  <c r="BY990" i="9"/>
  <c r="BY1008" i="9"/>
  <c r="BY1052" i="9"/>
  <c r="BY1068" i="9"/>
  <c r="BY1084" i="9"/>
  <c r="BY1100" i="9"/>
  <c r="BY1256" i="9"/>
  <c r="BY1272" i="9"/>
  <c r="BY1288" i="9"/>
  <c r="BY1304" i="9"/>
  <c r="BY1319" i="9"/>
  <c r="BY1337" i="9"/>
  <c r="BY1353" i="9"/>
  <c r="BY1369" i="9"/>
  <c r="BY1385" i="9"/>
  <c r="BY1401" i="9"/>
  <c r="BY1417" i="9"/>
  <c r="BY1433" i="9"/>
  <c r="BY1449" i="9"/>
  <c r="BY1465" i="9"/>
  <c r="BY1523" i="9"/>
  <c r="BY1539" i="9"/>
  <c r="BY1555" i="9"/>
  <c r="BY1571" i="9"/>
  <c r="BY1587" i="9"/>
  <c r="BY1603" i="9"/>
  <c r="BY1619" i="9"/>
  <c r="BY1635" i="9"/>
  <c r="BY1651" i="9"/>
  <c r="BY1667" i="9"/>
  <c r="BY1683" i="9"/>
  <c r="BY1699" i="9"/>
  <c r="BY1715" i="9"/>
  <c r="BY1731" i="9"/>
  <c r="BY1747" i="9"/>
  <c r="BY1765" i="9"/>
  <c r="BY1781" i="9"/>
  <c r="BY1797" i="9"/>
  <c r="BY1813" i="9"/>
  <c r="BY1829" i="9"/>
  <c r="BY1845" i="9"/>
  <c r="BY1861" i="9"/>
  <c r="BY1878" i="9"/>
  <c r="BY1894" i="9"/>
  <c r="BY1911" i="9"/>
  <c r="BY1927" i="9"/>
  <c r="BY1493" i="9"/>
  <c r="BY1510" i="9"/>
  <c r="BY1321" i="9"/>
  <c r="BY1339" i="9"/>
  <c r="BY1355" i="9"/>
  <c r="BY1371" i="9"/>
  <c r="BY1387" i="9"/>
  <c r="BY1403" i="9"/>
  <c r="BY1419" i="9"/>
  <c r="BY1435" i="9"/>
  <c r="BY1451" i="9"/>
  <c r="BY1467" i="9"/>
  <c r="BY1483" i="9"/>
  <c r="BY1501" i="9"/>
  <c r="BY1517" i="9"/>
  <c r="BY1533" i="9"/>
  <c r="BY1549" i="9"/>
  <c r="BY1565" i="9"/>
  <c r="BY1581" i="9"/>
  <c r="BY1597" i="9"/>
  <c r="BY1613" i="9"/>
  <c r="BY1629" i="9"/>
  <c r="BY1645" i="9"/>
  <c r="BY1661" i="9"/>
  <c r="BY1677" i="9"/>
  <c r="BY1693" i="9"/>
  <c r="BY1709" i="9"/>
  <c r="BY1725" i="9"/>
  <c r="BY1741" i="9"/>
  <c r="BY1759" i="9"/>
  <c r="BY1775" i="9"/>
  <c r="BY1791" i="9"/>
  <c r="BY1807" i="9"/>
  <c r="BY1823" i="9"/>
  <c r="BY1839" i="9"/>
  <c r="BY1855" i="9"/>
  <c r="BY1871" i="9"/>
  <c r="BY1888" i="9"/>
  <c r="BY1904" i="9"/>
  <c r="BY1921" i="9"/>
  <c r="BY1320" i="9"/>
  <c r="BY1338" i="9"/>
  <c r="BY1354" i="9"/>
  <c r="BY1370" i="9"/>
  <c r="BY1386" i="9"/>
  <c r="BY1402" i="9"/>
  <c r="BY1418" i="9"/>
  <c r="BY1434" i="9"/>
  <c r="BY1450" i="9"/>
  <c r="BY1466" i="9"/>
  <c r="BY1482" i="9"/>
  <c r="BY1500" i="9"/>
  <c r="BY1516" i="9"/>
  <c r="BY1636" i="9"/>
  <c r="BY1652" i="9"/>
  <c r="BY1668" i="9"/>
  <c r="BY1684" i="9"/>
  <c r="BY1700" i="9"/>
  <c r="BY1716" i="9"/>
  <c r="BY1732" i="9"/>
  <c r="BY1748" i="9"/>
  <c r="BY1766" i="9"/>
  <c r="BY1782" i="9"/>
  <c r="BY1798" i="9"/>
  <c r="BY1814" i="9"/>
  <c r="BY1830" i="9"/>
  <c r="BY1846" i="9"/>
  <c r="BY2004" i="9"/>
  <c r="BY2020" i="9"/>
  <c r="BY2036" i="9"/>
  <c r="BY2052" i="9"/>
  <c r="BY2068" i="9"/>
  <c r="BY2084" i="9"/>
  <c r="BY409" i="9"/>
  <c r="BY992" i="9"/>
  <c r="BY1990" i="9"/>
  <c r="BY2006" i="9"/>
  <c r="BY2022" i="9"/>
  <c r="BY2038" i="9"/>
  <c r="BY2054" i="9"/>
  <c r="BY2070" i="9"/>
  <c r="BY2086" i="9"/>
  <c r="BY410" i="9"/>
  <c r="BY508" i="9"/>
  <c r="I30" i="8"/>
  <c r="AE28" i="8"/>
  <c r="AO28" i="8" s="1"/>
  <c r="N63" i="8"/>
  <c r="I28" i="8"/>
  <c r="K29" i="8"/>
  <c r="L28" i="8"/>
  <c r="J20" i="26"/>
  <c r="J18" i="26"/>
  <c r="J21" i="26"/>
  <c r="J19" i="26"/>
  <c r="AG64" i="8"/>
  <c r="AE99" i="8"/>
  <c r="AD109" i="8"/>
  <c r="AF109" i="8"/>
  <c r="AF110" i="8"/>
  <c r="AC15" i="8"/>
  <c r="AC109" i="8" l="1"/>
  <c r="AE109" i="8"/>
  <c r="AG110" i="8"/>
  <c r="AK110" i="8"/>
  <c r="AI109" i="8"/>
  <c r="AN71" i="8"/>
  <c r="AH71" i="8"/>
  <c r="AE110" i="8"/>
  <c r="AJ71" i="8"/>
  <c r="AF81" i="8"/>
  <c r="AF70" i="8"/>
  <c r="AF75" i="8"/>
  <c r="AG65" i="8"/>
  <c r="AE100" i="8" s="1"/>
  <c r="AF87" i="8"/>
  <c r="AE75" i="8"/>
  <c r="AE81" i="8"/>
  <c r="AH64" i="8"/>
  <c r="O53" i="8"/>
  <c r="AJ3" i="9"/>
  <c r="T18" i="9"/>
  <c r="AL71" i="8"/>
  <c r="AR71" i="8"/>
  <c r="AL76" i="8"/>
  <c r="AH76" i="8"/>
  <c r="AD76" i="8"/>
  <c r="AN76" i="8"/>
  <c r="AR76" i="8"/>
  <c r="AP76" i="8"/>
  <c r="AJ76" i="8"/>
  <c r="AJ82" i="8"/>
  <c r="AF82" i="8"/>
  <c r="AF66" i="8"/>
  <c r="O54" i="8"/>
  <c r="AP66" i="8"/>
  <c r="AP71" i="8"/>
  <c r="AD100" i="8"/>
  <c r="AE70" i="8"/>
  <c r="AF71" i="8"/>
  <c r="AR82" i="8"/>
  <c r="AN82" i="8"/>
  <c r="AH88" i="8"/>
  <c r="AL66" i="8"/>
  <c r="AP88" i="8"/>
  <c r="AP82" i="8"/>
  <c r="AC65" i="8"/>
  <c r="AF88" i="8"/>
  <c r="AD88" i="8"/>
  <c r="AR88" i="8"/>
  <c r="AB70" i="8"/>
  <c r="AD66" i="8"/>
  <c r="AB75" i="8"/>
  <c r="AL82" i="8"/>
  <c r="AN66" i="8"/>
  <c r="AB87" i="8"/>
  <c r="AJ88" i="8"/>
  <c r="AN88" i="8"/>
  <c r="AJ66" i="8"/>
  <c r="AH82" i="8"/>
  <c r="AH66" i="8"/>
  <c r="AH22" i="8"/>
  <c r="N28" i="8"/>
  <c r="T19" i="9"/>
  <c r="H30" i="8"/>
  <c r="AK28" i="8"/>
  <c r="AH28" i="8"/>
  <c r="N27" i="8"/>
  <c r="AL28" i="8"/>
  <c r="AQ28" i="8"/>
  <c r="J29" i="8"/>
  <c r="AE5" i="9" s="1"/>
  <c r="AE27" i="8"/>
  <c r="S30" i="9"/>
  <c r="H29" i="8"/>
  <c r="S10" i="9"/>
  <c r="G43" i="8"/>
  <c r="AJ6" i="9" s="1"/>
  <c r="I29" i="8"/>
  <c r="M30" i="8"/>
  <c r="L30" i="8"/>
  <c r="G42" i="8"/>
  <c r="M29" i="8"/>
  <c r="L29" i="8"/>
  <c r="T29" i="9"/>
  <c r="T11" i="9"/>
  <c r="S21" i="9"/>
  <c r="AF28" i="8"/>
  <c r="AC28" i="8"/>
  <c r="AG28" i="8"/>
  <c r="AD28" i="8"/>
  <c r="AI28" i="8"/>
  <c r="AN28" i="8"/>
  <c r="AJ28" i="8"/>
  <c r="AE3" i="9"/>
  <c r="AF8" i="8"/>
  <c r="AF9" i="8"/>
  <c r="AM28" i="8"/>
  <c r="AK4" i="9"/>
  <c r="AS4" i="9" s="1"/>
  <c r="J30" i="8"/>
  <c r="G55" i="8"/>
  <c r="R55" i="8" s="1"/>
  <c r="T9" i="9"/>
  <c r="AB22" i="8"/>
  <c r="AC16" i="8"/>
  <c r="AB28" i="8" s="1"/>
  <c r="AI64" i="8" l="1"/>
  <c r="AF99" i="8" s="1"/>
  <c r="AJ64" i="8"/>
  <c r="AH65" i="8"/>
  <c r="AG70" i="8"/>
  <c r="AG75" i="8"/>
  <c r="AG87" i="8"/>
  <c r="AG81" i="8"/>
  <c r="AC100" i="8"/>
  <c r="AC75" i="8"/>
  <c r="AC87" i="8"/>
  <c r="AC70" i="8"/>
  <c r="AC81" i="8"/>
  <c r="AG3" i="9"/>
  <c r="N30" i="8"/>
  <c r="T21" i="9"/>
  <c r="AJ5" i="9"/>
  <c r="N29" i="8"/>
  <c r="T30" i="9"/>
  <c r="AK5" i="9"/>
  <c r="AJ27" i="8"/>
  <c r="AH27" i="8"/>
  <c r="AD27" i="8"/>
  <c r="AL27" i="8"/>
  <c r="AQ27" i="8"/>
  <c r="AF27" i="8"/>
  <c r="AC27" i="8"/>
  <c r="AO27" i="8"/>
  <c r="AG27" i="8"/>
  <c r="AI27" i="8"/>
  <c r="AF10" i="8"/>
  <c r="AK10" i="8" s="1"/>
  <c r="AN27" i="8"/>
  <c r="AM27" i="8"/>
  <c r="AB27" i="8"/>
  <c r="AK27" i="8"/>
  <c r="S31" i="9"/>
  <c r="S20" i="9"/>
  <c r="T20" i="9" s="1"/>
  <c r="T10" i="9"/>
  <c r="O55" i="8"/>
  <c r="AE29" i="8"/>
  <c r="AK9" i="8"/>
  <c r="AG9" i="8"/>
  <c r="AG8" i="8"/>
  <c r="AK8" i="8"/>
  <c r="AE6" i="9"/>
  <c r="AF11" i="8"/>
  <c r="AK3" i="9"/>
  <c r="AS3" i="9" s="1"/>
  <c r="AD3" i="9"/>
  <c r="G57" i="8"/>
  <c r="G44" i="8"/>
  <c r="AJ7" i="9" s="1"/>
  <c r="AQ7" i="9" s="1"/>
  <c r="S12" i="9"/>
  <c r="J31" i="8"/>
  <c r="H31" i="8"/>
  <c r="K31" i="8"/>
  <c r="M31" i="8"/>
  <c r="L31" i="8"/>
  <c r="I31" i="8"/>
  <c r="AE30" i="8"/>
  <c r="O56" i="8"/>
  <c r="Q57" i="8" l="1"/>
  <c r="R57" i="8"/>
  <c r="AI65" i="8"/>
  <c r="AH75" i="8"/>
  <c r="AH81" i="8"/>
  <c r="AH70" i="8"/>
  <c r="AH87" i="8"/>
  <c r="AK64" i="8"/>
  <c r="AG99" i="8" s="1"/>
  <c r="AJ65" i="8"/>
  <c r="AL64" i="8"/>
  <c r="AS7" i="9"/>
  <c r="AM7" i="9"/>
  <c r="AS5" i="9"/>
  <c r="AD6" i="9"/>
  <c r="AD4" i="9"/>
  <c r="AD5" i="9" s="1"/>
  <c r="N31" i="8"/>
  <c r="AG10" i="8"/>
  <c r="G33" i="8"/>
  <c r="G58" i="8"/>
  <c r="G45" i="8"/>
  <c r="AJ8" i="9" s="1"/>
  <c r="AQ8" i="9" s="1"/>
  <c r="J32" i="8"/>
  <c r="K32" i="8"/>
  <c r="S13" i="9"/>
  <c r="L32" i="8"/>
  <c r="I32" i="8"/>
  <c r="H32" i="8"/>
  <c r="M32" i="8"/>
  <c r="O57" i="8"/>
  <c r="AE31" i="8"/>
  <c r="AE7" i="9"/>
  <c r="AF12" i="8"/>
  <c r="AJ11" i="8"/>
  <c r="AH11" i="8"/>
  <c r="AK11" i="8"/>
  <c r="AG11" i="8"/>
  <c r="AI11" i="8"/>
  <c r="AL11" i="8"/>
  <c r="T31" i="9"/>
  <c r="AL30" i="8"/>
  <c r="AF30" i="8"/>
  <c r="AQ30" i="8"/>
  <c r="AH30" i="8"/>
  <c r="AD30" i="8"/>
  <c r="AM30" i="8"/>
  <c r="AC30" i="8"/>
  <c r="AO30" i="8"/>
  <c r="AJ30" i="8"/>
  <c r="AG30" i="8"/>
  <c r="AN30" i="8"/>
  <c r="AI30" i="8"/>
  <c r="AB30" i="8"/>
  <c r="AK30" i="8"/>
  <c r="T12" i="9"/>
  <c r="S33" i="9"/>
  <c r="S22" i="9"/>
  <c r="T22" i="9" s="1"/>
  <c r="AH3" i="9"/>
  <c r="AK6" i="9"/>
  <c r="AS6" i="9" s="1"/>
  <c r="AQ29" i="8"/>
  <c r="AN29" i="8"/>
  <c r="AK29" i="8"/>
  <c r="AH29" i="8"/>
  <c r="AC29" i="8"/>
  <c r="AG29" i="8"/>
  <c r="AI29" i="8"/>
  <c r="AO29" i="8"/>
  <c r="AD29" i="8"/>
  <c r="AL29" i="8"/>
  <c r="AM29" i="8"/>
  <c r="AJ29" i="8"/>
  <c r="AB29" i="8"/>
  <c r="AF29" i="8"/>
  <c r="T32" i="9"/>
  <c r="Q58" i="8" l="1"/>
  <c r="R58" i="8"/>
  <c r="AL65" i="8"/>
  <c r="AN64" i="8"/>
  <c r="AM64" i="8"/>
  <c r="AH99" i="8" s="1"/>
  <c r="AJ70" i="8"/>
  <c r="AJ75" i="8"/>
  <c r="AJ87" i="8"/>
  <c r="AK65" i="8"/>
  <c r="AJ81" i="8"/>
  <c r="AI87" i="8"/>
  <c r="AI81" i="8"/>
  <c r="AI75" i="8"/>
  <c r="AF100" i="8"/>
  <c r="AI70" i="8"/>
  <c r="AS8" i="9"/>
  <c r="AM8" i="9"/>
  <c r="AP7" i="9"/>
  <c r="N32" i="8"/>
  <c r="T33" i="9"/>
  <c r="AE8" i="9"/>
  <c r="AF13" i="8"/>
  <c r="T53" i="8"/>
  <c r="AM11" i="8"/>
  <c r="AN11" i="8"/>
  <c r="AH12" i="8"/>
  <c r="AJ12" i="8"/>
  <c r="AI12" i="8"/>
  <c r="AL12" i="8"/>
  <c r="AK12" i="8"/>
  <c r="AG12" i="8"/>
  <c r="AE32" i="8"/>
  <c r="O58" i="8"/>
  <c r="T13" i="9"/>
  <c r="S23" i="9"/>
  <c r="T23" i="9" s="1"/>
  <c r="S34" i="9"/>
  <c r="AK7" i="9"/>
  <c r="AD7" i="9"/>
  <c r="AK31" i="8"/>
  <c r="AC31" i="8"/>
  <c r="AO31" i="8"/>
  <c r="AB31" i="8"/>
  <c r="AM31" i="8"/>
  <c r="AH31" i="8"/>
  <c r="AF31" i="8"/>
  <c r="AN31" i="8"/>
  <c r="AD31" i="8"/>
  <c r="AQ31" i="8"/>
  <c r="AI31" i="8"/>
  <c r="AG31" i="8"/>
  <c r="AJ31" i="8"/>
  <c r="AL31" i="8"/>
  <c r="G46" i="8"/>
  <c r="AJ9" i="9" s="1"/>
  <c r="AQ9" i="9" s="1"/>
  <c r="G34" i="8"/>
  <c r="J33" i="8"/>
  <c r="G59" i="8"/>
  <c r="S14" i="9"/>
  <c r="H33" i="8"/>
  <c r="I33" i="8"/>
  <c r="K33" i="8"/>
  <c r="N33" i="8"/>
  <c r="M33" i="8"/>
  <c r="L33" i="8"/>
  <c r="Q59" i="8" l="1"/>
  <c r="R59" i="8"/>
  <c r="AG100" i="8"/>
  <c r="AK70" i="8"/>
  <c r="AK81" i="8"/>
  <c r="AK75" i="8"/>
  <c r="AK87" i="8"/>
  <c r="AO64" i="8"/>
  <c r="AI99" i="8" s="1"/>
  <c r="AN65" i="8"/>
  <c r="AP64" i="8"/>
  <c r="AM65" i="8"/>
  <c r="AL87" i="8"/>
  <c r="AL75" i="8"/>
  <c r="AL70" i="8"/>
  <c r="AL81" i="8"/>
  <c r="AP8" i="9"/>
  <c r="AS9" i="9"/>
  <c r="AM9" i="9"/>
  <c r="V59" i="8"/>
  <c r="S59" i="8"/>
  <c r="G60" i="8"/>
  <c r="J34" i="8"/>
  <c r="G35" i="8"/>
  <c r="L34" i="8"/>
  <c r="M34" i="8"/>
  <c r="I34" i="8"/>
  <c r="N34" i="8"/>
  <c r="S15" i="9"/>
  <c r="G47" i="8"/>
  <c r="AJ10" i="9" s="1"/>
  <c r="AQ10" i="9" s="1"/>
  <c r="K34" i="8"/>
  <c r="H34" i="8"/>
  <c r="S24" i="9"/>
  <c r="T24" i="9" s="1"/>
  <c r="T14" i="9"/>
  <c r="S35" i="9"/>
  <c r="AM12" i="8"/>
  <c r="AN12" i="8"/>
  <c r="O59" i="8"/>
  <c r="AE33" i="8"/>
  <c r="AK8" i="9"/>
  <c r="AD8" i="9"/>
  <c r="AL9" i="9"/>
  <c r="AE9" i="9"/>
  <c r="AF14" i="8"/>
  <c r="T34" i="9"/>
  <c r="AL32" i="8"/>
  <c r="AB32" i="8"/>
  <c r="AF32" i="8"/>
  <c r="AK32" i="8"/>
  <c r="AM32" i="8"/>
  <c r="AJ32" i="8"/>
  <c r="AH32" i="8"/>
  <c r="AG32" i="8"/>
  <c r="AQ32" i="8"/>
  <c r="AI32" i="8"/>
  <c r="AO32" i="8"/>
  <c r="AN32" i="8"/>
  <c r="AC32" i="8"/>
  <c r="AD32" i="8"/>
  <c r="AG13" i="8"/>
  <c r="AL13" i="8"/>
  <c r="AH13" i="8"/>
  <c r="AJ13" i="8"/>
  <c r="AI13" i="8"/>
  <c r="AK13" i="8"/>
  <c r="Q60" i="8" l="1"/>
  <c r="R60" i="8"/>
  <c r="AM75" i="8"/>
  <c r="AM87" i="8"/>
  <c r="AM81" i="8"/>
  <c r="AM70" i="8"/>
  <c r="AH100" i="8"/>
  <c r="AQ64" i="8"/>
  <c r="AJ99" i="8" s="1"/>
  <c r="AP65" i="8"/>
  <c r="AR64" i="8"/>
  <c r="AN75" i="8"/>
  <c r="AO65" i="8"/>
  <c r="AN70" i="8"/>
  <c r="AN87" i="8"/>
  <c r="AN81" i="8"/>
  <c r="AM10" i="9"/>
  <c r="AS10" i="9"/>
  <c r="AP9" i="9"/>
  <c r="AF9" i="9"/>
  <c r="V60" i="8"/>
  <c r="S60" i="8"/>
  <c r="AL10" i="9"/>
  <c r="T15" i="9"/>
  <c r="S25" i="9"/>
  <c r="T25" i="9" s="1"/>
  <c r="S36" i="9"/>
  <c r="AJ33" i="8"/>
  <c r="AG33" i="8"/>
  <c r="AF33" i="8"/>
  <c r="AI33" i="8"/>
  <c r="AN33" i="8"/>
  <c r="AP33" i="8"/>
  <c r="AO33" i="8"/>
  <c r="AB33" i="8"/>
  <c r="AC33" i="8"/>
  <c r="AD33" i="8"/>
  <c r="AK33" i="8"/>
  <c r="AH33" i="8"/>
  <c r="AM33" i="8"/>
  <c r="AQ33" i="8"/>
  <c r="AL33" i="8"/>
  <c r="G61" i="8"/>
  <c r="G48" i="8"/>
  <c r="AJ11" i="9" s="1"/>
  <c r="AQ11" i="9" s="1"/>
  <c r="S16" i="9"/>
  <c r="M35" i="8"/>
  <c r="L35" i="8"/>
  <c r="I35" i="8"/>
  <c r="G36" i="8"/>
  <c r="J35" i="8"/>
  <c r="K35" i="8"/>
  <c r="H35" i="8"/>
  <c r="N35" i="8"/>
  <c r="AN9" i="9"/>
  <c r="AD9" i="9"/>
  <c r="AK9" i="9"/>
  <c r="AE34" i="8"/>
  <c r="O60" i="8"/>
  <c r="AM13" i="8"/>
  <c r="AN13" i="8"/>
  <c r="AI14" i="8"/>
  <c r="AL14" i="8"/>
  <c r="AK14" i="8"/>
  <c r="AJ14" i="8"/>
  <c r="AH14" i="8"/>
  <c r="AG14" i="8"/>
  <c r="T35" i="9"/>
  <c r="AE10" i="9"/>
  <c r="AF15" i="8"/>
  <c r="Q61" i="8" l="1"/>
  <c r="R61" i="8"/>
  <c r="AS64" i="8"/>
  <c r="AK99" i="8" s="1"/>
  <c r="AR65" i="8"/>
  <c r="AP75" i="8"/>
  <c r="AP81" i="8"/>
  <c r="AP87" i="8"/>
  <c r="AQ65" i="8"/>
  <c r="AP70" i="8"/>
  <c r="AI100" i="8"/>
  <c r="AO75" i="8"/>
  <c r="AO87" i="8"/>
  <c r="AO70" i="8"/>
  <c r="AO81" i="8"/>
  <c r="AP10" i="9"/>
  <c r="AM11" i="9"/>
  <c r="AS11" i="9"/>
  <c r="AF10" i="9"/>
  <c r="V61" i="8"/>
  <c r="S61" i="8"/>
  <c r="AH15" i="8"/>
  <c r="AG15" i="8"/>
  <c r="AI15" i="8"/>
  <c r="AJ15" i="8"/>
  <c r="AK15" i="8"/>
  <c r="AL15" i="8"/>
  <c r="AE11" i="9"/>
  <c r="AF16" i="8"/>
  <c r="AK10" i="9"/>
  <c r="AD10" i="9"/>
  <c r="AN10" i="9"/>
  <c r="G62" i="8"/>
  <c r="G49" i="8"/>
  <c r="AJ12" i="9" s="1"/>
  <c r="AQ12" i="9" s="1"/>
  <c r="J36" i="8"/>
  <c r="AH9" i="8" s="1"/>
  <c r="AI9" i="8" s="1"/>
  <c r="AJ9" i="8" s="1"/>
  <c r="H36" i="8"/>
  <c r="S17" i="9"/>
  <c r="K36" i="8"/>
  <c r="I36" i="8"/>
  <c r="M36" i="8"/>
  <c r="N36" i="8"/>
  <c r="L36" i="8"/>
  <c r="T16" i="9"/>
  <c r="S37" i="9"/>
  <c r="S26" i="9"/>
  <c r="T26" i="9" s="1"/>
  <c r="AN14" i="8"/>
  <c r="AM14" i="8"/>
  <c r="T36" i="9"/>
  <c r="AC34" i="8"/>
  <c r="AN34" i="8"/>
  <c r="AO34" i="8"/>
  <c r="AM34" i="8"/>
  <c r="AQ34" i="8"/>
  <c r="AH34" i="8"/>
  <c r="AD34" i="8"/>
  <c r="AJ34" i="8"/>
  <c r="AB34" i="8"/>
  <c r="AK34" i="8"/>
  <c r="AF34" i="8"/>
  <c r="AG34" i="8"/>
  <c r="AL34" i="8"/>
  <c r="AI34" i="8"/>
  <c r="AP34" i="8"/>
  <c r="AL11" i="9"/>
  <c r="AE35" i="8"/>
  <c r="O61" i="8"/>
  <c r="Q62" i="8" l="1"/>
  <c r="R62" i="8"/>
  <c r="R63" i="8" s="1"/>
  <c r="AQ81" i="8"/>
  <c r="AQ70" i="8"/>
  <c r="AQ75" i="8"/>
  <c r="AQ87" i="8"/>
  <c r="AJ100" i="8"/>
  <c r="AR70" i="8"/>
  <c r="AR87" i="8"/>
  <c r="AS65" i="8"/>
  <c r="AR81" i="8"/>
  <c r="AR75" i="8"/>
  <c r="AS12" i="9"/>
  <c r="AM12" i="9"/>
  <c r="AP11" i="9"/>
  <c r="AF11" i="9"/>
  <c r="V62" i="8"/>
  <c r="S62" i="8"/>
  <c r="AF8" i="9"/>
  <c r="AL10" i="8"/>
  <c r="AH10" i="8"/>
  <c r="AI10" i="8" s="1"/>
  <c r="AJ10" i="8" s="1"/>
  <c r="AC17" i="8"/>
  <c r="AF22" i="8" s="1"/>
  <c r="AE12" i="9"/>
  <c r="AF17" i="8"/>
  <c r="AF18" i="8" s="1"/>
  <c r="AL8" i="8"/>
  <c r="AI16" i="8"/>
  <c r="AH16" i="8"/>
  <c r="AJ16" i="8"/>
  <c r="AK16" i="8"/>
  <c r="AG16" i="8"/>
  <c r="AL16" i="8"/>
  <c r="AM15" i="8"/>
  <c r="AN15" i="8"/>
  <c r="AL12" i="9"/>
  <c r="AH8" i="8"/>
  <c r="AI8" i="8" s="1"/>
  <c r="AJ8" i="8" s="1"/>
  <c r="T17" i="9"/>
  <c r="S27" i="9"/>
  <c r="T27" i="9" s="1"/>
  <c r="S38" i="9"/>
  <c r="O62" i="8"/>
  <c r="AE36" i="8"/>
  <c r="AL9" i="8"/>
  <c r="AM9" i="8" s="1"/>
  <c r="AN9" i="8" s="1"/>
  <c r="T37" i="9"/>
  <c r="AN11" i="9"/>
  <c r="AK11" i="9"/>
  <c r="AD11" i="9"/>
  <c r="AG35" i="8"/>
  <c r="AF35" i="8"/>
  <c r="AD35" i="8"/>
  <c r="AC35" i="8"/>
  <c r="AO35" i="8"/>
  <c r="AQ35" i="8"/>
  <c r="AJ35" i="8"/>
  <c r="AI35" i="8"/>
  <c r="AP35" i="8"/>
  <c r="AN35" i="8"/>
  <c r="AM35" i="8"/>
  <c r="AB35" i="8"/>
  <c r="AH35" i="8"/>
  <c r="AL35" i="8"/>
  <c r="AK35" i="8"/>
  <c r="AS75" i="8" l="1"/>
  <c r="AS81" i="8"/>
  <c r="AK100" i="8"/>
  <c r="AS87" i="8"/>
  <c r="AS70" i="8"/>
  <c r="AP12" i="9"/>
  <c r="AF3" i="9"/>
  <c r="AF5" i="9"/>
  <c r="AF4" i="9"/>
  <c r="AF12" i="9"/>
  <c r="AF7" i="9"/>
  <c r="AF6" i="9"/>
  <c r="AM10" i="8"/>
  <c r="AN10" i="8" s="1"/>
  <c r="S44" i="9"/>
  <c r="AD36" i="8"/>
  <c r="AB36" i="8"/>
  <c r="AP36" i="8"/>
  <c r="AO36" i="8"/>
  <c r="AF36" i="8"/>
  <c r="AN36" i="8"/>
  <c r="AQ36" i="8"/>
  <c r="AL36" i="8"/>
  <c r="AK36" i="8"/>
  <c r="AC36" i="8"/>
  <c r="AI36" i="8"/>
  <c r="AM36" i="8"/>
  <c r="AG36" i="8"/>
  <c r="AH36" i="8"/>
  <c r="AJ36" i="8"/>
  <c r="T38" i="9"/>
  <c r="T44" i="9" s="1"/>
  <c r="AJ22" i="8"/>
  <c r="AH18" i="8"/>
  <c r="AL18" i="8"/>
  <c r="AN16" i="8"/>
  <c r="AM16" i="8"/>
  <c r="AK17" i="8"/>
  <c r="AI17" i="8"/>
  <c r="AG17" i="8"/>
  <c r="AL17" i="8"/>
  <c r="AH17" i="8"/>
  <c r="AJ17" i="8"/>
  <c r="AJ18" i="8" s="1"/>
  <c r="AK22" i="8" s="1"/>
  <c r="AM8" i="8"/>
  <c r="AN8" i="8" s="1"/>
  <c r="AN12" i="9"/>
  <c r="AK12" i="9"/>
  <c r="AD12" i="9"/>
  <c r="T46" i="9" l="1"/>
  <c r="AL3" i="9"/>
  <c r="AL5" i="9"/>
  <c r="AG4" i="9"/>
  <c r="AG5" i="9" s="1"/>
  <c r="AL8" i="9"/>
  <c r="AL6" i="9"/>
  <c r="AL7" i="9"/>
  <c r="AK13" i="9"/>
  <c r="AN8" i="9"/>
  <c r="AM17" i="8"/>
  <c r="AN17" i="8"/>
  <c r="AN18" i="8" s="1"/>
  <c r="AL22" i="8" s="1"/>
  <c r="AL4" i="9"/>
  <c r="AH4" i="9" l="1"/>
  <c r="AN7" i="9"/>
  <c r="AL13" i="9"/>
  <c r="AH5" i="9"/>
  <c r="AG6" i="9"/>
  <c r="AH6" i="9" s="1"/>
  <c r="AI6" i="9" l="1"/>
  <c r="AO6" i="9"/>
  <c r="T54" i="8"/>
  <c r="V58" i="8"/>
  <c r="S58" i="8"/>
  <c r="AP32" i="8" s="1"/>
  <c r="AG7" i="9"/>
  <c r="T55" i="8"/>
  <c r="V57" i="8" l="1"/>
  <c r="S57" i="8"/>
  <c r="AP31" i="8" s="1"/>
  <c r="T56" i="8"/>
  <c r="AG8" i="9"/>
  <c r="AH7" i="9"/>
  <c r="AO7" i="9" l="1"/>
  <c r="AI7" i="9"/>
  <c r="AS13" i="9"/>
  <c r="U56" i="8"/>
  <c r="AH8" i="9"/>
  <c r="AG9" i="9"/>
  <c r="T57" i="8"/>
  <c r="U57" i="8" s="1"/>
  <c r="AM4" i="9" l="1"/>
  <c r="AM3" i="9"/>
  <c r="AI3" i="9" s="1"/>
  <c r="AM6" i="9"/>
  <c r="AP6" i="9" s="1"/>
  <c r="AM5" i="9"/>
  <c r="AO8" i="9"/>
  <c r="AI8" i="9"/>
  <c r="AH9" i="9"/>
  <c r="AG10" i="9"/>
  <c r="T58" i="8"/>
  <c r="AP5" i="9" l="1"/>
  <c r="AN6" i="9"/>
  <c r="AI5" i="9"/>
  <c r="AN5" i="9"/>
  <c r="AO5" i="9"/>
  <c r="V56" i="8"/>
  <c r="S56" i="8"/>
  <c r="AP30" i="8" s="1"/>
  <c r="AP3" i="9"/>
  <c r="AN3" i="9"/>
  <c r="AO3" i="9"/>
  <c r="AM13" i="9"/>
  <c r="AP4" i="9"/>
  <c r="AN4" i="9"/>
  <c r="AI4" i="9"/>
  <c r="AO4" i="9"/>
  <c r="AI9" i="9"/>
  <c r="AO9" i="9"/>
  <c r="U58" i="8"/>
  <c r="AG11" i="9"/>
  <c r="AH10" i="9"/>
  <c r="T59" i="8"/>
  <c r="U59" i="8" s="1"/>
  <c r="S53" i="8" l="1"/>
  <c r="V53" i="8"/>
  <c r="AP13" i="9"/>
  <c r="AQ6" i="9" s="1"/>
  <c r="S54" i="8"/>
  <c r="V54" i="8"/>
  <c r="S55" i="8"/>
  <c r="V55" i="8"/>
  <c r="AI10" i="9"/>
  <c r="AO10" i="9"/>
  <c r="T60" i="8"/>
  <c r="AG12" i="9"/>
  <c r="AH11" i="9"/>
  <c r="AQ4" i="9" l="1"/>
  <c r="Q54" i="8" s="1"/>
  <c r="AQ5" i="9"/>
  <c r="Q55" i="8" s="1"/>
  <c r="AQ3" i="9"/>
  <c r="Q53" i="8" s="1"/>
  <c r="AP29" i="8"/>
  <c r="U55" i="8"/>
  <c r="U54" i="8"/>
  <c r="AP28" i="8"/>
  <c r="AP27" i="8"/>
  <c r="U53" i="8"/>
  <c r="S63" i="8"/>
  <c r="O63" i="8" s="1"/>
  <c r="AI11" i="9"/>
  <c r="AO11" i="9"/>
  <c r="AH12" i="9"/>
  <c r="N18" i="8"/>
  <c r="T61" i="8"/>
  <c r="U61" i="8" s="1"/>
  <c r="U60" i="8"/>
  <c r="AI12" i="9" l="1"/>
  <c r="AI13" i="9" s="1"/>
  <c r="AO12" i="9"/>
  <c r="T62" i="8"/>
  <c r="U62" i="8" s="1"/>
  <c r="U63" i="8" s="1"/>
  <c r="AI22" i="8" s="1"/>
  <c r="AE22" i="8" l="1"/>
</calcChain>
</file>

<file path=xl/sharedStrings.xml><?xml version="1.0" encoding="utf-8"?>
<sst xmlns="http://schemas.openxmlformats.org/spreadsheetml/2006/main" count="43671" uniqueCount="7439">
  <si>
    <t>This workbook was originally linked to the NDOR Data Warehouse using the query below</t>
  </si>
  <si>
    <t>A macro was used to convert some text output to numeric values for ease of use.</t>
  </si>
  <si>
    <t>Sub TextToNumber()</t>
  </si>
  <si>
    <t>'</t>
  </si>
  <si>
    <t>' TextToNumber Macro</t>
  </si>
  <si>
    <t>Application.ScreenUpdating = False</t>
  </si>
  <si>
    <t>Sheets("data").Activate</t>
  </si>
  <si>
    <t xml:space="preserve">    Range("I:N").Select</t>
  </si>
  <si>
    <t>-- Updated on 6/13/2016 to include Non-First Class Municipalities</t>
  </si>
  <si>
    <t xml:space="preserve">    With Selection</t>
  </si>
  <si>
    <t xml:space="preserve">        Selection.NumberFormat = "General"</t>
  </si>
  <si>
    <t xml:space="preserve">        .Value = .Value</t>
  </si>
  <si>
    <t>SELECT DISTINCT</t>
  </si>
  <si>
    <t xml:space="preserve">    End With</t>
  </si>
  <si>
    <t xml:space="preserve"> </t>
  </si>
  <si>
    <t xml:space="preserve">    </t>
  </si>
  <si>
    <t xml:space="preserve">  BrM.VW_BRIDGE_T.BRIDGE_ID as 'StructureNumber'</t>
  </si>
  <si>
    <t xml:space="preserve">    Range("R:S").Select</t>
  </si>
  <si>
    <t>, isNull(BrM.VW_BRIDGE_T.STRUCNAME,'') as 'LocalName'</t>
  </si>
  <si>
    <t xml:space="preserve">, (SELECT SHORTDESC -- this grabs the county name     </t>
  </si>
  <si>
    <t>FROM BrM.VW_PARAMTRS_T</t>
  </si>
  <si>
    <t xml:space="preserve">Where FIELD_NAME = 'county' AND PARMVALUE = BrM.VW_BRIDGE_T.COUNTY) </t>
  </si>
  <si>
    <t xml:space="preserve"> AS 'County'</t>
  </si>
  <si>
    <t xml:space="preserve">    Range("V:V").Select</t>
  </si>
  <si>
    <t>, case WHEN BrM.VW_BRIDGE_T.COUNTY IN (</t>
  </si>
  <si>
    <t xml:space="preserve"> '023'</t>
  </si>
  <si>
    <t>, '025'</t>
  </si>
  <si>
    <t>, '055'</t>
  </si>
  <si>
    <t>, '059'</t>
  </si>
  <si>
    <t>, '067'</t>
  </si>
  <si>
    <t>Range("C1").Select</t>
  </si>
  <si>
    <t>, '095'</t>
  </si>
  <si>
    <t>Application.ScreenUpdating = True</t>
  </si>
  <si>
    <t>, '097'</t>
  </si>
  <si>
    <t>, '109'</t>
  </si>
  <si>
    <t>End Sub</t>
  </si>
  <si>
    <t>, '127'</t>
  </si>
  <si>
    <t>, '131'</t>
  </si>
  <si>
    <t>, '133'</t>
  </si>
  <si>
    <t>, '147'</t>
  </si>
  <si>
    <t>, '151'</t>
  </si>
  <si>
    <t>, '153'</t>
  </si>
  <si>
    <t>, '155'</t>
  </si>
  <si>
    <t>, '159'</t>
  </si>
  <si>
    <t>, '169')</t>
  </si>
  <si>
    <t xml:space="preserve">THEN '1' </t>
  </si>
  <si>
    <t>WHEN BrM.VW_BRIDGE_T.COUNTY IN (</t>
  </si>
  <si>
    <t>'003'</t>
  </si>
  <si>
    <t>, '011'</t>
  </si>
  <si>
    <t>, '015'</t>
  </si>
  <si>
    <t>, '017'</t>
  </si>
  <si>
    <t>, '021'</t>
  </si>
  <si>
    <t>, '027'</t>
  </si>
  <si>
    <t>, '037'</t>
  </si>
  <si>
    <t>, '039'</t>
  </si>
  <si>
    <t>, '043'</t>
  </si>
  <si>
    <t>, '051'</t>
  </si>
  <si>
    <t>, '053'</t>
  </si>
  <si>
    <t>, '089'</t>
  </si>
  <si>
    <t>, '103'</t>
  </si>
  <si>
    <t>, '107'</t>
  </si>
  <si>
    <t>, '119'</t>
  </si>
  <si>
    <t>, '125'</t>
  </si>
  <si>
    <t>, '139'</t>
  </si>
  <si>
    <t>, '141'</t>
  </si>
  <si>
    <t>, '149'</t>
  </si>
  <si>
    <t>, '167'</t>
  </si>
  <si>
    <t>, '173'</t>
  </si>
  <si>
    <t>, '177'</t>
  </si>
  <si>
    <t>, '179' )</t>
  </si>
  <si>
    <t>THEN '2'</t>
  </si>
  <si>
    <t>'001'</t>
  </si>
  <si>
    <t>, '019'</t>
  </si>
  <si>
    <t>, '035'</t>
  </si>
  <si>
    <t>, '041'</t>
  </si>
  <si>
    <t>, '047'</t>
  </si>
  <si>
    <t>, '061'</t>
  </si>
  <si>
    <t>, '071'</t>
  </si>
  <si>
    <t>, '077'</t>
  </si>
  <si>
    <t>, '079'</t>
  </si>
  <si>
    <t>, '081'</t>
  </si>
  <si>
    <t>, '083'</t>
  </si>
  <si>
    <t>, '093'</t>
  </si>
  <si>
    <t>, '099'</t>
  </si>
  <si>
    <t>, '115'</t>
  </si>
  <si>
    <t>, '121'</t>
  </si>
  <si>
    <t>, '129'</t>
  </si>
  <si>
    <t>, '137'</t>
  </si>
  <si>
    <t>, '143'</t>
  </si>
  <si>
    <t>, '163'</t>
  </si>
  <si>
    <t>, '175'</t>
  </si>
  <si>
    <t>, '181'</t>
  </si>
  <si>
    <t>, '183'</t>
  </si>
  <si>
    <t>, '185' )</t>
  </si>
  <si>
    <t>THEN '3'</t>
  </si>
  <si>
    <t>'005'</t>
  </si>
  <si>
    <t>, '009'</t>
  </si>
  <si>
    <t>, '029'</t>
  </si>
  <si>
    <t>, '031'</t>
  </si>
  <si>
    <t>, '057'</t>
  </si>
  <si>
    <t>, '063'</t>
  </si>
  <si>
    <t>, '065'</t>
  </si>
  <si>
    <t>, '073'</t>
  </si>
  <si>
    <t>, '075'</t>
  </si>
  <si>
    <t>, '085'</t>
  </si>
  <si>
    <t>, '087'</t>
  </si>
  <si>
    <t>, '091'</t>
  </si>
  <si>
    <t>, '101'</t>
  </si>
  <si>
    <t>, '111'</t>
  </si>
  <si>
    <t>, '113'</t>
  </si>
  <si>
    <t>, '117'</t>
  </si>
  <si>
    <t>, '135'</t>
  </si>
  <si>
    <t>, '145'</t>
  </si>
  <si>
    <t>, '171')</t>
  </si>
  <si>
    <t>THEN '4'</t>
  </si>
  <si>
    <t>'007'</t>
  </si>
  <si>
    <t>, '013'</t>
  </si>
  <si>
    <t>, '033'</t>
  </si>
  <si>
    <t>, '045'</t>
  </si>
  <si>
    <t>, '049'</t>
  </si>
  <si>
    <t>, '069'</t>
  </si>
  <si>
    <t>, '105'</t>
  </si>
  <si>
    <t>, '123'</t>
  </si>
  <si>
    <t>, '157'</t>
  </si>
  <si>
    <t>, '161'</t>
  </si>
  <si>
    <t>, '165' )</t>
  </si>
  <si>
    <t>THEN '05'</t>
  </si>
  <si>
    <t>ELSE 'huh?'</t>
  </si>
  <si>
    <t>END AS 'NACODistNo'</t>
  </si>
  <si>
    <t xml:space="preserve">THEN 'Southeast' </t>
  </si>
  <si>
    <t>THEN 'Northeast'</t>
  </si>
  <si>
    <t>THEN 'Central'</t>
  </si>
  <si>
    <t>THEN 'WestCentral'</t>
  </si>
  <si>
    <t>THEN 'Panhandle'</t>
  </si>
  <si>
    <t>END AS 'NACODistName'</t>
  </si>
  <si>
    <t>, BrM.VW_BRIDGE_T.LOCATION +' at ' + BrM.VW_BRIDGE_T.FEATINT as 'Location'</t>
  </si>
  <si>
    <t>, case BrM.MAX_INSPEVNT_V.NBI_RATING when '1' then 'SD' when '2' then 'FO' when '0' then 'OK' else 'check' end as 'Status'</t>
  </si>
  <si>
    <t>, case BrM.MAX_INSPEVNT_V.OPPOSTCL</t>
  </si>
  <si>
    <t xml:space="preserve">when 'P' then 'Posted' </t>
  </si>
  <si>
    <t xml:space="preserve">when 'K' then 'Closed' </t>
  </si>
  <si>
    <t xml:space="preserve">when 'E' then 'Temporary' </t>
  </si>
  <si>
    <t xml:space="preserve">when 'G' then 'Under Const' </t>
  </si>
  <si>
    <t>when 'A' then 'Open' else 'check' end as 'Posting'</t>
  </si>
  <si>
    <t xml:space="preserve">, BrM.MAX_INSPEVNT_V.DKRATING as 'Deck' </t>
  </si>
  <si>
    <t xml:space="preserve">, BrM.MAX_INSPEVNT_V.SUPRATING as 'Super' </t>
  </si>
  <si>
    <t>, BrM.MAX_INSPEVNT_V.SUBRATING as 'Sub'</t>
  </si>
  <si>
    <t>, BrM.MAX_INSPEVNT_V.CULVRATING as 'Culvert'</t>
  </si>
  <si>
    <t xml:space="preserve">, round(BrM.VW_BRIDGE_T.LENGTH / 0.3048,4) AS 'Length'        </t>
  </si>
  <si>
    <t xml:space="preserve">, round(BrM.VW_BRIDGE_T.DECKWIDTH / 0.3048,4) AS 'OutToOutWidth' </t>
  </si>
  <si>
    <t xml:space="preserve">, (SELECT LONGDESC     </t>
  </si>
  <si>
    <t>Where FIELD_NAME = 'materialmain' AND PARMVALUE = BrM.VW_BRIDGE_T.MATERIALMAIN) + ' ' +</t>
  </si>
  <si>
    <t xml:space="preserve">(SELECT LONGDESC     </t>
  </si>
  <si>
    <t>Where FIELD_NAME = 'designmain' AND PARMVALUE = BrM.VW_BRIDGE_T.DESIGNMAIN) AS 'StructureType'</t>
  </si>
  <si>
    <t xml:space="preserve">--, (SELECT BrM.PON_ELEM_PARENT_VIEW.LONGDESC -- this grabs the National roadway type     </t>
  </si>
  <si>
    <t>--</t>
  </si>
  <si>
    <t>FROM BrM.PON_ELEM_PARENT_VIEW.NDORDataWarehouse.BrM.PON_ELEM_PARENT_VIEW.BrM.BrM.PON_ELEM_PARENT_VIEW.VW_PARAMTRS_T</t>
  </si>
  <si>
    <t>Where FIELD_NAME = 'FUNCCLASS' AND PARMVALUE = BrM.VW_ROADWAY_T.FUNCCLASS)</t>
  </si>
  <si>
    <t xml:space="preserve"> AS 'Nat Class',</t>
  </si>
  <si>
    <t xml:space="preserve">, (SELECT LONGDESC -- this grabs the State roadway type     </t>
  </si>
  <si>
    <t>Where FIELD_NAME = 'FCR_C' AND PARMVALUE = BrM.VW_NDOR_ROADWAY_T.FCR_C)</t>
  </si>
  <si>
    <t xml:space="preserve"> AS 'StateFuncClass'</t>
  </si>
  <si>
    <t>, BrM.MAX_INSPEVNT_V.FCINSPREQ as 'FractureCritical'</t>
  </si>
  <si>
    <t>, BrM.VW_BRIDGE_T.YEARBUILT as 'YearBuilt'</t>
  </si>
  <si>
    <t>, BrM.VW_BRIDGE_T.YEARRECON as 'YearReconstructed'</t>
  </si>
  <si>
    <t>, convert(varchar(10), BrM.MAX_INSPEVNT_V.INSPDATE,101) as 'InspectDate'</t>
  </si>
  <si>
    <t xml:space="preserve">, case </t>
  </si>
  <si>
    <t>when (round(BrM.VW_BRIDGE_T.LENGTH / 0.3048,4) &gt;= 20 and round(BrM.VW_BRIDGE_T.LENGTH / 0.3048,4) &lt; = 60) then '20 to 60'</t>
  </si>
  <si>
    <t>when (round(BrM.VW_BRIDGE_T.LENGTH / 0.3048,4) &gt; 60 and round(BrM.VW_BRIDGE_T.LENGTH / 0.3048,4) &lt; = 100) then '&gt;60 to 100'</t>
  </si>
  <si>
    <t>when round(BrM.VW_BRIDGE_T.LENGTH / 0.3048,4) &gt; 100 then '&gt;100'</t>
  </si>
  <si>
    <t>else 'hmmm' end as 'LengthGroup'</t>
  </si>
  <si>
    <t xml:space="preserve">, round( BrM.VW_BRIDGE_T.DECK_AREA/0.09290304 , 4) as 'DeckAreaSF' </t>
  </si>
  <si>
    <t>, BrM.VW_BRIDGE_T.PRECISE_LAT as 'PreciseLat' -- Mike, these are here in case it is helpful -- not for pop-up</t>
  </si>
  <si>
    <t>, BrM.VW_BRIDGE_T.PRECISE_LON * -1 as 'PreciseLon' -- Mike, these are here in case it is helpful -- not for pop-up</t>
  </si>
  <si>
    <t xml:space="preserve">FROM     </t>
  </si>
  <si>
    <t>BrM.MAX_INSPEVNT_V INNER JOIN</t>
  </si>
  <si>
    <t xml:space="preserve">                  BrM.VW_ROADWAY_T ON BrM.MAX_INSPEVNT_V.BRKEY = BrM.VW_ROADWAY_T.BRKEY INNER JOIN</t>
  </si>
  <si>
    <t xml:space="preserve">                  BrM.VW_BRIDGE_T ON BrM.MAX_INSPEVNT_V.BRKEY = BrM.VW_BRIDGE_T.BRKEY INNER JOIN</t>
  </si>
  <si>
    <t xml:space="preserve">                  BrM.VW_NDOR_BRIDGE_T ON BrM.VW_BRIDGE_T.BRKEY = BrM.VW_NDOR_BRIDGE_T.BRKEY INNER JOIN</t>
  </si>
  <si>
    <t xml:space="preserve">                  BrM.VW_NDOR_INSPEVNT_T AS VW_NDOR_INSPEVNT_T ON BrM.MAX_INSPEVNT_V.BRKEY = VW_NDOR_INSPEVNT_T.BRKEY AND </t>
  </si>
  <si>
    <t xml:space="preserve">                  BrM.MAX_INSPEVNT_V.INSPKEY = VW_NDOR_INSPEVNT_T.INSPKEY INNER JOIN</t>
  </si>
  <si>
    <t xml:space="preserve">                  BrM.VW_NDOR_ROADWAY_T ON BrM.MAX_INSPEVNT_V.BRKEY = BrM.VW_NDOR_ROADWAY_T.BRKEY</t>
  </si>
  <si>
    <t xml:space="preserve">WHERE  </t>
  </si>
  <si>
    <t>(BrM.VW_BRIDGE_T.BRIDGE_LIFECYCLE_PHASE = 0) -- allows only active bridges</t>
  </si>
  <si>
    <t>AND (BrM.VW_BRIDGE_T.BRIDGE_STATUS = '3') -- allows only active bridges</t>
  </si>
  <si>
    <t>AND (BrM.VW_BRIDGE_T.SERVTYPON &lt;&gt;'2') -- this excludes bridges that carry RR only</t>
  </si>
  <si>
    <t>AND (BrM.VW_BRIDGE_T.SERVTYPON &lt;&gt;'3') -- this excludes ped carrying bridges</t>
  </si>
  <si>
    <t>AND (BrM.VW_BRIDGE_T.SERVTYPON &lt;&gt;'9') -- this doesn't exclude any bridges with buildings but is there just in case...</t>
  </si>
  <si>
    <t>AND (BrM.MAX_INSPEVNT_V.NBI_RATING &lt;&gt; 'R') -- allows only active bridges by old method</t>
  </si>
  <si>
    <t>--AND (BrM.MAX_INSPEVNT_V.OPPOSTCL &lt;&gt; 'K') --excludes closed bridges (closed bridges are included)</t>
  </si>
  <si>
    <t>AND (BrM.MAX_INSPEVNT_V.OPPOSTCL &lt;&gt; 'G') -- excludes new but not open</t>
  </si>
  <si>
    <t>--AND (BrM.MAX_INSPEVNT_V.OPPOSTCL &lt;&gt; 'E') -- excludes temporary bridges (Temp bridges are included)</t>
  </si>
  <si>
    <t>AND (BrM.VW_ROADWAY_T.ON_UNDER = '1') -- excludes bridges over the route</t>
  </si>
  <si>
    <t>AND BrM.VW_BRIDGE_T.NBISLEN ='Y'</t>
  </si>
  <si>
    <t>-- excludes bridges under 20ft</t>
  </si>
  <si>
    <t>and BrM.VW_BRIDGE_T.DESIGNMAIN &lt;&gt;'19' -- intent is to exclude culverts from Match program</t>
  </si>
  <si>
    <t>AND BrM.MAX_INSPEVNT_V.NBI_RATING = '1'</t>
  </si>
  <si>
    <t>AND (BrM.VW_BRIDGE_T.OWNER = '02'or BrM.VW_BRIDGE_T.OWNER = '04') -- gets County bridges and Muni bridges that are fiscal responsibility of Counites</t>
  </si>
  <si>
    <t xml:space="preserve">AND BrM.VW_BRIDGE_T.PLACECODE NOT IN </t>
  </si>
  <si>
    <t>('00905'</t>
  </si>
  <si>
    <t>,'03390'</t>
  </si>
  <si>
    <t>,'03950'</t>
  </si>
  <si>
    <t>,'05350'</t>
  </si>
  <si>
    <t>,'10110'</t>
  </si>
  <si>
    <t>,'11370'</t>
  </si>
  <si>
    <t>,'17670'</t>
  </si>
  <si>
    <t>,'18580'</t>
  </si>
  <si>
    <t>,'19595'</t>
  </si>
  <si>
    <t>,'21415'</t>
  </si>
  <si>
    <t>,'22640'</t>
  </si>
  <si>
    <t>,'25055'</t>
  </si>
  <si>
    <t>,'26385'</t>
  </si>
  <si>
    <t>,'26910'</t>
  </si>
  <si>
    <t>,'28000'</t>
  </si>
  <si>
    <t>,'33705'</t>
  </si>
  <si>
    <t>,'34615'</t>
  </si>
  <si>
    <t>,'35000'</t>
  </si>
  <si>
    <t>,'37000'</t>
  </si>
  <si>
    <t>,'38295'</t>
  </si>
  <si>
    <t>,'44420'</t>
  </si>
  <si>
    <t>,'45295'</t>
  </si>
  <si>
    <t>,'54045')</t>
  </si>
  <si>
    <t>ORDER BY 'County', BrM.VW_BRIDGE_T.BRIDGE_ID</t>
  </si>
  <si>
    <t>Added Jan 2017</t>
  </si>
  <si>
    <t xml:space="preserve">to allow split of </t>
  </si>
  <si>
    <t xml:space="preserve">Need and Equity </t>
  </si>
  <si>
    <t>on Multi Co proposals</t>
  </si>
  <si>
    <t>moved here 2018</t>
  </si>
  <si>
    <t>Count Counties</t>
  </si>
  <si>
    <t>Need</t>
  </si>
  <si>
    <t>amount</t>
  </si>
  <si>
    <t>amount share</t>
  </si>
  <si>
    <t>Needs Contribution</t>
  </si>
  <si>
    <t>Equity</t>
  </si>
  <si>
    <t>Equity contribution</t>
  </si>
  <si>
    <t>Logical Values</t>
  </si>
  <si>
    <t>APPLICATION Part 1 of 2</t>
  </si>
  <si>
    <t>NACO Dist Number</t>
  </si>
  <si>
    <t>Worksheet Name</t>
  </si>
  <si>
    <t>Applying County</t>
  </si>
  <si>
    <t>Select County Name Here</t>
  </si>
  <si>
    <t>Date of Application</t>
  </si>
  <si>
    <t>Proposal  Name / Location</t>
  </si>
  <si>
    <t>Instructions</t>
  </si>
  <si>
    <t>number of bridges</t>
  </si>
  <si>
    <t>Agency Name</t>
  </si>
  <si>
    <t>Contact Person Title</t>
  </si>
  <si>
    <t>Multi-County Proposal</t>
  </si>
  <si>
    <t>required input</t>
  </si>
  <si>
    <t>application Number</t>
  </si>
  <si>
    <t>Application Need Total</t>
  </si>
  <si>
    <t>Application Equity Total</t>
  </si>
  <si>
    <t>Contact Person Name</t>
  </si>
  <si>
    <t>Address Line 1</t>
  </si>
  <si>
    <t>changes allowed</t>
  </si>
  <si>
    <t>filename</t>
  </si>
  <si>
    <t>E-mail</t>
  </si>
  <si>
    <t>Address Line 2</t>
  </si>
  <si>
    <t>locked - no input</t>
  </si>
  <si>
    <t>Phone Number</t>
  </si>
  <si>
    <t>zip code</t>
  </si>
  <si>
    <t>NACO District</t>
  </si>
  <si>
    <t>County</t>
  </si>
  <si>
    <t>Priority</t>
  </si>
  <si>
    <t>Other Counties</t>
  </si>
  <si>
    <t>Number of Bridges</t>
  </si>
  <si>
    <t>Const Method</t>
  </si>
  <si>
    <t>Proposed Cost</t>
  </si>
  <si>
    <t>Program Cost</t>
  </si>
  <si>
    <t>Number of Counties</t>
  </si>
  <si>
    <t>Proposal Need</t>
  </si>
  <si>
    <t>Proposal Equity</t>
  </si>
  <si>
    <t>Structure Information</t>
  </si>
  <si>
    <t>This is pulled into the Analytics ws by a m7 macro called GetAnalyticData and provides a bridge by bridge breakdown by for applying county and owner</t>
  </si>
  <si>
    <t>NBI Structure Number</t>
  </si>
  <si>
    <t>Local Name</t>
  </si>
  <si>
    <t>Location</t>
  </si>
  <si>
    <t>Existing Length (ft)</t>
  </si>
  <si>
    <t>Existing Total Width (ft)</t>
  </si>
  <si>
    <t>Existing Type</t>
  </si>
  <si>
    <t>State Classification</t>
  </si>
  <si>
    <t>Logical Value</t>
  </si>
  <si>
    <t>Owner</t>
  </si>
  <si>
    <t>Structure Number</t>
  </si>
  <si>
    <t>Proposal Priority Number</t>
  </si>
  <si>
    <t>Proposed Action</t>
  </si>
  <si>
    <t>Proposed Structure Type</t>
  </si>
  <si>
    <t>Proposed Length (ft)*</t>
  </si>
  <si>
    <t>Proposed Total Width (ft)*</t>
  </si>
  <si>
    <t>Estimated Cost</t>
  </si>
  <si>
    <t>Estimated Reimbursement</t>
  </si>
  <si>
    <t>Comment</t>
  </si>
  <si>
    <t>Eligibility</t>
  </si>
  <si>
    <t>Min. Maintenance Road (yes/no)</t>
  </si>
  <si>
    <t>Advertised for Construction bids?</t>
  </si>
  <si>
    <t>Average Daily Traffic</t>
  </si>
  <si>
    <t>Proposal Construction Details</t>
  </si>
  <si>
    <r>
      <t>Proposed Length (ft)</t>
    </r>
    <r>
      <rPr>
        <b/>
        <sz val="12"/>
        <color rgb="FFFF0000"/>
        <rFont val="Tahoma"/>
        <family val="2"/>
      </rPr>
      <t>*</t>
    </r>
  </si>
  <si>
    <r>
      <t>Proposed Total Width (ft)</t>
    </r>
    <r>
      <rPr>
        <b/>
        <sz val="12"/>
        <color rgb="FFFF0000"/>
        <rFont val="Tahoma"/>
        <family val="2"/>
      </rPr>
      <t>*</t>
    </r>
  </si>
  <si>
    <t>Workforce</t>
  </si>
  <si>
    <t>Total Estimated Bridge Cost</t>
  </si>
  <si>
    <t>Anticipated Reimbursement from CBMP</t>
  </si>
  <si>
    <t>Calculation Comment</t>
  </si>
  <si>
    <t>Unadjusted CBMP reimbursement per bridge</t>
  </si>
  <si>
    <t>Adjusted CBMP reimbursement per bridge</t>
  </si>
  <si>
    <t>Adjusted Reimbursement per County</t>
  </si>
  <si>
    <r>
      <rPr>
        <b/>
        <sz val="11"/>
        <color rgb="FFFF0000"/>
        <rFont val="Tahoma"/>
        <family val="2"/>
      </rPr>
      <t>*</t>
    </r>
    <r>
      <rPr>
        <b/>
        <sz val="11"/>
        <color theme="1"/>
        <rFont val="Tahoma"/>
        <family val="2"/>
      </rPr>
      <t xml:space="preserve"> Length and Width not required for Culverts.</t>
    </r>
  </si>
  <si>
    <t>total</t>
  </si>
  <si>
    <t xml:space="preserve">  Please provide culvert size in comments.</t>
  </si>
  <si>
    <t>Logical</t>
  </si>
  <si>
    <t>value</t>
  </si>
  <si>
    <t>Comments</t>
  </si>
  <si>
    <t>Submittal Instructions:</t>
  </si>
  <si>
    <t>Score Summary</t>
  </si>
  <si>
    <t xml:space="preserve">When this form is complete, please submit it as an Excel spreadsheet </t>
  </si>
  <si>
    <t>along with Part 2, a narrative of the project in PDF form, as requested in the RFP to:</t>
  </si>
  <si>
    <t>If you have questions or difficulties please contact:</t>
  </si>
  <si>
    <t>Jodi Gibson</t>
  </si>
  <si>
    <t>402-479-4337</t>
  </si>
  <si>
    <t>jodi.gibson@nebraska.gov</t>
  </si>
  <si>
    <t>% complete</t>
  </si>
  <si>
    <t>Thank you for your work on behalf of Nebraska's bridges!</t>
  </si>
  <si>
    <t>StructureNumber</t>
  </si>
  <si>
    <t>LocalName</t>
  </si>
  <si>
    <t>Length</t>
  </si>
  <si>
    <t>OutToOutWidth</t>
  </si>
  <si>
    <t>StructureType</t>
  </si>
  <si>
    <t>StateFuncClass</t>
  </si>
  <si>
    <t>NACODistName</t>
  </si>
  <si>
    <t>NACODistNo</t>
  </si>
  <si>
    <t>DeckAreaSF</t>
  </si>
  <si>
    <t>Eligible?</t>
  </si>
  <si>
    <t>LatDD</t>
  </si>
  <si>
    <t>LonDD</t>
  </si>
  <si>
    <t>C001657705P</t>
  </si>
  <si>
    <t>3-20</t>
  </si>
  <si>
    <t>Cherry</t>
  </si>
  <si>
    <t>5.5S 3W OF CODY at NIOBRARA RIVER</t>
  </si>
  <si>
    <t>SteelTruss - Thru</t>
  </si>
  <si>
    <t>9 Local</t>
  </si>
  <si>
    <t>WestCentral</t>
  </si>
  <si>
    <t>P</t>
  </si>
  <si>
    <t>C002022730</t>
  </si>
  <si>
    <t>Cuming</t>
  </si>
  <si>
    <t>2E 1.2N of Beemer at Plum Creek</t>
  </si>
  <si>
    <t>Northeast</t>
  </si>
  <si>
    <t>C002176010</t>
  </si>
  <si>
    <t>160</t>
  </si>
  <si>
    <t>Custer</t>
  </si>
  <si>
    <t>1.5S 1.5E OF BERWYN  #160 at MUD CREEK</t>
  </si>
  <si>
    <t>Central</t>
  </si>
  <si>
    <t>C002200320</t>
  </si>
  <si>
    <t>SEC 10 T28N R   EL</t>
  </si>
  <si>
    <t>Dakota</t>
  </si>
  <si>
    <t>2.4N 5.8W OF HUBBARD at MINNOW CREEK</t>
  </si>
  <si>
    <t>C003450725</t>
  </si>
  <si>
    <t>E-28 CLATONIA-2</t>
  </si>
  <si>
    <t>Gage</t>
  </si>
  <si>
    <t>JCT US77/N41 6W .6S at CLATONIA CREEK</t>
  </si>
  <si>
    <t>7 Other Arterial</t>
  </si>
  <si>
    <t>Southeast</t>
  </si>
  <si>
    <t>C004800315</t>
  </si>
  <si>
    <t>Jefferson</t>
  </si>
  <si>
    <t>.5W .7S OF REYNOLDS at ROSE CREEK</t>
  </si>
  <si>
    <t>C004814405P</t>
  </si>
  <si>
    <t>.5W OF STEELE CITY at LITTLE BLUE RIVER</t>
  </si>
  <si>
    <t>C004940325</t>
  </si>
  <si>
    <t>Johnson</t>
  </si>
  <si>
    <t>3.5W 2.2N OF STERLING at N FK BIG NEMAHA RIVER</t>
  </si>
  <si>
    <t>C006411310</t>
  </si>
  <si>
    <t>Nemaha</t>
  </si>
  <si>
    <t>2.5E 3.7S OF JOHNSON at MUDDY CREEK</t>
  </si>
  <si>
    <t>C006702005P</t>
  </si>
  <si>
    <t>T2N R11E S21</t>
  </si>
  <si>
    <t>Pawnee</t>
  </si>
  <si>
    <t>.2N 1.7W OF PAWNEE CITY at TURKEY CREEK</t>
  </si>
  <si>
    <t>SteelGirder and Floorbeam System</t>
  </si>
  <si>
    <t>C007011915</t>
  </si>
  <si>
    <t>Pierce</t>
  </si>
  <si>
    <t>Jct N13/N121 7.3E 5.2S at Dry Creek</t>
  </si>
  <si>
    <t>C007400805</t>
  </si>
  <si>
    <t>17-3-13 X-15</t>
  </si>
  <si>
    <t>Richardson</t>
  </si>
  <si>
    <t>3N 1.7W HUMB(717-631/632) at LONG BRANCH</t>
  </si>
  <si>
    <t>C007411430</t>
  </si>
  <si>
    <t>35-3-15 X-97</t>
  </si>
  <si>
    <t>1.5N VERDON (714-646/647) at SARDINE BRANCH</t>
  </si>
  <si>
    <t>C008702015</t>
  </si>
  <si>
    <t>Thurston</t>
  </si>
  <si>
    <t>2S 1.5W OF THURSTON at LOGAN CREEK</t>
  </si>
  <si>
    <t>C001804805P</t>
  </si>
  <si>
    <t>15 T5N-R7W SE   32</t>
  </si>
  <si>
    <t>Clay</t>
  </si>
  <si>
    <t>Jct N14/S-18C 5W .5S at Dry Creek</t>
  </si>
  <si>
    <t>C006700720</t>
  </si>
  <si>
    <t>T3N R9E S34NW</t>
  </si>
  <si>
    <t>JCT N4/N99 3W .4S at WOLF CREEK</t>
  </si>
  <si>
    <t>C001302720</t>
  </si>
  <si>
    <t>M-29-30-0300</t>
  </si>
  <si>
    <t>Cass</t>
  </si>
  <si>
    <t>1.5E OF WABASH at STREAM</t>
  </si>
  <si>
    <t>C001611805</t>
  </si>
  <si>
    <t>1-82</t>
  </si>
  <si>
    <t>13.5E OF VALENTINE at NIOBRARA RIVER</t>
  </si>
  <si>
    <t>C0E1603505P</t>
  </si>
  <si>
    <t>2-33</t>
  </si>
  <si>
    <t>6.5W 2.5N OF BROWNLEE at BIG CREEK</t>
  </si>
  <si>
    <t>C0E1631903P</t>
  </si>
  <si>
    <t>3-29</t>
  </si>
  <si>
    <t>2.5E 10.5S OF KILGORE at NIOBRARA RIVER</t>
  </si>
  <si>
    <t>C002801735</t>
  </si>
  <si>
    <t>340</t>
  </si>
  <si>
    <t>Douglas</t>
  </si>
  <si>
    <t>4.5N 2E OF VALLEY at STREAM</t>
  </si>
  <si>
    <t>C003001005</t>
  </si>
  <si>
    <t>220  W30 GRAFTON</t>
  </si>
  <si>
    <t>Fillmore</t>
  </si>
  <si>
    <t>.4N 5.4W GRAFTON at SCHOOL CREEK</t>
  </si>
  <si>
    <t>C003217505</t>
  </si>
  <si>
    <t>310724.04</t>
  </si>
  <si>
    <t>Frontier</t>
  </si>
  <si>
    <t>8.5S 2.5W OF EUSTIS at EAST MUDDY CREEK</t>
  </si>
  <si>
    <t>C003252820</t>
  </si>
  <si>
    <t>050624.04</t>
  </si>
  <si>
    <t>10S 1.5W of Eustis at East Muddy Creek</t>
  </si>
  <si>
    <t>C004102205</t>
  </si>
  <si>
    <t>Hamilton</t>
  </si>
  <si>
    <t>.9W 4S HORDVILLE at N BR BIG BLUE RIVER</t>
  </si>
  <si>
    <t>C004912130</t>
  </si>
  <si>
    <t>1.3S 6W OF COOK at SILVER CREEK</t>
  </si>
  <si>
    <t>C005406505P</t>
  </si>
  <si>
    <t>03-9N5W1</t>
  </si>
  <si>
    <t>Knox</t>
  </si>
  <si>
    <t>.5W .5S OF BLOOMFIELD at LITTLE BAZILE CREEK</t>
  </si>
  <si>
    <t>C006104405</t>
  </si>
  <si>
    <t>919</t>
  </si>
  <si>
    <t>Merrick</t>
  </si>
  <si>
    <t>4.3N 2.4W Chapman at Prairie Creek</t>
  </si>
  <si>
    <t>C006410530</t>
  </si>
  <si>
    <t>3.5W 1.7N OF BROCK at JONES CREEK</t>
  </si>
  <si>
    <t>C006413820</t>
  </si>
  <si>
    <t>3W US73 RICHARDSON CL at LITTLE MUDDY CREEK</t>
  </si>
  <si>
    <t>C006602310</t>
  </si>
  <si>
    <t>Otoe</t>
  </si>
  <si>
    <t>2.2E 3.5N BURR at MUDDY CREEK</t>
  </si>
  <si>
    <t>C007023820</t>
  </si>
  <si>
    <t>1</t>
  </si>
  <si>
    <t>1S 2E OF PIERCE at N FK ELKHORN RIVER</t>
  </si>
  <si>
    <t>C007411440</t>
  </si>
  <si>
    <t>33-3-16V-99</t>
  </si>
  <si>
    <t>3S2W BARADA (714-650/651) at GOOLSBY CREEK</t>
  </si>
  <si>
    <t>C007702205P</t>
  </si>
  <si>
    <t>185</t>
  </si>
  <si>
    <t>Sarpy</t>
  </si>
  <si>
    <t>2.5S 6W SPRINGFIELD at STREAM</t>
  </si>
  <si>
    <t>C007811340</t>
  </si>
  <si>
    <t>11340</t>
  </si>
  <si>
    <t>Saunders</t>
  </si>
  <si>
    <t>.5E 1.5S OF PRAGUE at COTTONWOOD CREEK</t>
  </si>
  <si>
    <t>C008001115</t>
  </si>
  <si>
    <t>M11-12</t>
  </si>
  <si>
    <t>Seward</t>
  </si>
  <si>
    <t>.2S OF BEAVER CROSSING at W FK BIG BLUE RIVER</t>
  </si>
  <si>
    <t>C008002505</t>
  </si>
  <si>
    <t>N25-030</t>
  </si>
  <si>
    <t>3.7S 4W OF MILFORD at W FK BIG BLUE RIVER</t>
  </si>
  <si>
    <t>C008003905P</t>
  </si>
  <si>
    <t>PT-32</t>
  </si>
  <si>
    <t>4S 2.5E OF MILFORD at BIG BLUE RIVER</t>
  </si>
  <si>
    <t>C008012720</t>
  </si>
  <si>
    <t>G19-20</t>
  </si>
  <si>
    <t>.5W OF SEWARD at LINCOLN CREEK</t>
  </si>
  <si>
    <t>C008514335</t>
  </si>
  <si>
    <t>T3N R1W SEC 3  W</t>
  </si>
  <si>
    <t>Thayer</t>
  </si>
  <si>
    <t>1.5W ALEXANDRIA at BIG SANDY CREEK</t>
  </si>
  <si>
    <t>C008731005</t>
  </si>
  <si>
    <t>5W OF WINNEBAGO at STREAM</t>
  </si>
  <si>
    <t>C008921730P</t>
  </si>
  <si>
    <t>C89-21730P</t>
  </si>
  <si>
    <t>Washington</t>
  </si>
  <si>
    <t>3.5S 3.5W HERMAN at NEW YORK CREEK</t>
  </si>
  <si>
    <t>C009005115</t>
  </si>
  <si>
    <t>Wayne</t>
  </si>
  <si>
    <t>6.5E 1.6S OF WAYNE at COON CREEK</t>
  </si>
  <si>
    <t>M2595D3305</t>
  </si>
  <si>
    <t>RAN-J-RIVER</t>
  </si>
  <si>
    <t>Weeping W   Randolph/Rivr at Weeping Water Cr No Br</t>
  </si>
  <si>
    <t>C0E1601105P</t>
  </si>
  <si>
    <t>3-34A</t>
  </si>
  <si>
    <t>10S 1.75W OF KILGORE at NIOBRARA RIVER</t>
  </si>
  <si>
    <t>C002211705P</t>
  </si>
  <si>
    <t>SOUTH EDGE JACKSON</t>
  </si>
  <si>
    <t>.2S W EDGE OF JACKSON at ELK CREEK</t>
  </si>
  <si>
    <t>C002601305P</t>
  </si>
  <si>
    <t>Dixon</t>
  </si>
  <si>
    <t>3.5NW of Martinsburg at Daily Branch</t>
  </si>
  <si>
    <t>C002800810</t>
  </si>
  <si>
    <t>2N 2.5E OF VALLEY at RAWHIDE CREEK</t>
  </si>
  <si>
    <t>C003240605</t>
  </si>
  <si>
    <t>140825.01</t>
  </si>
  <si>
    <t>4.2W of Eustis at Plum Creek</t>
  </si>
  <si>
    <t>C006403660</t>
  </si>
  <si>
    <t>4S 2.2E OF NEMAHA at DEROIN CREEK</t>
  </si>
  <si>
    <t>C006413435</t>
  </si>
  <si>
    <t>3.5W 3S OF NEMAHA at STREAM</t>
  </si>
  <si>
    <t>C006614920</t>
  </si>
  <si>
    <t>5.8E .6S OTOE at WILSON CREEK</t>
  </si>
  <si>
    <t>C006711415</t>
  </si>
  <si>
    <t>T2N R11E S5NW</t>
  </si>
  <si>
    <t>2S 1.1E OF STEINAUER at TURKEY CREEK</t>
  </si>
  <si>
    <t>C007105405P</t>
  </si>
  <si>
    <t>BV 17-2</t>
  </si>
  <si>
    <t>Platte</t>
  </si>
  <si>
    <t>5SW OF DUNCAN at Prairie Creek</t>
  </si>
  <si>
    <t>C007123205</t>
  </si>
  <si>
    <t>BN 18-2</t>
  </si>
  <si>
    <t>3.5N 5.1W OF MONROE at LOOKING GLASS CREEK</t>
  </si>
  <si>
    <t>C007433915</t>
  </si>
  <si>
    <t>19-3-16T-183</t>
  </si>
  <si>
    <t>4W1S BARADA(649-716/717) at STREAM</t>
  </si>
  <si>
    <t>C007711705</t>
  </si>
  <si>
    <t>120</t>
  </si>
  <si>
    <t>2W 1S SPRINGFIELD at BUFFALO CREEK</t>
  </si>
  <si>
    <t>C007802545</t>
  </si>
  <si>
    <t>2.5N 4W OF COLON at SAND CREEK</t>
  </si>
  <si>
    <t>C008702725</t>
  </si>
  <si>
    <t>3.5W 1.2N of Walthill at Cow Creek</t>
  </si>
  <si>
    <t>C001638305P</t>
  </si>
  <si>
    <t>2-24A</t>
  </si>
  <si>
    <t>22S .5W OF CODY at SNAKE RIVER</t>
  </si>
  <si>
    <t>C003300610</t>
  </si>
  <si>
    <t>Furnas</t>
  </si>
  <si>
    <t>.5W 1N OF HOLBROOK at DEER CREEK</t>
  </si>
  <si>
    <t>C004803405P</t>
  </si>
  <si>
    <t>1.4N 1.2E of Endicott at Rock Creek</t>
  </si>
  <si>
    <t>C004902115</t>
  </si>
  <si>
    <t>4W 1.75S OF TECUMSEH at BADGER BRANCH</t>
  </si>
  <si>
    <t>C006342210</t>
  </si>
  <si>
    <t>Nance</t>
  </si>
  <si>
    <t>.7NE OF FULLERTON at STREAM</t>
  </si>
  <si>
    <t>C006400310</t>
  </si>
  <si>
    <t>2.4W 8.2S OF JOHNSON at LONG BRANCH</t>
  </si>
  <si>
    <t>C006402830</t>
  </si>
  <si>
    <t>.5N OF HOWE at HUGHES CREEK</t>
  </si>
  <si>
    <t>C006410525</t>
  </si>
  <si>
    <t>3.5W OF BROCK at STREAM</t>
  </si>
  <si>
    <t>C006623655</t>
  </si>
  <si>
    <t>JCT US73/S-64A 1N 3E at S BR CAMP CREEK</t>
  </si>
  <si>
    <t>8 Collector</t>
  </si>
  <si>
    <t>C006623075</t>
  </si>
  <si>
    <t>1S 6.7E LORTON at ROCK CREEK</t>
  </si>
  <si>
    <t>C007012615</t>
  </si>
  <si>
    <t>nnn</t>
  </si>
  <si>
    <t>4N 1.2E OF PIERCE at STREAM</t>
  </si>
  <si>
    <t>C007462620</t>
  </si>
  <si>
    <t>36-2-17V-206</t>
  </si>
  <si>
    <t>2N .5W RULO (708-659/660) at STREAM</t>
  </si>
  <si>
    <t>C007614620</t>
  </si>
  <si>
    <t>C 26 N 4</t>
  </si>
  <si>
    <t>Saline</t>
  </si>
  <si>
    <t>JCT N15/N74 3S 6.3E at SWAN CREEK</t>
  </si>
  <si>
    <t>C007604705P</t>
  </si>
  <si>
    <t>D 24 C 1</t>
  </si>
  <si>
    <t>.3S OF DEWITT at TURKEY CREEK</t>
  </si>
  <si>
    <t>C007710305</t>
  </si>
  <si>
    <t>228</t>
  </si>
  <si>
    <t>3W 1.4N GRETNA at STREAM</t>
  </si>
  <si>
    <t>C008700905</t>
  </si>
  <si>
    <t>1.5W OF PENDER at STREAM</t>
  </si>
  <si>
    <t>C008713710P</t>
  </si>
  <si>
    <t>1N OF WINNEBAGO at STREAM</t>
  </si>
  <si>
    <t>C003206710P</t>
  </si>
  <si>
    <t>100525.04</t>
  </si>
  <si>
    <t>12.5E 7.5S OF STOCKVILLE at DEER CREEK</t>
  </si>
  <si>
    <t>C004821130</t>
  </si>
  <si>
    <t>1E 1.5N OF DAYKIN at S FK SWAN CREEK</t>
  </si>
  <si>
    <t>M170502705P</t>
  </si>
  <si>
    <t>Antelope</t>
  </si>
  <si>
    <t>.2S OF NELIGH at ELKHORN RIVER</t>
  </si>
  <si>
    <t>C000202905P</t>
  </si>
  <si>
    <t>.2E Neiligh at Belmar Creek</t>
  </si>
  <si>
    <t>C000221130P</t>
  </si>
  <si>
    <t>5.5N 2.2E OF ORCHARD at S BR VERDICRIS CREEK</t>
  </si>
  <si>
    <t>C001310805</t>
  </si>
  <si>
    <t>G-9-16-4200</t>
  </si>
  <si>
    <t>1.5S 1.4E OF CEDAR CREEK at TURKEY CREEK</t>
  </si>
  <si>
    <t>C001322630</t>
  </si>
  <si>
    <t>K-30-31-0900</t>
  </si>
  <si>
    <t>3.5N .2E OF NEHAWKA at STREAM</t>
  </si>
  <si>
    <t>C001454945</t>
  </si>
  <si>
    <t>Cedar</t>
  </si>
  <si>
    <t>4N N12 DIXON CL at AMES CREEK</t>
  </si>
  <si>
    <t>C001800513</t>
  </si>
  <si>
    <t>258 T5N-R8W S  . 16</t>
  </si>
  <si>
    <t>5W 3.2N DEWEESE at LITTLE BLUE RIVER</t>
  </si>
  <si>
    <t>C002211510P</t>
  </si>
  <si>
    <t>1.5 NE OF HUBBARD at PIGEON CREEK</t>
  </si>
  <si>
    <t>C002304905P</t>
  </si>
  <si>
    <t>DIST 2</t>
  </si>
  <si>
    <t>Dawes</t>
  </si>
  <si>
    <t>EJCT US20/US385 5S, .2E at CHADRON CREEK</t>
  </si>
  <si>
    <t>Panhandle</t>
  </si>
  <si>
    <t>C002601310</t>
  </si>
  <si>
    <t>1.5W OF WAKEFIELD at SOUTH LOGAN CREEK</t>
  </si>
  <si>
    <t>C002603605P</t>
  </si>
  <si>
    <t>3N 2.5W OF ALLEN at STREAM</t>
  </si>
  <si>
    <t>C003205505P</t>
  </si>
  <si>
    <t>150526.04</t>
  </si>
  <si>
    <t>.5W OF MED CR RES at LIME CREEK</t>
  </si>
  <si>
    <t>C003230425</t>
  </si>
  <si>
    <t>100825.01</t>
  </si>
  <si>
    <t>1N 5.5W OF EUSTIS at PLUM CREEK</t>
  </si>
  <si>
    <t>C003233405P</t>
  </si>
  <si>
    <t>280624.04</t>
  </si>
  <si>
    <t>13.7S OF EUSTIS at EAST MUDDY CREEK</t>
  </si>
  <si>
    <t>C003330215</t>
  </si>
  <si>
    <t>1E US283 GOSPER CL at STREAM</t>
  </si>
  <si>
    <t>C003404525</t>
  </si>
  <si>
    <t>E-27 Island Grove-1</t>
  </si>
  <si>
    <t>JCT N8/S-34A 1W 4.2N at WOLF CREEK</t>
  </si>
  <si>
    <t>Low IR</t>
  </si>
  <si>
    <t>C003401410</t>
  </si>
  <si>
    <t>N-5 Grant-1</t>
  </si>
  <si>
    <t>2S 1W OF CLATONIA at CLATONIA CREEK</t>
  </si>
  <si>
    <t>C003714805</t>
  </si>
  <si>
    <t>OTTO HAUSSLER</t>
  </si>
  <si>
    <t>Gosper</t>
  </si>
  <si>
    <t>15S 5W OF ELWOOD at MUDDY CREEK</t>
  </si>
  <si>
    <t>C003723815</t>
  </si>
  <si>
    <t>SO E. REMMENGA</t>
  </si>
  <si>
    <t>10S 4W OF ELWOOD at STREAM</t>
  </si>
  <si>
    <t>C003932705</t>
  </si>
  <si>
    <t>Greeley</t>
  </si>
  <si>
    <t>3N 7W OF SPALDING at CEDAR RIVER</t>
  </si>
  <si>
    <t>C004102905</t>
  </si>
  <si>
    <t>4W .4S STOCKHAM at W FK BIG BLUE RIVER</t>
  </si>
  <si>
    <t>C004103905</t>
  </si>
  <si>
    <t>1E .2N STOCKHAM at W FK BIG BLUE RIVER</t>
  </si>
  <si>
    <t>C004801605P</t>
  </si>
  <si>
    <t>1.5E 1N OF POWELL at LITTLE SANDY CREEK</t>
  </si>
  <si>
    <t>C004803320</t>
  </si>
  <si>
    <t>.5E 4.2N OF JANSEN at CUB CREEK</t>
  </si>
  <si>
    <t>C004810910</t>
  </si>
  <si>
    <t>2E .6S OF REYNOLDS at ROSE CREEK</t>
  </si>
  <si>
    <t>C004814745</t>
  </si>
  <si>
    <t>2.5E 1.9N OF PLYMOUTH at STREAM</t>
  </si>
  <si>
    <t>C004821125</t>
  </si>
  <si>
    <t>.5E 1.1N of Powell at Little Sandy Creek</t>
  </si>
  <si>
    <t>C005413205</t>
  </si>
  <si>
    <t>16-17W5</t>
  </si>
  <si>
    <t>3.5N .2W OF VERDIGRE at VERDIGRIS CREEK</t>
  </si>
  <si>
    <t>C005940615</t>
  </si>
  <si>
    <t>Madison</t>
  </si>
  <si>
    <t>1N OF NORFOLK at N FK ELKHORN RIVER</t>
  </si>
  <si>
    <t>C006102805</t>
  </si>
  <si>
    <t>702</t>
  </si>
  <si>
    <t>5.7N 5.4W CENTRAL CITY at PRAIRIE CREEK</t>
  </si>
  <si>
    <t>C006300607P</t>
  </si>
  <si>
    <t>2.5N 3.2W OF GENOA at BEAVER CREEK</t>
  </si>
  <si>
    <t>C006403403P</t>
  </si>
  <si>
    <t>6.3S 2.4W OF AUBURN at MUDDY CREEK</t>
  </si>
  <si>
    <t>C006601240</t>
  </si>
  <si>
    <t>3N 4.8E SYRACUSE at N FK LITTLE NEMAHA RIVER</t>
  </si>
  <si>
    <t>C006604305P</t>
  </si>
  <si>
    <t>3.5E 2.7N OTOE at FLOOD CREEK</t>
  </si>
  <si>
    <t>C006653255</t>
  </si>
  <si>
    <t>7S 1E NEBRASKA CITY at N BR CAMP CREEK</t>
  </si>
  <si>
    <t>C006713420</t>
  </si>
  <si>
    <t>T1N R11E S23S</t>
  </si>
  <si>
    <t>JCT N65/S-65C 1S .6E at TURKEY CREEK</t>
  </si>
  <si>
    <t>C006703820</t>
  </si>
  <si>
    <t>T1N R10E S33S</t>
  </si>
  <si>
    <t>3E N99 Kansas SL at Pole Creek</t>
  </si>
  <si>
    <t>C007403425P</t>
  </si>
  <si>
    <t>25-1-14 K-62</t>
  </si>
  <si>
    <t>3.5S3W SALEM(703-641/642) at ROCK CREEK</t>
  </si>
  <si>
    <t>C007402005</t>
  </si>
  <si>
    <t>18-2-13 Y-37</t>
  </si>
  <si>
    <t>2S 3W Humbolt at Dry Branch</t>
  </si>
  <si>
    <t>C007403210</t>
  </si>
  <si>
    <t>15-1-13 W-56</t>
  </si>
  <si>
    <t>8S HUMB (705R-633A/634B) at FOURMILE CREEK</t>
  </si>
  <si>
    <t>C007421220</t>
  </si>
  <si>
    <t>26-3-15X-144</t>
  </si>
  <si>
    <t>3S .7W SHUB (715-646/647) at SARDINE BRANCH</t>
  </si>
  <si>
    <t>C007432220</t>
  </si>
  <si>
    <t>28-2-16D-127</t>
  </si>
  <si>
    <t>2S4E VERDON (710-650/651) at GOOLSBY CREEK</t>
  </si>
  <si>
    <t>C007442610</t>
  </si>
  <si>
    <t>31-2-17X-192</t>
  </si>
  <si>
    <t>1N 2.5E FC (708-654/655) at HALFBREED CREEK</t>
  </si>
  <si>
    <t>C007701905</t>
  </si>
  <si>
    <t>116</t>
  </si>
  <si>
    <t>1W 1.8S SPRINGFIELD at BUFFALO CREEK</t>
  </si>
  <si>
    <t>C007710605</t>
  </si>
  <si>
    <t>141</t>
  </si>
  <si>
    <t>1N .5E Gretna at South Papillion Cr Trib</t>
  </si>
  <si>
    <t>C007803630</t>
  </si>
  <si>
    <t>.1W OF WESTON at WAHOO CREEK</t>
  </si>
  <si>
    <t>C007820740</t>
  </si>
  <si>
    <t>2W OF PRAGUE at TRIB. COTTONWOOD CRK</t>
  </si>
  <si>
    <t>C008000120</t>
  </si>
  <si>
    <t>L-30C</t>
  </si>
  <si>
    <t>1S I80 YORK CL at BEAVER CREEK</t>
  </si>
  <si>
    <t>C008000505P</t>
  </si>
  <si>
    <t>LT-33</t>
  </si>
  <si>
    <t>1.5W OF BEAVER CROSSING at W FK BIG BLUE RIVER</t>
  </si>
  <si>
    <t>C008000820</t>
  </si>
  <si>
    <t>C15-22</t>
  </si>
  <si>
    <t>2N OF STAPLEHURST at BIG BLUE RIVER</t>
  </si>
  <si>
    <t>C008001410</t>
  </si>
  <si>
    <t>C-36-F-1</t>
  </si>
  <si>
    <t>1.5SE OF STAPLEHURST at BIG BLUE RIVER</t>
  </si>
  <si>
    <t>C008020705</t>
  </si>
  <si>
    <t>D27-28</t>
  </si>
  <si>
    <t>1.5E 5N of Utica at Lincoln Creek</t>
  </si>
  <si>
    <t>C008202805</t>
  </si>
  <si>
    <t>C-175 Pony truss</t>
  </si>
  <si>
    <t>Sherman</t>
  </si>
  <si>
    <t>3.1N of Litchfield at Clear Creek</t>
  </si>
  <si>
    <t>C008404225</t>
  </si>
  <si>
    <t>Stanton</t>
  </si>
  <si>
    <t>9.7S 1.1E OF STANTON at STREAM</t>
  </si>
  <si>
    <t>C008411930</t>
  </si>
  <si>
    <t>5N 1E of Stanton at Payne Creek</t>
  </si>
  <si>
    <t>C008700630</t>
  </si>
  <si>
    <t>5.5W 1N OF WINNEBAGO at STREAM</t>
  </si>
  <si>
    <t>C008700805P</t>
  </si>
  <si>
    <t>3.5S 4.8W EMERSON at LOGAN CREEK</t>
  </si>
  <si>
    <t>C008702505P</t>
  </si>
  <si>
    <t>JCT N9/S-87A 7.2E 2.5N at STREAM</t>
  </si>
  <si>
    <t>C008922920</t>
  </si>
  <si>
    <t>C89-22920</t>
  </si>
  <si>
    <t>2E .4N HERMAN at STREAM</t>
  </si>
  <si>
    <t>C009001740</t>
  </si>
  <si>
    <t>2.6N 1W OF CARROLL at DOG CREEK</t>
  </si>
  <si>
    <t>C009003105</t>
  </si>
  <si>
    <t>4.5E 4.1S OF WINSIDE at PLUM CREEK</t>
  </si>
  <si>
    <t>C009012125</t>
  </si>
  <si>
    <t>.6E .4S OF CARROLL at DEER CREEK</t>
  </si>
  <si>
    <t>C009333015</t>
  </si>
  <si>
    <t>SEC 17N T10N   W</t>
  </si>
  <si>
    <t>York</t>
  </si>
  <si>
    <t>3.5S .4E WACO at BEAVER CREEK</t>
  </si>
  <si>
    <t>C000101705</t>
  </si>
  <si>
    <t>O 17.2</t>
  </si>
  <si>
    <t>Adams</t>
  </si>
  <si>
    <t>15140 S. PROSSER AVE. at LITTLE BLUE RIVER</t>
  </si>
  <si>
    <t>C000210305</t>
  </si>
  <si>
    <t>3.2S 4.5W Clearwater at Clearwater Creek</t>
  </si>
  <si>
    <t>M237524507</t>
  </si>
  <si>
    <t>JAMES AVE. SUTTON</t>
  </si>
  <si>
    <t>SUTTON JAMES @ MAPLE at SCHOOL CREEK</t>
  </si>
  <si>
    <t>C002012220</t>
  </si>
  <si>
    <t>2.2E 1N OF BEEMER at PLUM CREEK</t>
  </si>
  <si>
    <t>C003001520</t>
  </si>
  <si>
    <t>565  17X18 WB.</t>
  </si>
  <si>
    <t>1E 1.6N GRAFTON at STREAM</t>
  </si>
  <si>
    <t>C004802305</t>
  </si>
  <si>
    <t>.2S 3.5W of Endicott at Rose Creek</t>
  </si>
  <si>
    <t>C004823430</t>
  </si>
  <si>
    <t>.2N .2E OF DILLER at INDIAN CREEK</t>
  </si>
  <si>
    <t>C004823440</t>
  </si>
  <si>
    <t>.2N 1E OF DILLER at INDIAN CREEK</t>
  </si>
  <si>
    <t>C004902315</t>
  </si>
  <si>
    <t>1S 3.2W OF TECUMSEH at BADGER BRANCH</t>
  </si>
  <si>
    <t>C005416210</t>
  </si>
  <si>
    <t>97-33W4</t>
  </si>
  <si>
    <t>6W N14 ANTELOPE CL at E BR VERDIGRIS CREEK</t>
  </si>
  <si>
    <t>C006321215P</t>
  </si>
  <si>
    <t>.5W GENOA at BEAVER CREEK</t>
  </si>
  <si>
    <t>C006400605P</t>
  </si>
  <si>
    <t>1.2W .2N OF BROCK at STREAM</t>
  </si>
  <si>
    <t>C006402905</t>
  </si>
  <si>
    <t>.7E 3.8S OF HOWE at STREAM</t>
  </si>
  <si>
    <t>C006410210</t>
  </si>
  <si>
    <t>3E N67 OTOE CL at STREAM</t>
  </si>
  <si>
    <t>C006432620</t>
  </si>
  <si>
    <t>2S 1.7E AUBURN at HUGHES CREEK</t>
  </si>
  <si>
    <t>C006601315P</t>
  </si>
  <si>
    <t>2W 1.5N Burr at Little Nemaha Riv So Fk</t>
  </si>
  <si>
    <t>C006601515</t>
  </si>
  <si>
    <t>1.3W .7N BURR at S FK LITTLE NEMAHA RIVER</t>
  </si>
  <si>
    <t>C007004410</t>
  </si>
  <si>
    <t>1.7N OF HADAR at N FK ELKHORN RIVER</t>
  </si>
  <si>
    <t>C007402505P</t>
  </si>
  <si>
    <t>30-1-15 H-48</t>
  </si>
  <si>
    <t>3S 2W SALEM(642B-703/705) at ROCK CREEK</t>
  </si>
  <si>
    <t>C007603305P</t>
  </si>
  <si>
    <t>C 26 W 2</t>
  </si>
  <si>
    <t>2.5E 2N OF DORCHESTER at W FK BIG BLUE RIVER</t>
  </si>
  <si>
    <t>C007800325</t>
  </si>
  <si>
    <t>3.5W 1.5N OF TOUHY at NORTH OAK CREEK</t>
  </si>
  <si>
    <t>C007801840</t>
  </si>
  <si>
    <t>COO7801840</t>
  </si>
  <si>
    <t>.5N 4.2E OF PRAGUE at DUCK CREEK</t>
  </si>
  <si>
    <t>C008523510</t>
  </si>
  <si>
    <t>T3N R2W SEC 1  L</t>
  </si>
  <si>
    <t>2.5E BELVIDERE at BIG SANDY CREEK</t>
  </si>
  <si>
    <t>C008700620</t>
  </si>
  <si>
    <t>1.5S 4.2E OF EMERSON at NORTH OMAHA CREEK</t>
  </si>
  <si>
    <t>C001602605P</t>
  </si>
  <si>
    <t>3-8</t>
  </si>
  <si>
    <t>7S 2E OF MERRIMAN at NIOBRARA RIVER</t>
  </si>
  <si>
    <t>C002012230</t>
  </si>
  <si>
    <t>4S 4.2W OF BANCROFT at CUMING CREEK</t>
  </si>
  <si>
    <t>M0075A9105</t>
  </si>
  <si>
    <t>611</t>
  </si>
  <si>
    <t>Ansley Old US183 @ N2 at Mud Creek</t>
  </si>
  <si>
    <t>C002154615</t>
  </si>
  <si>
    <t>18</t>
  </si>
  <si>
    <t>1.5N .5W WESTERVILLE #18 at CLEAR CREEK</t>
  </si>
  <si>
    <t>C002167205</t>
  </si>
  <si>
    <t>650A</t>
  </si>
  <si>
    <t>.7NW OF MASON CITY  #650A at MUD CREEK</t>
  </si>
  <si>
    <t>C003414735</t>
  </si>
  <si>
    <t>E-14 Hooker-3</t>
  </si>
  <si>
    <t>1.5E 4S OF ADAMS at STREAM</t>
  </si>
  <si>
    <t>C003412410</t>
  </si>
  <si>
    <t>N-34-Grant 1</t>
  </si>
  <si>
    <t>3N .5W OF HOAG at SOAP CREEK</t>
  </si>
  <si>
    <t>C003433730</t>
  </si>
  <si>
    <t>E-1 Logan-1</t>
  </si>
  <si>
    <t>2W 3.5N OF FILLEY at STREAM</t>
  </si>
  <si>
    <t>C003904805P</t>
  </si>
  <si>
    <t>5S OF SCOTIA at DAVIS CREEK</t>
  </si>
  <si>
    <t>C004001010</t>
  </si>
  <si>
    <t>T12N R11W 41P4</t>
  </si>
  <si>
    <t>Hall</t>
  </si>
  <si>
    <t>5S 4.4E CAIRO at PRAIRIE CREEK</t>
  </si>
  <si>
    <t>C004900805</t>
  </si>
  <si>
    <t>1.5N 2.3W OF STERLING at N FK BIG NEMAHA RIVER</t>
  </si>
  <si>
    <t>C005424615P</t>
  </si>
  <si>
    <t>04-30N3W5</t>
  </si>
  <si>
    <t>3.7E 2.2N BAZILE MILLS at STREAM</t>
  </si>
  <si>
    <t>C006713205P</t>
  </si>
  <si>
    <t>T1N R12E S22</t>
  </si>
  <si>
    <t>.5NW OF DUBOIS at STREAM</t>
  </si>
  <si>
    <t>C006720935</t>
  </si>
  <si>
    <t>T3N R9E S2NW</t>
  </si>
  <si>
    <t>1N 1E OF LEWISTON at TURKEY CREEK</t>
  </si>
  <si>
    <t>C007002915</t>
  </si>
  <si>
    <t>12</t>
  </si>
  <si>
    <t>2.5N 2W OF PIERCE at N FK ELKHORN RIVER</t>
  </si>
  <si>
    <t>C007710510P</t>
  </si>
  <si>
    <t>198</t>
  </si>
  <si>
    <t>7.5W SPRINGFIELD at STREAM</t>
  </si>
  <si>
    <t>C007815050</t>
  </si>
  <si>
    <t>.4S 1.4W OF MEMPHIS at MOSQUITO CREEK</t>
  </si>
  <si>
    <t>C008012510</t>
  </si>
  <si>
    <t>J-18-K-13</t>
  </si>
  <si>
    <t>4E OF GOEHNER at CROOKED CREEK</t>
  </si>
  <si>
    <t>C008404605</t>
  </si>
  <si>
    <t>6.2W 12S OF STANTON at TRACY CREEK</t>
  </si>
  <si>
    <t>C009001210</t>
  </si>
  <si>
    <t>JCT N57/N98 3N 5.5W at STREAM</t>
  </si>
  <si>
    <t>C009002225</t>
  </si>
  <si>
    <t>1.3S 6.6E OF WAYNE at COON CREEK</t>
  </si>
  <si>
    <t>C009300705</t>
  </si>
  <si>
    <t>SEC 28E T9N R</t>
  </si>
  <si>
    <t>2W .3S LUSHTON at W FK BIG BLUE RIVER</t>
  </si>
  <si>
    <t>C000203305</t>
  </si>
  <si>
    <t>5.5S 1W of Oakdale at Cedar Creek Trib</t>
  </si>
  <si>
    <t>C000210505</t>
  </si>
  <si>
    <t>3S 4W of Clearwater at Clearwater Creek</t>
  </si>
  <si>
    <t>C000905305P</t>
  </si>
  <si>
    <t>Brown</t>
  </si>
  <si>
    <t>1E 10N of Long Pine at Long Pine Creek</t>
  </si>
  <si>
    <t>C001112605</t>
  </si>
  <si>
    <t>Burt</t>
  </si>
  <si>
    <t>2N 3.2E OAKLAND at BELL CREEK</t>
  </si>
  <si>
    <t>C001311245P</t>
  </si>
  <si>
    <t>H-27-EW-4400</t>
  </si>
  <si>
    <t>1.5W .5S OF PLATTSMOUTH at FOURMILE CREEK</t>
  </si>
  <si>
    <t>C002406910</t>
  </si>
  <si>
    <t>35102002</t>
  </si>
  <si>
    <t>Dawson</t>
  </si>
  <si>
    <t>3.5N 2W OF OVERTON at BUFFALO CREEK</t>
  </si>
  <si>
    <t>C002703815</t>
  </si>
  <si>
    <t>155</t>
  </si>
  <si>
    <t>Dodge</t>
  </si>
  <si>
    <t>Rd. S Bet 15 &amp; 16 at Fremont Cutoff Ditch</t>
  </si>
  <si>
    <t>C003453335</t>
  </si>
  <si>
    <t>E-27 Hanover-1</t>
  </si>
  <si>
    <t>JCT US77/S-34D 1S 7E at BEAR CREEK</t>
  </si>
  <si>
    <t>C003453340</t>
  </si>
  <si>
    <t>E-27 Nemaha-1</t>
  </si>
  <si>
    <t>JCT N41/S-34B .7S at SHAW CREEK</t>
  </si>
  <si>
    <t>C003401125</t>
  </si>
  <si>
    <t>E-23 Blakely-2</t>
  </si>
  <si>
    <t>2S 1E OF HOAG at CUB CREEK</t>
  </si>
  <si>
    <t>C004106020</t>
  </si>
  <si>
    <t>1.8S 3.8E GILTNER at STREAM</t>
  </si>
  <si>
    <t>C004712105</t>
  </si>
  <si>
    <t>30 E-7</t>
  </si>
  <si>
    <t>Howard</t>
  </si>
  <si>
    <t>.3W .3S DANNEBROG at OAK CREEK</t>
  </si>
  <si>
    <t>C007001215</t>
  </si>
  <si>
    <t>1.2W OF OSMOND at W BR N FK ELKHORN RIVER</t>
  </si>
  <si>
    <t>C007462420</t>
  </si>
  <si>
    <t>31-2-17B-205</t>
  </si>
  <si>
    <t>2N3E FC (709RD-654/655A) at HALFBREED CREEK</t>
  </si>
  <si>
    <t>C007801830</t>
  </si>
  <si>
    <t>COO781830</t>
  </si>
  <si>
    <t>.5N 3.5E OF PRAGUE at DUCK CREEK</t>
  </si>
  <si>
    <t>C007814825</t>
  </si>
  <si>
    <t>2S OF SWEDEBURG at NORTH  FORK ROCK CREEK</t>
  </si>
  <si>
    <t>C008404405</t>
  </si>
  <si>
    <t>6.4W 11S OF STANTON at MERIDIAN CREEK</t>
  </si>
  <si>
    <t>C008703405</t>
  </si>
  <si>
    <t>.5SW OF ROSALIE at BIG SLOUGH CREEK</t>
  </si>
  <si>
    <t>C009001710</t>
  </si>
  <si>
    <t>1.5W 4.5S OF WINSIDE at STREAM</t>
  </si>
  <si>
    <t>C009011035</t>
  </si>
  <si>
    <t>1N 3.1E OF CARROLL at DOG CREEK</t>
  </si>
  <si>
    <t>C009013425</t>
  </si>
  <si>
    <t>3.6S .8W OF WINSIDE at HUMBUG CREEK</t>
  </si>
  <si>
    <t>C009104205</t>
  </si>
  <si>
    <t>Webster</t>
  </si>
  <si>
    <t>2S 1W INAVALE at DRY CREEK</t>
  </si>
  <si>
    <t>C003244015</t>
  </si>
  <si>
    <t>100525.01</t>
  </si>
  <si>
    <t>16S 6W OF EUSTIS at DEER CREEK</t>
  </si>
  <si>
    <t>M030502715P</t>
  </si>
  <si>
    <t>IN-17 B.S./Wymore-3</t>
  </si>
  <si>
    <t>BLUE SPRINGS A @ BROAD at STREAM</t>
  </si>
  <si>
    <t>C003402015</t>
  </si>
  <si>
    <t>N-22 Grant-1</t>
  </si>
  <si>
    <t>JCT N4/N103 3.3E 6N at SOAP CREEK</t>
  </si>
  <si>
    <t>C003415430</t>
  </si>
  <si>
    <t>N-16 Island Grove-2</t>
  </si>
  <si>
    <t>JCT N8/S-34A 7N 2.6W at STREAM</t>
  </si>
  <si>
    <t>C008700110</t>
  </si>
  <si>
    <t>5N N16 WAYNE CL at STREAM</t>
  </si>
  <si>
    <t>C008713745</t>
  </si>
  <si>
    <t>1.5S .5W WINNEBAGO at STREAM</t>
  </si>
  <si>
    <t>C000812210</t>
  </si>
  <si>
    <t>T33N R11W SEC1  W-8</t>
  </si>
  <si>
    <t>Boyd</t>
  </si>
  <si>
    <t>1N 1E OF BRISTOW at STREAM</t>
  </si>
  <si>
    <t>C003223403P</t>
  </si>
  <si>
    <t>260626.04</t>
  </si>
  <si>
    <t>4.5S 7.2E OF STOCKVILLE at MITCHELL CREEK</t>
  </si>
  <si>
    <t>C004802410</t>
  </si>
  <si>
    <t>3E 2N OF GLADSTONE at STREAM</t>
  </si>
  <si>
    <t>C006442130</t>
  </si>
  <si>
    <t>1W 3N AUBURN at STREAM</t>
  </si>
  <si>
    <t>C007400815</t>
  </si>
  <si>
    <t>14-3-14 W-16</t>
  </si>
  <si>
    <t>.5S 2W STEL(717-640/641) at LITTLE MUDDY CREEK</t>
  </si>
  <si>
    <t>C009103705P</t>
  </si>
  <si>
    <t>2W .6N GUIDE ROCK at STREAM</t>
  </si>
  <si>
    <t>C003422930</t>
  </si>
  <si>
    <t>E-8 Logan-1</t>
  </si>
  <si>
    <t>5E 5N OF BEATRICE at BEAR CREEK</t>
  </si>
  <si>
    <t>C003902505P</t>
  </si>
  <si>
    <t>3N .5E OF GREELEY at STREAM</t>
  </si>
  <si>
    <t>M188501605P</t>
  </si>
  <si>
    <t>Harlan</t>
  </si>
  <si>
    <t>EJct US136/N46 .1W at Dry Creek</t>
  </si>
  <si>
    <t>C000204105</t>
  </si>
  <si>
    <t>2.3S 3E of Oakdale at Saint Clair Creek</t>
  </si>
  <si>
    <t>C000205610</t>
  </si>
  <si>
    <t>1S 1W of Oakdale at Cedar Creek</t>
  </si>
  <si>
    <t>C000213105</t>
  </si>
  <si>
    <t>3.5E of Elgin at Blacksnake Creek</t>
  </si>
  <si>
    <t>C000635430</t>
  </si>
  <si>
    <t>Boone</t>
  </si>
  <si>
    <t>1.6S 1E St Edward at Bogus Creek</t>
  </si>
  <si>
    <t>C000635435</t>
  </si>
  <si>
    <t>1.6S 1.2E St Edward at Beaver Creek</t>
  </si>
  <si>
    <t>C001200105</t>
  </si>
  <si>
    <t>WSNW4SEC7-13-</t>
  </si>
  <si>
    <t>Butler</t>
  </si>
  <si>
    <t>5S N92 POLK CL at BIG BLUE RIVER</t>
  </si>
  <si>
    <t>C001201635</t>
  </si>
  <si>
    <t>SSS1/2SEC15-1  4</t>
  </si>
  <si>
    <t>1N .5W ABIE at STREAM</t>
  </si>
  <si>
    <t>C001913215</t>
  </si>
  <si>
    <t>G-22-2.6</t>
  </si>
  <si>
    <t>Colfax</t>
  </si>
  <si>
    <t>4N 1.5W OF ROGERS at POND CREEK</t>
  </si>
  <si>
    <t>C001921015</t>
  </si>
  <si>
    <t>A-28-2.4</t>
  </si>
  <si>
    <t>2.2S 1.4E OF HOWELLS at E FK MAPLE CREEK</t>
  </si>
  <si>
    <t>C002000625</t>
  </si>
  <si>
    <t>JCT N51/L-20A 3.5W 4N at Kane Creek</t>
  </si>
  <si>
    <t>Steel continuousGirder and Floorbeam System</t>
  </si>
  <si>
    <t>C002001320</t>
  </si>
  <si>
    <t>5N of Aloys at Rock Creek</t>
  </si>
  <si>
    <t>C002001530</t>
  </si>
  <si>
    <t>1E 5N OF ALOYS at ROCK CREEK</t>
  </si>
  <si>
    <t>C002116705</t>
  </si>
  <si>
    <t>235</t>
  </si>
  <si>
    <t>6.2W 2.3N OF BERWYN #235 at STREAM</t>
  </si>
  <si>
    <t>C002165005P</t>
  </si>
  <si>
    <t>23</t>
  </si>
  <si>
    <t>6.5N .5E OF ANSLEY #23 at CLEAR CREEK</t>
  </si>
  <si>
    <t>C002404110P</t>
  </si>
  <si>
    <t>16122204</t>
  </si>
  <si>
    <t>JCT N40/S-24C .3S 11.2W at EAST BUFFALO CREEK</t>
  </si>
  <si>
    <t>C002615220</t>
  </si>
  <si>
    <t>4</t>
  </si>
  <si>
    <t>4E 4S OF ALLEN at ELK CREEK</t>
  </si>
  <si>
    <t>C003243410</t>
  </si>
  <si>
    <t>25062401</t>
  </si>
  <si>
    <t>2E 13S OF EUSTIS at ELDER CREEK</t>
  </si>
  <si>
    <t>C003412825</t>
  </si>
  <si>
    <t>N-7 Logan-5</t>
  </si>
  <si>
    <t>JCT US77/S-34D 3S 3.8E at PIERCE CREEK</t>
  </si>
  <si>
    <t>C003414605</t>
  </si>
  <si>
    <t>N-27 Rockford-2</t>
  </si>
  <si>
    <t>1.2E of Holmsville at Mud Creek</t>
  </si>
  <si>
    <t>C003414410</t>
  </si>
  <si>
    <t>N-23 Rockford-1</t>
  </si>
  <si>
    <t>2S .5W of Rockford at Bloody Run</t>
  </si>
  <si>
    <t>C003446635</t>
  </si>
  <si>
    <t>N-16 Liberty-2 (West)</t>
  </si>
  <si>
    <t>2E 1N OF BARNESTON at PLUM CREEK</t>
  </si>
  <si>
    <t>C004003005</t>
  </si>
  <si>
    <t>T10N R11W 21P9</t>
  </si>
  <si>
    <t>3W 1.6S ALDA at WOOD RIVER</t>
  </si>
  <si>
    <t>C004123815</t>
  </si>
  <si>
    <t>1N 1.3W HAMPTON at LINCOLN CREEK</t>
  </si>
  <si>
    <t>C004233515</t>
  </si>
  <si>
    <t>T3N-R18W-SEC    UE</t>
  </si>
  <si>
    <t>2N 1W OF HUNTLEY at TURKEY CREEK</t>
  </si>
  <si>
    <t>C004404515</t>
  </si>
  <si>
    <t>Hitchcock</t>
  </si>
  <si>
    <t>7S 5E OF TRENTON at DRIFTWOOD CREEK</t>
  </si>
  <si>
    <t>C004800220</t>
  </si>
  <si>
    <t>1E N15 SALINE CL at S FK SWAN CREEK</t>
  </si>
  <si>
    <t>C004801210</t>
  </si>
  <si>
    <t>3S 1.4W OF DAYKIN at STREAM</t>
  </si>
  <si>
    <t>C004812910</t>
  </si>
  <si>
    <t>3.9N 1W OF JANSEN at CUB CREEK</t>
  </si>
  <si>
    <t>C004821535</t>
  </si>
  <si>
    <t>3E 1.5N OF DAYKIN at S FK SWAN CREEK</t>
  </si>
  <si>
    <t>C004823435</t>
  </si>
  <si>
    <t>.2N .5E OF DILLER at STREAM</t>
  </si>
  <si>
    <t>C004832310</t>
  </si>
  <si>
    <t>9W .5N OF PLYMOUTH at STREAM</t>
  </si>
  <si>
    <t>C004912545</t>
  </si>
  <si>
    <t>2.5S 4W OF COOK at TURKEY CREEK</t>
  </si>
  <si>
    <t>C004912555</t>
  </si>
  <si>
    <t>4W OF COOK at S FK LITTLE NEMAHA RIVER</t>
  </si>
  <si>
    <t>C005442835</t>
  </si>
  <si>
    <t>12-1W4</t>
  </si>
  <si>
    <t>.2E 3S OF CROFTON at WEST BOW CREEK</t>
  </si>
  <si>
    <t>C005404120P</t>
  </si>
  <si>
    <t>05-3N8W1</t>
  </si>
  <si>
    <t>.1SW OF CENTER at BAZILE CREEK</t>
  </si>
  <si>
    <t>C005921425</t>
  </si>
  <si>
    <t>1.5SE OF NORFOLK at N FK ELKHORN RIVER</t>
  </si>
  <si>
    <t>C006111805</t>
  </si>
  <si>
    <t>239</t>
  </si>
  <si>
    <t>5W 4N CLARKS at PRAIRIE CREEK</t>
  </si>
  <si>
    <t>C006310910</t>
  </si>
  <si>
    <t>1.5S 7.5W OF BELGRADE at S BR TIMBER CREEK</t>
  </si>
  <si>
    <t>C006401705</t>
  </si>
  <si>
    <t>4.5E 9.7S OF JOHNSON at STREAM</t>
  </si>
  <si>
    <t>C006401710</t>
  </si>
  <si>
    <t>4.5E 9.4S JOHNSON at LITTLE MUDDY CREEK</t>
  </si>
  <si>
    <t>C006442125</t>
  </si>
  <si>
    <t>.4E 1.2S OF GLENROCK at ORD CREEK</t>
  </si>
  <si>
    <t>C006613635</t>
  </si>
  <si>
    <t>JCT N50/S-66E 4.1E at S FK LITTLE NEMAHA RIVER</t>
  </si>
  <si>
    <t>C006600815</t>
  </si>
  <si>
    <t>2.2N 2.4E Palmyra at Hooper Creek Trib</t>
  </si>
  <si>
    <t>C006621445</t>
  </si>
  <si>
    <t>2N 5.8E SYRACUSE at N FK LITTLE NEMAHA RIVER</t>
  </si>
  <si>
    <t>C006700310</t>
  </si>
  <si>
    <t>T1N R9E S29SW</t>
  </si>
  <si>
    <t>5W 8.6S OF BURCHARD at MISSION CREEK</t>
  </si>
  <si>
    <t>C006703330</t>
  </si>
  <si>
    <t>T3N R11E S14S</t>
  </si>
  <si>
    <t>2.6N 3W OF TABLE ROCK at STREAM</t>
  </si>
  <si>
    <t>C007013710</t>
  </si>
  <si>
    <t>C007013720</t>
  </si>
  <si>
    <t>4N 2E OF PIERCE at YANKTON SLOUGH</t>
  </si>
  <si>
    <t>C007371630</t>
  </si>
  <si>
    <t>Red Willow</t>
  </si>
  <si>
    <t>EJCT US6/US83 20.8E 3.1N at SILVER CREEK</t>
  </si>
  <si>
    <t>C007401105</t>
  </si>
  <si>
    <t>6-1-14 J-21</t>
  </si>
  <si>
    <t>4.5W3.5S DAW(635-706/707) at FOURMILE CREEK</t>
  </si>
  <si>
    <t>C007403215</t>
  </si>
  <si>
    <t>13-1-13 V-57</t>
  </si>
  <si>
    <t>5.5S3.5W DAW(705-635/636) at EASLY CREEK</t>
  </si>
  <si>
    <t>C007403220</t>
  </si>
  <si>
    <t>17-1-14 W-58</t>
  </si>
  <si>
    <t>5.5S 2W DAW(705-637/639B) at SPRING CREEK</t>
  </si>
  <si>
    <t>C007403230</t>
  </si>
  <si>
    <t>24-1-14 X-60</t>
  </si>
  <si>
    <t>3W 2S SALEM (705-641/642) at HONEY CREEK</t>
  </si>
  <si>
    <t>C007701205</t>
  </si>
  <si>
    <t>211</t>
  </si>
  <si>
    <t>1.2S 2W GRETNA at WESTERN SARPY DRAIN DITC</t>
  </si>
  <si>
    <t>C007701405</t>
  </si>
  <si>
    <t>206</t>
  </si>
  <si>
    <t>2.2S 2W GRETNA at WESTERN SARPY DRAIN DITC</t>
  </si>
  <si>
    <t>C007701605</t>
  </si>
  <si>
    <t>200</t>
  </si>
  <si>
    <t>3.2S 2W GRETNA at WSARPY DRAIN DITCH</t>
  </si>
  <si>
    <t>C007702005P</t>
  </si>
  <si>
    <t>110</t>
  </si>
  <si>
    <t>2S Springfield at Springfield Creek</t>
  </si>
  <si>
    <t>C007702010</t>
  </si>
  <si>
    <t>193</t>
  </si>
  <si>
    <t>1.3S 8.4W Springfield at Western Sarpy Ditch Trib</t>
  </si>
  <si>
    <t>C007702215</t>
  </si>
  <si>
    <t>111</t>
  </si>
  <si>
    <t>2.3S Springfield at Buffalo Creek</t>
  </si>
  <si>
    <t>C007722025</t>
  </si>
  <si>
    <t>119</t>
  </si>
  <si>
    <t>1.3S 1.6W SPRINGFIELD at BUFFALO CREEK</t>
  </si>
  <si>
    <t>C007825135</t>
  </si>
  <si>
    <t>NJCT US77/N92 4E 2.8N at UPPER CLEAR CREEK</t>
  </si>
  <si>
    <t>C007801905P</t>
  </si>
  <si>
    <t>.3NE OF WESTON at WAHOO CREEK</t>
  </si>
  <si>
    <t>C007802435</t>
  </si>
  <si>
    <t>1NE OF MALMO at STREAM</t>
  </si>
  <si>
    <t>C007803005</t>
  </si>
  <si>
    <t>5S 4.9W of Prague at Skull Creek</t>
  </si>
  <si>
    <t>C008001405</t>
  </si>
  <si>
    <t>C-33-F-4</t>
  </si>
  <si>
    <t>1.2SW OF STAPLEHURST at LINCOLN CREEK</t>
  </si>
  <si>
    <t>C008011605</t>
  </si>
  <si>
    <t>F3-10</t>
  </si>
  <si>
    <t>2S .2W OF STAPLEHURST at LINCOLN CREEK</t>
  </si>
  <si>
    <t>C008124905P</t>
  </si>
  <si>
    <t>Rath</t>
  </si>
  <si>
    <t>Sheridan</t>
  </si>
  <si>
    <t>#20/#250 6.6S 7.5E at NIOBRARA RIVER</t>
  </si>
  <si>
    <t>C008303405</t>
  </si>
  <si>
    <t>SC01009</t>
  </si>
  <si>
    <t>Sioux</t>
  </si>
  <si>
    <t>5.5E 5.5N OF HARRISON at HAT CREEK</t>
  </si>
  <si>
    <t>C008412015</t>
  </si>
  <si>
    <t>3.6W 1N OF STANTON at STREAM</t>
  </si>
  <si>
    <t>C008412315</t>
  </si>
  <si>
    <t>4.7W 2.1N OF PILGER at S BR HUMBUG CREEK</t>
  </si>
  <si>
    <t>C008931920</t>
  </si>
  <si>
    <t>C89-31920</t>
  </si>
  <si>
    <t>205W 3.7S OF HERMAN at NEW YORK CREEK</t>
  </si>
  <si>
    <t>C009000445</t>
  </si>
  <si>
    <t>2E 4N OF CARROLL at STREAM</t>
  </si>
  <si>
    <t>C009001340</t>
  </si>
  <si>
    <t>1.4S 3W OF CARROLL at STREAM</t>
  </si>
  <si>
    <t>C009001345</t>
  </si>
  <si>
    <t>3W 4.1N OF CARROLL at DOG CREEK</t>
  </si>
  <si>
    <t>C009001350</t>
  </si>
  <si>
    <t>3W 4.4N OF CARROLL at STREAM</t>
  </si>
  <si>
    <t>C009002810</t>
  </si>
  <si>
    <t>3.2N 1.8W OF HOSKINS at STREAM</t>
  </si>
  <si>
    <t>C009143430</t>
  </si>
  <si>
    <t>2.7N 2.3E Guide Rock at Beaver Creek</t>
  </si>
  <si>
    <t>C009304915</t>
  </si>
  <si>
    <t>SEC 1 T9N R1W</t>
  </si>
  <si>
    <t>11S US34 SEWARD CL at W FK BIG BLUE RIVER</t>
  </si>
  <si>
    <t>C004114515</t>
  </si>
  <si>
    <t>1.6N 1E HAMPTON at LINCOLN CREEK</t>
  </si>
  <si>
    <t>C000220810</t>
  </si>
  <si>
    <t>4N .2E OF ROYAL at E BR VERDICRIS CREEK</t>
  </si>
  <si>
    <t>C000605005P</t>
  </si>
  <si>
    <t>.1E CEDAR RAPIDS at CEDAR RIVER</t>
  </si>
  <si>
    <t>C001103825</t>
  </si>
  <si>
    <t>3.2E OF CRAIG at STREAM</t>
  </si>
  <si>
    <t>C001902335</t>
  </si>
  <si>
    <t>4E 4.9S OF CLARKSON at M FK MAPLE CREEK</t>
  </si>
  <si>
    <t>C001902530</t>
  </si>
  <si>
    <t>E-24-1.4</t>
  </si>
  <si>
    <t>.5W 7.9S OF HOWELLS at M FK MAPLE CREEK</t>
  </si>
  <si>
    <t>C002603805P</t>
  </si>
  <si>
    <t>2N 1W OF ALLEN at SOUTH CREEK</t>
  </si>
  <si>
    <t>C003002205</t>
  </si>
  <si>
    <t>324  20X29 MADISON</t>
  </si>
  <si>
    <t>1.5N 1.5E OF GENEVA at TURKEY CREEK</t>
  </si>
  <si>
    <t>C003010405</t>
  </si>
  <si>
    <t>3E 3.5N GRAFTON at W FK BIG BLUE RIVER</t>
  </si>
  <si>
    <t>C003401210</t>
  </si>
  <si>
    <t>N-33 CLATONIA-2</t>
  </si>
  <si>
    <t>.5W 1S OF CLATONIA at CLATONIA CREEK</t>
  </si>
  <si>
    <t>C003401335</t>
  </si>
  <si>
    <t>E-1 Lincoln-2</t>
  </si>
  <si>
    <t>3W .5S OF BEATRICE CBD at STREAM</t>
  </si>
  <si>
    <t>C003433215</t>
  </si>
  <si>
    <t>N-19 Filley-1</t>
  </si>
  <si>
    <t>1N 1.7W OF FILLEY at CEDAR CREEK</t>
  </si>
  <si>
    <t>C003744815</t>
  </si>
  <si>
    <t>MISCHLER</t>
  </si>
  <si>
    <t>14S 2W OF SMITHFIELD at TURKEY CREEK</t>
  </si>
  <si>
    <t>C004202505</t>
  </si>
  <si>
    <t>T1N-R19W-SEC    EL</t>
  </si>
  <si>
    <t>6S 2W OF ALMA at PRAIRIE DOG CREEK</t>
  </si>
  <si>
    <t>C004811005</t>
  </si>
  <si>
    <t>2S 1.6E OF DAYKIN at STREAM</t>
  </si>
  <si>
    <t>C005401705P</t>
  </si>
  <si>
    <t>97-33N1W6</t>
  </si>
  <si>
    <t>5.5W N14/KNOX CO. LINE at VERDIGRIS CREEK</t>
  </si>
  <si>
    <t>C005581735</t>
  </si>
  <si>
    <t>C-262</t>
  </si>
  <si>
    <t>Lancaster</t>
  </si>
  <si>
    <t>1.2N 1.4E Raymond at Little Salt Cr (C 262)</t>
  </si>
  <si>
    <t>C005904315</t>
  </si>
  <si>
    <t>1E OF MADISON at UNION CREEK</t>
  </si>
  <si>
    <t>C006402602P</t>
  </si>
  <si>
    <t>1W OF NEMAHA at HAPPY HOLLOW</t>
  </si>
  <si>
    <t>C007423310</t>
  </si>
  <si>
    <t>15-2-15K-242</t>
  </si>
  <si>
    <t>73/75 6.5E.6S(646-711712) at MUDDY CREEK</t>
  </si>
  <si>
    <t>C007721815</t>
  </si>
  <si>
    <t>106</t>
  </si>
  <si>
    <t>.3S SPRINGFIELD at SPRINGFIELD CREEK</t>
  </si>
  <si>
    <t>C008442025</t>
  </si>
  <si>
    <t>3S 4.5W OF PILGER at CEDAR CREEK</t>
  </si>
  <si>
    <t>C008500725</t>
  </si>
  <si>
    <t>T3N R4W SEC 2  WL</t>
  </si>
  <si>
    <t>1.8W 5.3N DESHLER at LITTLE BLUE RIVER</t>
  </si>
  <si>
    <t>C008503605</t>
  </si>
  <si>
    <t>T2N R4W SEC 2  SL</t>
  </si>
  <si>
    <t>2S .3W DESHLER at SPRING CREEK</t>
  </si>
  <si>
    <t>C001405010</t>
  </si>
  <si>
    <t>4N 1E OF LAUREL at STREAM</t>
  </si>
  <si>
    <t>C001821705</t>
  </si>
  <si>
    <t>280 T8N-R7W S  . 4</t>
  </si>
  <si>
    <t>JCT US6/S-18A 1W 7.3N at W FK BIG BLUE RIVER</t>
  </si>
  <si>
    <t>C001921805</t>
  </si>
  <si>
    <t>E-13-2.6</t>
  </si>
  <si>
    <t>6.2S 1.5W OF HOWELLS at M FK MAPLE CREEK</t>
  </si>
  <si>
    <t>C002010262</t>
  </si>
  <si>
    <t>10262</t>
  </si>
  <si>
    <t>6E N9 THURSTON CL at STREAM</t>
  </si>
  <si>
    <t>C003505305P</t>
  </si>
  <si>
    <t>Garden</t>
  </si>
  <si>
    <t>EJCT US26/N92 .5S .9W at NORTH PLATTE RIVER</t>
  </si>
  <si>
    <t>C004012910</t>
  </si>
  <si>
    <t>T10N R10W 22L6</t>
  </si>
  <si>
    <t>1S .5E ALDA at WOOD RIVER</t>
  </si>
  <si>
    <t>C004103715</t>
  </si>
  <si>
    <t>2.6E .8N AURORA at LINCOLN CREEK</t>
  </si>
  <si>
    <t>C007801420</t>
  </si>
  <si>
    <t>COO781420</t>
  </si>
  <si>
    <t>3N 5.7E OF PRAGUE at STREAM</t>
  </si>
  <si>
    <t>C007801710</t>
  </si>
  <si>
    <t>1.5N 4E OF VALPARAISO at UNNAMED CREEK</t>
  </si>
  <si>
    <t>C008002215</t>
  </si>
  <si>
    <t>H24-25</t>
  </si>
  <si>
    <t>1E 4N OF TWIN LKS REC at STREAM</t>
  </si>
  <si>
    <t>C000101305</t>
  </si>
  <si>
    <t>N25-1</t>
  </si>
  <si>
    <t>17690 S. SAND AVE at LITTLE BLUE RIVER</t>
  </si>
  <si>
    <t>C000211205</t>
  </si>
  <si>
    <t>2N 1W OF ROYAL at HAY CREEK</t>
  </si>
  <si>
    <t>C000230510</t>
  </si>
  <si>
    <t>2.7N 1W OF ORCHARD at BIG SPRINGS CREEK</t>
  </si>
  <si>
    <t>C000243920</t>
  </si>
  <si>
    <t>5N 2E OF BRUNSWICK at STREAM</t>
  </si>
  <si>
    <t>M0700A3305</t>
  </si>
  <si>
    <t>DECATUR BROADWAY @ 13TH at ELM CREEK</t>
  </si>
  <si>
    <t>C001410105P</t>
  </si>
  <si>
    <t>5N 5.5W OF FORDYCE at BEAVER CREEK</t>
  </si>
  <si>
    <t>C001424530</t>
  </si>
  <si>
    <t>COO1424530</t>
  </si>
  <si>
    <t>7S 1W OF OBERT at STREAM</t>
  </si>
  <si>
    <t>C001804120</t>
  </si>
  <si>
    <t>66 T8N-R5W SE   4</t>
  </si>
  <si>
    <t>1.5W 5N SUTTON at STREAM</t>
  </si>
  <si>
    <t>C001900225</t>
  </si>
  <si>
    <t>BS-6-2.05</t>
  </si>
  <si>
    <t>4W N15 STANTON CL at STREAM</t>
  </si>
  <si>
    <t>C001902315</t>
  </si>
  <si>
    <t>H-11-1.8</t>
  </si>
  <si>
    <t>.5E 6.4N OF SCHUYLER at DRY CREEK</t>
  </si>
  <si>
    <t>C001910840</t>
  </si>
  <si>
    <t>A-21-2.1</t>
  </si>
  <si>
    <t>1.2S 1.2E OF HOWELLS at E FK MAPLE CREEK</t>
  </si>
  <si>
    <t>C002117710</t>
  </si>
  <si>
    <t>164</t>
  </si>
  <si>
    <t>1NW BERWYN          #148 at MUD CREEK</t>
  </si>
  <si>
    <t>C002129710</t>
  </si>
  <si>
    <t>616A</t>
  </si>
  <si>
    <t>2N 2W OF MASON CITY #616A at MUD CREEK</t>
  </si>
  <si>
    <t>C002143510</t>
  </si>
  <si>
    <t>434</t>
  </si>
  <si>
    <t>SW EDGE OF CALLAWAY #434 at SAND CREEK</t>
  </si>
  <si>
    <t>C002145415</t>
  </si>
  <si>
    <t>415</t>
  </si>
  <si>
    <t>3NW BERWYN          #238 at MUD CREEK</t>
  </si>
  <si>
    <t>C002146805P</t>
  </si>
  <si>
    <t>649A</t>
  </si>
  <si>
    <t>1.5S 1E ANSLEY      #649A at STREAM</t>
  </si>
  <si>
    <t>C002158510</t>
  </si>
  <si>
    <t>13</t>
  </si>
  <si>
    <t>3N 10E OF BROKEN BOW #13 at CLEAR CREEK</t>
  </si>
  <si>
    <t>C0E2130325</t>
  </si>
  <si>
    <t>633</t>
  </si>
  <si>
    <t>6N 5E OF ANSLEY      #633 at CLEAR CREEK</t>
  </si>
  <si>
    <t>M1320B1705</t>
  </si>
  <si>
    <t>THOMAS ST JACKSON</t>
  </si>
  <si>
    <t>Jackson Thomas @ Hope at Elk Creek</t>
  </si>
  <si>
    <t>C002406710</t>
  </si>
  <si>
    <t>03092002</t>
  </si>
  <si>
    <t>3N 3W OF OVERTON at BUFFALO CREEK</t>
  </si>
  <si>
    <t>C003000205</t>
  </si>
  <si>
    <t>108  N2 GRAFTON</t>
  </si>
  <si>
    <t>7W US81 YORK CL at W FK BIG BLUE RIVER</t>
  </si>
  <si>
    <t>C003252205</t>
  </si>
  <si>
    <t>280725.01</t>
  </si>
  <si>
    <t>1N 11.5E OF STOCKVILLE at WEST MUDDY CREEK</t>
  </si>
  <si>
    <t>C003325705</t>
  </si>
  <si>
    <t>1S 2E OF HOLLINGER at BEAVER CREEK</t>
  </si>
  <si>
    <t>C003330660</t>
  </si>
  <si>
    <t>4N OF OXFORD at STREAM</t>
  </si>
  <si>
    <t>C003401120</t>
  </si>
  <si>
    <t>E-35 Blakely-1</t>
  </si>
  <si>
    <t>2W .5N OF BEATRICE at BOTTLE CREEK</t>
  </si>
  <si>
    <t>C003402520</t>
  </si>
  <si>
    <t>T-E-24-1</t>
  </si>
  <si>
    <t>1W OF WYMORE at BILLS CREEK</t>
  </si>
  <si>
    <t>C003403305</t>
  </si>
  <si>
    <t>E-34 BARNESTON -1</t>
  </si>
  <si>
    <t>2W 2.5S OF BARNESTON at STREAM</t>
  </si>
  <si>
    <t>C003403605</t>
  </si>
  <si>
    <t>N-33 Blakely-1</t>
  </si>
  <si>
    <t>4N .3E OF ELLIS at STREAM</t>
  </si>
  <si>
    <t>C003412445</t>
  </si>
  <si>
    <t>N-34 Hanover-1</t>
  </si>
  <si>
    <t>1S 6E OF PICKRELL at BEAR CREEK</t>
  </si>
  <si>
    <t>C003413645</t>
  </si>
  <si>
    <t>N-31 Filley-1</t>
  </si>
  <si>
    <t>.5S 1.5W OF FILLEY at MUD CREEK</t>
  </si>
  <si>
    <t>C003414920</t>
  </si>
  <si>
    <t>E-13 Island Grove</t>
  </si>
  <si>
    <t>8S N4 PAWNEE CL at WOLF CREEK</t>
  </si>
  <si>
    <t>C003432935</t>
  </si>
  <si>
    <t>E-17 Hanover-4</t>
  </si>
  <si>
    <t>4E 1.7N OF PICKRELL at PIERCE CREEK</t>
  </si>
  <si>
    <t>C004104015</t>
  </si>
  <si>
    <t>1N 2.5E AURORA at LINCOLN CREEK</t>
  </si>
  <si>
    <t>C004104105</t>
  </si>
  <si>
    <t>2E .2N STOCKHAM at W FK BIG BLUE RIVER</t>
  </si>
  <si>
    <t>C004114125</t>
  </si>
  <si>
    <t>.5W 3.5S HORDVILLE at N BR BIG BLUE RIVER</t>
  </si>
  <si>
    <t>C005404705P</t>
  </si>
  <si>
    <t>05-24N3W1</t>
  </si>
  <si>
    <t>3.7S 1.7E OF CENTER at LITTLE BAZILE CREEK</t>
  </si>
  <si>
    <t>C005407703</t>
  </si>
  <si>
    <t>92-32N4</t>
  </si>
  <si>
    <t>1W 3.7S OF WAUSA at N FK ELKHORN RIVER</t>
  </si>
  <si>
    <t>C005411120</t>
  </si>
  <si>
    <t>18-35N3</t>
  </si>
  <si>
    <t>8.5W 1.2N OF VERDIGRE at N BR VERDIGRIS CREEK</t>
  </si>
  <si>
    <t>C006116405</t>
  </si>
  <si>
    <t>1130</t>
  </si>
  <si>
    <t>4.4W 5S CHAPMAN at WOOD RIVER</t>
  </si>
  <si>
    <t>C006305705P</t>
  </si>
  <si>
    <t>W EDGE OF GENOA at BEAVER CREEK</t>
  </si>
  <si>
    <t>C006313505</t>
  </si>
  <si>
    <t>5E 1.5N OF BELGRADE at PLUM CREEK</t>
  </si>
  <si>
    <t>C006401210</t>
  </si>
  <si>
    <t>1.5S 2.9W OF BROCK at STREAM</t>
  </si>
  <si>
    <t>C006702110</t>
  </si>
  <si>
    <t>T1N R10E S22S</t>
  </si>
  <si>
    <t>SJCT N8/N99 4E .9S at JOHNSON CREEK</t>
  </si>
  <si>
    <t>C007012725</t>
  </si>
  <si>
    <t>.7NE OF OSMOND at N FK ELKHORN RIVER</t>
  </si>
  <si>
    <t>C007013125</t>
  </si>
  <si>
    <t>2.5E OF OSMOND at E BR N FK ELKHORN RIVER</t>
  </si>
  <si>
    <t>C007603505</t>
  </si>
  <si>
    <t>C 24 W 2</t>
  </si>
  <si>
    <t>1.5E .6N OF SWANTON at SWAN CREEK</t>
  </si>
  <si>
    <t>C007803605P</t>
  </si>
  <si>
    <t>.5S OF WESTON at STREAM</t>
  </si>
  <si>
    <t>C007810335</t>
  </si>
  <si>
    <t>COO7810335</t>
  </si>
  <si>
    <t>6W OF MORSE BLUFF at SKULL CREEK</t>
  </si>
  <si>
    <t>C007814045</t>
  </si>
  <si>
    <t>.5E OF ITHACA at SILVER CREEK</t>
  </si>
  <si>
    <t>C008011035</t>
  </si>
  <si>
    <t>A22-27</t>
  </si>
  <si>
    <t>1.5E 3N OF GARLAND at MIDDLE OAK CREEK</t>
  </si>
  <si>
    <t>C008013625</t>
  </si>
  <si>
    <t>I25-36</t>
  </si>
  <si>
    <t>.7NE OF PLEASANT DALE at MIDDLE CREEK</t>
  </si>
  <si>
    <t>C008033815</t>
  </si>
  <si>
    <t>I-35-P-2</t>
  </si>
  <si>
    <t>.5SW OF PLEASANT DALE at MIDDLE CREEK</t>
  </si>
  <si>
    <t>C008117005</t>
  </si>
  <si>
    <t>SANDOZ</t>
  </si>
  <si>
    <t>#20/S87 12S 6.9E at NIOBRARA RIVER</t>
  </si>
  <si>
    <t>C008414620</t>
  </si>
  <si>
    <t>11.7S 2.7E OF STANTON at STREAM</t>
  </si>
  <si>
    <t>C008424835</t>
  </si>
  <si>
    <t>17S 2.9W OF PILGER at STREAM</t>
  </si>
  <si>
    <t>C008700625</t>
  </si>
  <si>
    <t>1.5S 4.5E OF EMERSON at NORTH OMAHA CREEK</t>
  </si>
  <si>
    <t>C009001410</t>
  </si>
  <si>
    <t>1.6E 1S OF CARROLL at DEER CREEK</t>
  </si>
  <si>
    <t>C009001535</t>
  </si>
  <si>
    <t>.7S 2W OF CARROLL at STREAM</t>
  </si>
  <si>
    <t>C009001550</t>
  </si>
  <si>
    <t>2W 3.4N OF CARROLL at DOG CREEK</t>
  </si>
  <si>
    <t>C009001715</t>
  </si>
  <si>
    <t>1.5W 2.9S OF WINSIDE at HUMBUG CREEK</t>
  </si>
  <si>
    <t>C000614120</t>
  </si>
  <si>
    <t>2W 3N St Edwards at Beaver Creek</t>
  </si>
  <si>
    <t>C000817305</t>
  </si>
  <si>
    <t>T33N R11W SEC13 N-5</t>
  </si>
  <si>
    <t>2SE of Bristow at Ponca Creek</t>
  </si>
  <si>
    <t>C001611605P</t>
  </si>
  <si>
    <t>1-81</t>
  </si>
  <si>
    <t>1N 11E OF VALENTINE at NIOBRARA RIVER</t>
  </si>
  <si>
    <t>C002165015P</t>
  </si>
  <si>
    <t>634</t>
  </si>
  <si>
    <t>6.5N 4.5E OF ANSLEY #634 at CLEAR CREEK</t>
  </si>
  <si>
    <t>C002701935</t>
  </si>
  <si>
    <t>320</t>
  </si>
  <si>
    <t>Rd. 10 Bet. L &amp;amp; M at MAPLE CREEK</t>
  </si>
  <si>
    <t>C003213005P</t>
  </si>
  <si>
    <t>180626.04</t>
  </si>
  <si>
    <t>2.7S 3.5E OF STOCKVILLE at MEDICINE CREEK</t>
  </si>
  <si>
    <t>C003303805</t>
  </si>
  <si>
    <t>1.5S 4W OF WILSONVILLE at BEAVER CREEK</t>
  </si>
  <si>
    <t>C003403105</t>
  </si>
  <si>
    <t>E-28 BARNESTON-3</t>
  </si>
  <si>
    <t>2S 3W OF BARNESTON at STREAM</t>
  </si>
  <si>
    <t>C003446640</t>
  </si>
  <si>
    <t>N-16 Liberty-1</t>
  </si>
  <si>
    <t>1.5S 2.2W OF LIBERTY at PLUM CREEK</t>
  </si>
  <si>
    <t>C004101710</t>
  </si>
  <si>
    <t>1.6N 1E GILTNER at BEAVER CREEK</t>
  </si>
  <si>
    <t>C004201705</t>
  </si>
  <si>
    <t>8.5S 1W OF ORLEANS at PRAIRIE DOG CREEK</t>
  </si>
  <si>
    <t>C004804505</t>
  </si>
  <si>
    <t>.5W OF DILLER at INDIAN CREEK</t>
  </si>
  <si>
    <t>C004821920</t>
  </si>
  <si>
    <t>567 AVE</t>
  </si>
  <si>
    <t>5E 1.6N OF DAYKIN at S FK SWAN CREEK</t>
  </si>
  <si>
    <t>C004822515</t>
  </si>
  <si>
    <t>3W 4.4N OF JANSEN at STREAM</t>
  </si>
  <si>
    <t>C006300510</t>
  </si>
  <si>
    <t>SJCT N14/22 15W 4.7S at COTTONWOOD CREEK</t>
  </si>
  <si>
    <t>Steel continuousStringer/Multi-beam or Girder</t>
  </si>
  <si>
    <t>C006623435</t>
  </si>
  <si>
    <t>7S 4.3E SYRACUSE at S FK LITTLE NEMAHA RIVER</t>
  </si>
  <si>
    <t>C007411215</t>
  </si>
  <si>
    <t>34-3-14 C-96</t>
  </si>
  <si>
    <t>3.2N DAWSON (715-639/641) at DRY BRANCH</t>
  </si>
  <si>
    <t>C007602005</t>
  </si>
  <si>
    <t>I 20 N 3</t>
  </si>
  <si>
    <t>2.4W 6S OF FRIEND at TURKEY CREEK</t>
  </si>
  <si>
    <t>C007711315</t>
  </si>
  <si>
    <t>172</t>
  </si>
  <si>
    <t>.7N 4W SPRINGFIELD at BUFFALO CREEK</t>
  </si>
  <si>
    <t>C007711805</t>
  </si>
  <si>
    <t>197</t>
  </si>
  <si>
    <t>.5S 8.5W OF SPRINGFIELD at WESTERN SARPY DRAIN DITC</t>
  </si>
  <si>
    <t>C007804125</t>
  </si>
  <si>
    <t>.4S 1E OF ITHACA at SILVER CREEK</t>
  </si>
  <si>
    <t>C007805250</t>
  </si>
  <si>
    <t>.7N 2.7E OF CERESCO at N FK ROCK CREEK</t>
  </si>
  <si>
    <t>C007921915</t>
  </si>
  <si>
    <t>10-C</t>
  </si>
  <si>
    <t>Scotts Bluff</t>
  </si>
  <si>
    <t>1.5E OF MORRILL at TRI-STATE CANAL</t>
  </si>
  <si>
    <t>Wood or TimberStringer/Multi-beam or Girder</t>
  </si>
  <si>
    <t>C009012020</t>
  </si>
  <si>
    <t>.4S 6.4W OF WAYNE at STREAM</t>
  </si>
  <si>
    <t>C009013820</t>
  </si>
  <si>
    <t>1W N15 STANTON CL at STREAM</t>
  </si>
  <si>
    <t>C009103305</t>
  </si>
  <si>
    <t>3S 4.7E RED CLOUD at OAK CREEK</t>
  </si>
  <si>
    <t>C009314115</t>
  </si>
  <si>
    <t>SEC 17E T10N   W</t>
  </si>
  <si>
    <t>.7E 3.8S WACO at BEAVER CREEK</t>
  </si>
  <si>
    <t>C000104505</t>
  </si>
  <si>
    <t>Q 26-1</t>
  </si>
  <si>
    <t>17395 S. PAWNEE at CROOKED CREEK</t>
  </si>
  <si>
    <t>C001034545</t>
  </si>
  <si>
    <t>34-Z</t>
  </si>
  <si>
    <t>Buffalo</t>
  </si>
  <si>
    <t>S EDGE OF SWEETWATER at MUD CREEK</t>
  </si>
  <si>
    <t>C001202205</t>
  </si>
  <si>
    <t>SSSE4SEC32-16</t>
  </si>
  <si>
    <t>2.5S 2.4W OCTAVIA at STREAM</t>
  </si>
  <si>
    <t>C001608705P</t>
  </si>
  <si>
    <t>3-22</t>
  </si>
  <si>
    <t>1.2E 8S OF CODY at NIOBRARA RIVER</t>
  </si>
  <si>
    <t>C002149525</t>
  </si>
  <si>
    <t>#24</t>
  </si>
  <si>
    <t>6N 1E OF ANSLEY       #24 at CLEAR CREEK</t>
  </si>
  <si>
    <t>C002400903P</t>
  </si>
  <si>
    <t>15112504</t>
  </si>
  <si>
    <t>.7S OF GOTHENBURG at N CH PLATTE RIVER</t>
  </si>
  <si>
    <t>C002611910</t>
  </si>
  <si>
    <t>2.5N of Allen at South Creek Trib</t>
  </si>
  <si>
    <t>C003324820</t>
  </si>
  <si>
    <t>8S OF HENDLEY at SAPPA CREEK</t>
  </si>
  <si>
    <t>C003407020</t>
  </si>
  <si>
    <t>IN-23 BARNESTON-1</t>
  </si>
  <si>
    <t>.7S 1W OF BARNESTON at STREAM</t>
  </si>
  <si>
    <t>C003411130</t>
  </si>
  <si>
    <t>E-2-Blakely 1</t>
  </si>
  <si>
    <t>1E 1.7N OF HOAG at SNAKE CREEK</t>
  </si>
  <si>
    <t>C003500105P</t>
  </si>
  <si>
    <t>.5S of Lisco at North Platte River</t>
  </si>
  <si>
    <t>C003903320</t>
  </si>
  <si>
    <t>4E OF GREELEY at E BR SPRING CREEK</t>
  </si>
  <si>
    <t>C003921805</t>
  </si>
  <si>
    <t>4S 4.5W OF SPALDING at UNNAMED STREAM</t>
  </si>
  <si>
    <t>C004106405</t>
  </si>
  <si>
    <t>3E 1.5S OF GILTNER at STREAM</t>
  </si>
  <si>
    <t>C004114920</t>
  </si>
  <si>
    <t>10N US34 YORK CL at BIG BLUE RIVER</t>
  </si>
  <si>
    <t>C004223205P</t>
  </si>
  <si>
    <t>T2N-R19W-SEC    UM</t>
  </si>
  <si>
    <t>1.6E OF ORLEANS at ROPE CREEK</t>
  </si>
  <si>
    <t>C004802710</t>
  </si>
  <si>
    <t>7W 1.9N OF PLYMOUTH at STREAM</t>
  </si>
  <si>
    <t>C004823715</t>
  </si>
  <si>
    <t>2W 3.5S OF PLYMOUTH at CUB CREEK</t>
  </si>
  <si>
    <t>C004911815</t>
  </si>
  <si>
    <t>1S 2.3W OF ST. MARY at DEER CREEK</t>
  </si>
  <si>
    <t>C005418335</t>
  </si>
  <si>
    <t>12-11N5</t>
  </si>
  <si>
    <t>6.7E 5.5N OF BLOOMFIELD at WEST BOW CREEK</t>
  </si>
  <si>
    <t>C006400110</t>
  </si>
  <si>
    <t>2N N62 JOHNSON CL at LONG BRANCH CREEK</t>
  </si>
  <si>
    <t>M2360C2105</t>
  </si>
  <si>
    <t>Nuckolls</t>
  </si>
  <si>
    <t>Superior Park Rd @ Fourth at Lost Creek</t>
  </si>
  <si>
    <t>C006712410</t>
  </si>
  <si>
    <t>T2N R9E S36N</t>
  </si>
  <si>
    <t>3S .5W OF BURCHARD at TIPPS CREEK</t>
  </si>
  <si>
    <t>C007114925</t>
  </si>
  <si>
    <t>MBL 24-3</t>
  </si>
  <si>
    <t>1.5N Lake Babcock Reserve at Shell Creek</t>
  </si>
  <si>
    <t>C007613130</t>
  </si>
  <si>
    <t>K 10 W 4</t>
  </si>
  <si>
    <t>JCT N41/S-76D 7.1N at SPRING CREEK</t>
  </si>
  <si>
    <t>C007603025</t>
  </si>
  <si>
    <t>H-18- N-1</t>
  </si>
  <si>
    <t>2.2W 1N OF WILBER at TURKEY CREEK</t>
  </si>
  <si>
    <t>C007821625</t>
  </si>
  <si>
    <t>.5N 3.7W OF LESHARA at OTOE CREEK</t>
  </si>
  <si>
    <t>C007804710P</t>
  </si>
  <si>
    <t>.7W .3N OF MEMPHIS at WAHOO CREEK</t>
  </si>
  <si>
    <t>C007812450</t>
  </si>
  <si>
    <t>1.2S 2.5E OF COLON at SILVER CREEK</t>
  </si>
  <si>
    <t>C007815115</t>
  </si>
  <si>
    <t>.2E .6S OF MEMPHIS at SILVER CREEK</t>
  </si>
  <si>
    <t>C008400705</t>
  </si>
  <si>
    <t>4W 12.1S OF STANTON at STREAM</t>
  </si>
  <si>
    <t>C009011620</t>
  </si>
  <si>
    <t>.5N 1.6E OF WAYNE at SOUTH LOGAN CREEK</t>
  </si>
  <si>
    <t>C001004405</t>
  </si>
  <si>
    <t>7-PP</t>
  </si>
  <si>
    <t>1N .5W OF ELM CREEK at ELM CREEK</t>
  </si>
  <si>
    <t>C001800510</t>
  </si>
  <si>
    <t>256 T5N-R8W S  . 16</t>
  </si>
  <si>
    <t>5W 3.2N DEWEESE at STREAM</t>
  </si>
  <si>
    <t>C001912835</t>
  </si>
  <si>
    <t>G-8-4.8</t>
  </si>
  <si>
    <t>6N 3.4W OF ROGERS at M FK MAPLE CREEK</t>
  </si>
  <si>
    <t>C002412035</t>
  </si>
  <si>
    <t>23112201B</t>
  </si>
  <si>
    <t>3N 10E OF COZAD at FRENCH CREEK</t>
  </si>
  <si>
    <t>C003414020</t>
  </si>
  <si>
    <t>N-11 Rockford-1</t>
  </si>
  <si>
    <t>.5W of Rockford at Mud Creek</t>
  </si>
  <si>
    <t>C004102715</t>
  </si>
  <si>
    <t>1W 3.9S AURORA at BEAVER CREEK</t>
  </si>
  <si>
    <t>C004509505</t>
  </si>
  <si>
    <t>T25N R9W-S25-WL</t>
  </si>
  <si>
    <t>Holt</t>
  </si>
  <si>
    <t>9.8S 1E EWING at CLEARWATER CREEK</t>
  </si>
  <si>
    <t>C007004525</t>
  </si>
  <si>
    <t>3.5N 6E OF PIERCE at STREAM</t>
  </si>
  <si>
    <t>C007012825</t>
  </si>
  <si>
    <t>3N 5.5E OF PIERCE at STREAM</t>
  </si>
  <si>
    <t>C007801725</t>
  </si>
  <si>
    <t>1725</t>
  </si>
  <si>
    <t>1S .5W OF WESTON at WAHOO CREEK TRIB.</t>
  </si>
  <si>
    <t>C007801910</t>
  </si>
  <si>
    <t>.2S 5E OF VALPARAISO at WAHOO CREEK</t>
  </si>
  <si>
    <t>C007811015</t>
  </si>
  <si>
    <t>4.5N 1.5W OF PRAGUE at TRIP TO SAND CREEK</t>
  </si>
  <si>
    <t>C007812820</t>
  </si>
  <si>
    <t>3W 1S OF MALMO at NORTH FORK WAHOO CREEK</t>
  </si>
  <si>
    <t>C007815625</t>
  </si>
  <si>
    <t>B-85</t>
  </si>
  <si>
    <t>1W US77 LANCASTER CL at HOBSON CREEK</t>
  </si>
  <si>
    <t>C007820715</t>
  </si>
  <si>
    <t>.5N 5.5W OF WESTON at STREAM</t>
  </si>
  <si>
    <t>C008422615</t>
  </si>
  <si>
    <t>1.5S 5E of Stanton at Cedar Creek</t>
  </si>
  <si>
    <t>C009011915</t>
  </si>
  <si>
    <t>.5W OF WINSIDE at SOUTH LOGAN CREEK</t>
  </si>
  <si>
    <t>C009012320</t>
  </si>
  <si>
    <t>.4E 3.3N OF WINSIDE at STREAM</t>
  </si>
  <si>
    <t>C009012720</t>
  </si>
  <si>
    <t>3.6E 2.5N OF CARROLL at DOG CREEK</t>
  </si>
  <si>
    <t>C009102205P</t>
  </si>
  <si>
    <t>1.3N COWLES at ELM CREEK</t>
  </si>
  <si>
    <t>C009112715</t>
  </si>
  <si>
    <t>1.3W 2.7N COWLES at ELM CREEK</t>
  </si>
  <si>
    <t>C006433140</t>
  </si>
  <si>
    <t>JCT US73/S-64A 1.6S 4E at STREAM</t>
  </si>
  <si>
    <t>C007815610</t>
  </si>
  <si>
    <t>1E N79 LANCASTER CL at NORTH OAK CREEK</t>
  </si>
  <si>
    <t>C000816510</t>
  </si>
  <si>
    <t>T33N R11W SEC5  N-1</t>
  </si>
  <si>
    <t>2W 1N OF BRISTOW at STREAM</t>
  </si>
  <si>
    <t>C001402805</t>
  </si>
  <si>
    <t>5.5S OF WYNOT at BOW CREEK</t>
  </si>
  <si>
    <t>C001422935</t>
  </si>
  <si>
    <t>2.5NE OF HARTINGTON at BOW CREEK</t>
  </si>
  <si>
    <t>C002435005P</t>
  </si>
  <si>
    <t>01081904</t>
  </si>
  <si>
    <t>JCT US30/L24B 3.5S 6E at Dry Creek</t>
  </si>
  <si>
    <t>C003417225</t>
  </si>
  <si>
    <t>N-34 Barneston-1</t>
  </si>
  <si>
    <t>2S 2.7W OF BARNESTON at STREAM</t>
  </si>
  <si>
    <t>C003423137</t>
  </si>
  <si>
    <t>E-9 Rockford-1</t>
  </si>
  <si>
    <t>.5S 2W OF ROCKFORD at CEDAR CREEK</t>
  </si>
  <si>
    <t>C003423325</t>
  </si>
  <si>
    <t>E-22 Rockford-1</t>
  </si>
  <si>
    <t>3S 1W OF ROCKFORD at BLOODY RUN</t>
  </si>
  <si>
    <t>C004114120</t>
  </si>
  <si>
    <t>.7W 1.8N HAMPTON at STREAM</t>
  </si>
  <si>
    <t>C004231405</t>
  </si>
  <si>
    <t>T3N-R18W-SEC    LE</t>
  </si>
  <si>
    <t>3S 1W OF RAGAN at TURKEY CREEK</t>
  </si>
  <si>
    <t>C004803045</t>
  </si>
  <si>
    <t>2.4N 2.7W OF DILLER at INDIAN CREEK</t>
  </si>
  <si>
    <t>C004812210</t>
  </si>
  <si>
    <t>1S 1E OF POWELL at STREAM</t>
  </si>
  <si>
    <t>C005403405P</t>
  </si>
  <si>
    <t>16-28N2W5</t>
  </si>
  <si>
    <t>1.7N .5E OF VERDIGRE at STREAM</t>
  </si>
  <si>
    <t>C005404305P</t>
  </si>
  <si>
    <t>05-27N1W7</t>
  </si>
  <si>
    <t>.7E 2N OF BAZILE MILLS at BAZILE CREEK</t>
  </si>
  <si>
    <t>C005426005</t>
  </si>
  <si>
    <t>95-27W8</t>
  </si>
  <si>
    <t>.2S .1E of Creighton at Bazile Creek</t>
  </si>
  <si>
    <t>C007410820</t>
  </si>
  <si>
    <t>20-3-15 D-92</t>
  </si>
  <si>
    <t>.5SE STELLA(717-643/644) at HOOSIER CREEK</t>
  </si>
  <si>
    <t>C007424310</t>
  </si>
  <si>
    <t>15-2-16U-167  (J-22)</t>
  </si>
  <si>
    <t>4N OF FALLS CITY   (J-22) at STREAM</t>
  </si>
  <si>
    <t>C007811030</t>
  </si>
  <si>
    <t>COO7811030</t>
  </si>
  <si>
    <t>3.5S 2.3E OF MORSE BLUFF at SAND CREEK</t>
  </si>
  <si>
    <t>C007824460</t>
  </si>
  <si>
    <t>n</t>
  </si>
  <si>
    <t>.3S 1.5W WANN at CLEAR CREEK</t>
  </si>
  <si>
    <t>C009033445</t>
  </si>
  <si>
    <t>7.3S 2.9W OF WAYNE at PLUM CREEK</t>
  </si>
  <si>
    <t>C009100405</t>
  </si>
  <si>
    <t>.5N .2W BLADEN at LITTLE BLUE RIVER</t>
  </si>
  <si>
    <t>C000220220</t>
  </si>
  <si>
    <t>1W N14 KNOX CL at STREAM</t>
  </si>
  <si>
    <t>C000236220</t>
  </si>
  <si>
    <t>2S of Tilden at Giles Creek</t>
  </si>
  <si>
    <t>C001111210</t>
  </si>
  <si>
    <t>2.2N 2.6E LYONS at SOUTH BLACKBIRD CREEK</t>
  </si>
  <si>
    <t>C003000605</t>
  </si>
  <si>
    <t>160 9X16 GRAFTON</t>
  </si>
  <si>
    <t>2.4N 2.9W GRAFTON at SCHOOL CREEK</t>
  </si>
  <si>
    <t>C003302515</t>
  </si>
  <si>
    <t>JCT US283/N89 7.2S 4.1W at SAPPA CREEK</t>
  </si>
  <si>
    <t>C004000310</t>
  </si>
  <si>
    <t>T10N R12W 48G8</t>
  </si>
  <si>
    <t>1.3S. 5W. WOOD RIVER at WOOD RIVER</t>
  </si>
  <si>
    <t>C004001810</t>
  </si>
  <si>
    <t>T11N R11W 33T6</t>
  </si>
  <si>
    <t>4.5S .2E CAIRO at PRAIRIE CREEK</t>
  </si>
  <si>
    <t>C004114510</t>
  </si>
  <si>
    <t>1.5S 1E HAMPTON at BEAVER CREEK</t>
  </si>
  <si>
    <t>C004803920</t>
  </si>
  <si>
    <t>1W 3.2S OF PLYMOUTH at CUB CREEK</t>
  </si>
  <si>
    <t>C004821610P</t>
  </si>
  <si>
    <t>3.2N .2E OF HARBINE at STREAM</t>
  </si>
  <si>
    <t>C005669845</t>
  </si>
  <si>
    <t>Lincoln</t>
  </si>
  <si>
    <t>13E US83 FRONTIER CL at DRY CREEK</t>
  </si>
  <si>
    <t>C005904405</t>
  </si>
  <si>
    <t>2N 3W OF NEWMAN GROVE at STREAM</t>
  </si>
  <si>
    <t>M036004310P</t>
  </si>
  <si>
    <t>Btwn Main St and Water St at Stream</t>
  </si>
  <si>
    <t>C006702205P</t>
  </si>
  <si>
    <t>T2N R9E S25</t>
  </si>
  <si>
    <t>2.5S .9W OF BURCHARD at TIPPS CREEK</t>
  </si>
  <si>
    <t>C007001505</t>
  </si>
  <si>
    <t>1S 8W OF PIERCE at WILLOW CREEK</t>
  </si>
  <si>
    <t>C007413840</t>
  </si>
  <si>
    <t>33-1-16X-120</t>
  </si>
  <si>
    <t>2WUS73 KS SL(702-650/651) at Pony Creek</t>
  </si>
  <si>
    <t>C007422820P</t>
  </si>
  <si>
    <t>11-1-15C-160</t>
  </si>
  <si>
    <t>1.2E OF SALEM  (707 LANE) at STREAM</t>
  </si>
  <si>
    <t>C007522105</t>
  </si>
  <si>
    <t>Rock</t>
  </si>
  <si>
    <t>6E N7 Keya Paha CL at Niobrara River</t>
  </si>
  <si>
    <t>C007800615</t>
  </si>
  <si>
    <t>G</t>
  </si>
  <si>
    <t>1.5S 1.6E OF MORSE BLUFF at STREAM</t>
  </si>
  <si>
    <t>C007801125</t>
  </si>
  <si>
    <t>1.5S 3.5W OF WESTON at STREAM</t>
  </si>
  <si>
    <t>C007803622</t>
  </si>
  <si>
    <t>4.1W OF WESTON at DUNLAP CREEK</t>
  </si>
  <si>
    <t>C007814220</t>
  </si>
  <si>
    <t>2.4E 3S OF WESTON at MILLER BRANCH CREEK</t>
  </si>
  <si>
    <t>C007824945</t>
  </si>
  <si>
    <t>.1S 1W of Leshara at Otoe Creek</t>
  </si>
  <si>
    <t>C007852685</t>
  </si>
  <si>
    <t>1NE OF YUTAN at OTOE CREEK</t>
  </si>
  <si>
    <t>C008000210</t>
  </si>
  <si>
    <t>C-3C</t>
  </si>
  <si>
    <t>5W N15 BUTLER CL at BIG BLUE RIVER</t>
  </si>
  <si>
    <t>C008412320</t>
  </si>
  <si>
    <t>4.7W 5.9N OF PILGER at HUMBUG CREEK</t>
  </si>
  <si>
    <t>C009104405</t>
  </si>
  <si>
    <t>3S 2W INAVALE at WALNUT CREEK</t>
  </si>
  <si>
    <t>C006702920</t>
  </si>
  <si>
    <t>T2N R11E S33W</t>
  </si>
  <si>
    <t>2W 1S OF PAWNEE CITY at W BR TURKEY CREEK</t>
  </si>
  <si>
    <t>C007803915</t>
  </si>
  <si>
    <t>\</t>
  </si>
  <si>
    <t>1.2S OF ITHACA at STREAM</t>
  </si>
  <si>
    <t>C007804205</t>
  </si>
  <si>
    <t>2.6W 1N OF TOUHY at OAK CREEK</t>
  </si>
  <si>
    <t>C001121035</t>
  </si>
  <si>
    <t>1S OF DECATUR at ELM CREEK</t>
  </si>
  <si>
    <t>C001403835</t>
  </si>
  <si>
    <t>2S OF HARTINGTON at PEARL CREEK</t>
  </si>
  <si>
    <t>C002408305P</t>
  </si>
  <si>
    <t>13091904B</t>
  </si>
  <si>
    <t>5E 1N OF OVERTON at ELM CREEK</t>
  </si>
  <si>
    <t>C004102305</t>
  </si>
  <si>
    <t>3W 9.3S AURORA at STREAM</t>
  </si>
  <si>
    <t>C007822840</t>
  </si>
  <si>
    <t>.1NE OF YUTAN at UPPER CLEAR CREEK</t>
  </si>
  <si>
    <t>C002145410</t>
  </si>
  <si>
    <t>237</t>
  </si>
  <si>
    <t>3.5NW BERWYN        #237 at STREAM</t>
  </si>
  <si>
    <t>C002212405P</t>
  </si>
  <si>
    <t>NE 1/4 SEC 34  26N R</t>
  </si>
  <si>
    <t>.2E 2N OF HOMER at PIGEON CREEK</t>
  </si>
  <si>
    <t>C002621520P</t>
  </si>
  <si>
    <t>1.25N .25W OF ALLEN at SOUTH CREEK</t>
  </si>
  <si>
    <t>C004515720</t>
  </si>
  <si>
    <t>T28N R12W - S 35 WL</t>
  </si>
  <si>
    <t>2.5E 9.7N CHAMBERS at DRY CREEK</t>
  </si>
  <si>
    <t>C004743910</t>
  </si>
  <si>
    <t>12 V-3</t>
  </si>
  <si>
    <t>2.2N .5W CUSHING at SPRING CREEK</t>
  </si>
  <si>
    <t>C004802905P</t>
  </si>
  <si>
    <t>.2S OF ENDICOTT at STREAM</t>
  </si>
  <si>
    <t>C004812120P</t>
  </si>
  <si>
    <t>6.7E 1.9N of Daykin at Swan Creek So Fk</t>
  </si>
  <si>
    <t>C006632040</t>
  </si>
  <si>
    <t>1.4E SYRACUSE at STREAM</t>
  </si>
  <si>
    <t>C007401425</t>
  </si>
  <si>
    <t>31-3-15 W-29</t>
  </si>
  <si>
    <t>3.5S STEL (714R-642/643A) at STREAM</t>
  </si>
  <si>
    <t>C007601615</t>
  </si>
  <si>
    <t>I 9 N 4</t>
  </si>
  <si>
    <t>1.5W 4S OF FRIEND at TURKEY CREEK</t>
  </si>
  <si>
    <t>C007951215</t>
  </si>
  <si>
    <t>F-17</t>
  </si>
  <si>
    <t>2.5SE OF MITCHELL at TRI-STATE CANAL</t>
  </si>
  <si>
    <t>C008201310</t>
  </si>
  <si>
    <t>C-134</t>
  </si>
  <si>
    <t>.5W .2S of Hazard at Mud Creek</t>
  </si>
  <si>
    <t>C008904305P</t>
  </si>
  <si>
    <t>C 8904305P</t>
  </si>
  <si>
    <t>1N FORT CALHOUN at MOORES CREEK</t>
  </si>
  <si>
    <t>C009103405</t>
  </si>
  <si>
    <t>2N 2.5W INAVALE at FARMERS CREEK</t>
  </si>
  <si>
    <t>C000613015</t>
  </si>
  <si>
    <t>2.7E 1N Albion at Cedar River</t>
  </si>
  <si>
    <t>C001200905</t>
  </si>
  <si>
    <t>WSNW4SEC14-13</t>
  </si>
  <si>
    <t>.5E .3S SURPRISE at BIG BLUE RIVER</t>
  </si>
  <si>
    <t>M250001205P</t>
  </si>
  <si>
    <t>JCT US275/N64 2W .5S at GINGER COVE LAKE</t>
  </si>
  <si>
    <t>C004200905</t>
  </si>
  <si>
    <t>T2N-R20W-SEC    EL</t>
  </si>
  <si>
    <t>2E OF STAMFORD at SAPPA CREEK</t>
  </si>
  <si>
    <t>C004804105</t>
  </si>
  <si>
    <t>19.5S OF PLYMOUTH at STREAM</t>
  </si>
  <si>
    <t>C005902325</t>
  </si>
  <si>
    <t>7.5S 1W OF BATTLE CREEK at BATTLE CREEK</t>
  </si>
  <si>
    <t>C006710815</t>
  </si>
  <si>
    <t>T3N R10E S20N</t>
  </si>
  <si>
    <t>1.5S 5E OF LEWISTON at ROCK CREEK</t>
  </si>
  <si>
    <t>C007013605</t>
  </si>
  <si>
    <t>10W of Pierce at Willow Creek</t>
  </si>
  <si>
    <t>C007422025</t>
  </si>
  <si>
    <t>13-2-15V-152</t>
  </si>
  <si>
    <t>1.7E 1S VERD (711-647/648 at STREAM</t>
  </si>
  <si>
    <t>C007442925</t>
  </si>
  <si>
    <t>16-3-15U-193</t>
  </si>
  <si>
    <t>1E 1S STELLA (644A-717R) at STREAM</t>
  </si>
  <si>
    <t>C008703305P</t>
  </si>
  <si>
    <t>1NW OF WALTHILL at NORTH OMAHA CREEK</t>
  </si>
  <si>
    <t>C0E2131035</t>
  </si>
  <si>
    <t>6N N70 Valley CL at Middle Lou river</t>
  </si>
  <si>
    <t>C000216010</t>
  </si>
  <si>
    <t>3S 1W of Oakdale at Cedar Creek</t>
  </si>
  <si>
    <t>C000220310</t>
  </si>
  <si>
    <t>5.5N 2W OF ORCHARD at S BR VERDIGRIS CREEK</t>
  </si>
  <si>
    <t>C001400310</t>
  </si>
  <si>
    <t>13W OF COLERIDGE at STREAM</t>
  </si>
  <si>
    <t>C007803505P</t>
  </si>
  <si>
    <t>1.2N 1.6W OF ITHACA at WAHOO CREEK</t>
  </si>
  <si>
    <t>C004804310</t>
  </si>
  <si>
    <t>.4S 1.5W OF DILLER at STREAM</t>
  </si>
  <si>
    <t>C000101710</t>
  </si>
  <si>
    <t>O 8.2</t>
  </si>
  <si>
    <t>13280 S PROSSER AVE. at COTTONWOOD CREEK</t>
  </si>
  <si>
    <t>M1465E1005</t>
  </si>
  <si>
    <t>6-MAIN-WALNUT</t>
  </si>
  <si>
    <t>Louisville 6th @ Walnut at Mill Creek</t>
  </si>
  <si>
    <t>C001310715</t>
  </si>
  <si>
    <t>D-27-28-2200</t>
  </si>
  <si>
    <t>1.5E 1.4N of Greenwood at Greenwood Creek</t>
  </si>
  <si>
    <t>SteelStringer/Multi-beam or Girder</t>
  </si>
  <si>
    <t>C001414320</t>
  </si>
  <si>
    <t>9E 1.5S OF HARTINGTON at EAST BOW CREEK</t>
  </si>
  <si>
    <t>C0E1606105P</t>
  </si>
  <si>
    <t>1-4</t>
  </si>
  <si>
    <t>1E 1S OF VALENTINE at NIOBRARA RIVER</t>
  </si>
  <si>
    <t>C001803905</t>
  </si>
  <si>
    <t>76 T5N-R5W SE   32</t>
  </si>
  <si>
    <t>2.5 E EDGAR at BIG SANDY CREEK</t>
  </si>
  <si>
    <t>C001820215</t>
  </si>
  <si>
    <t>229 T8N-R5W S  . 3</t>
  </si>
  <si>
    <t>6E N14 HAMILTON CL at STREAM</t>
  </si>
  <si>
    <t>C002154620</t>
  </si>
  <si>
    <t>19</t>
  </si>
  <si>
    <t>1.5N OF WESTERVILLE #19 at STREAM</t>
  </si>
  <si>
    <t>C002165010P</t>
  </si>
  <si>
    <t>26</t>
  </si>
  <si>
    <t>6.5N 1.7E OF ANSLEY   #26 at CLEAR CREEK</t>
  </si>
  <si>
    <t>C003414220</t>
  </si>
  <si>
    <t>N-14 Rockford-1</t>
  </si>
  <si>
    <t>1S .7W OF ROCKFORD at MUD CREEK</t>
  </si>
  <si>
    <t>C004902215</t>
  </si>
  <si>
    <t>3W OF TECUMSEH at YANKEE CREEK</t>
  </si>
  <si>
    <t>C004910910P</t>
  </si>
  <si>
    <t>.5S OF STERLING at HOOKER CREEK</t>
  </si>
  <si>
    <t>C004930645</t>
  </si>
  <si>
    <t>1S 4E OF COOK at SPRING CREEK</t>
  </si>
  <si>
    <t>M194000620P</t>
  </si>
  <si>
    <t>Peru Olive St @ ECL at Tributary to Buck Creek</t>
  </si>
  <si>
    <t>C006410930</t>
  </si>
  <si>
    <t>.5E 4S OF JOHNSON at STREAM</t>
  </si>
  <si>
    <t>C006632425</t>
  </si>
  <si>
    <t>2S 1.5E SYRACUSE at BROWNELL CREEK</t>
  </si>
  <si>
    <t>C006701005</t>
  </si>
  <si>
    <t>T3N R9E S19SE</t>
  </si>
  <si>
    <t>2.6S 2.2W OF LEWISTON at ADAMSON CREEK</t>
  </si>
  <si>
    <t>C006700705</t>
  </si>
  <si>
    <t>T1N R9E S27NW</t>
  </si>
  <si>
    <t>3W 8.2S OF BURCHARD at MISSION CREEK</t>
  </si>
  <si>
    <t>C006701115</t>
  </si>
  <si>
    <t>T3N R9E S1NW</t>
  </si>
  <si>
    <t>.7N 2E OF LEWISTON at TURKEY CREEK</t>
  </si>
  <si>
    <t>C006701205</t>
  </si>
  <si>
    <t>T3N R9E S29SW</t>
  </si>
  <si>
    <t>3.5S 1.5W OF LEWISTON at ADAMSON CREEK</t>
  </si>
  <si>
    <t>C006703815</t>
  </si>
  <si>
    <t>T1N R10E S32S</t>
  </si>
  <si>
    <t>1E N99 Kansas SL at Pole Creek</t>
  </si>
  <si>
    <t>C006704305</t>
  </si>
  <si>
    <t>T2N R12E S34S</t>
  </si>
  <si>
    <t>4E 1.2S OF PAWNEE CITY at DRY BRANCH</t>
  </si>
  <si>
    <t>C006710920</t>
  </si>
  <si>
    <t>T2N R9E S14SW</t>
  </si>
  <si>
    <t>2W .7S OF BURCHARD at PLUM CREEK</t>
  </si>
  <si>
    <t>C006711215</t>
  </si>
  <si>
    <t>T3N R12E S30S</t>
  </si>
  <si>
    <t>.5N .2W OF TABLE ROCK at CLEAR CREEK</t>
  </si>
  <si>
    <t>C006722140</t>
  </si>
  <si>
    <t>T3N R10E S22S</t>
  </si>
  <si>
    <t>2W OF STEINAUER at ROCK CREEK</t>
  </si>
  <si>
    <t>C007004105</t>
  </si>
  <si>
    <t>1.2N OF HADAR at N FK ELKHORN RIVER</t>
  </si>
  <si>
    <t>C007614210</t>
  </si>
  <si>
    <t>B 13 N 4</t>
  </si>
  <si>
    <t>.7N 2.1E OF WESTERN at N FK SWAN CREEK</t>
  </si>
  <si>
    <t>C007801705</t>
  </si>
  <si>
    <t>3.5E OF VALPARAISO at WAHOO CREEK</t>
  </si>
  <si>
    <t>C007814040</t>
  </si>
  <si>
    <t>.1W of Ithaca at Wahoo Creek</t>
  </si>
  <si>
    <t>C008403405P</t>
  </si>
  <si>
    <t>4.9W 6.5S OF STANTON at STREAM</t>
  </si>
  <si>
    <t>C008404230</t>
  </si>
  <si>
    <t>9.7S 3.9E OF STANTON at M FK MAPLE CREEK</t>
  </si>
  <si>
    <t>C008711205</t>
  </si>
  <si>
    <t>2N OF THURSTON at MIDDLE CREEK</t>
  </si>
  <si>
    <t>C008721430</t>
  </si>
  <si>
    <t>3S OF WINNEBAGO at SOUTH OMAHA CREEK</t>
  </si>
  <si>
    <t>C008923710</t>
  </si>
  <si>
    <t>C 8923710</t>
  </si>
  <si>
    <t>1E 2S BLAIR at MILL CREEK</t>
  </si>
  <si>
    <t>C007811315</t>
  </si>
  <si>
    <t>1S 2.5W of Weston at Wahoo Creek</t>
  </si>
  <si>
    <t>C002724510P</t>
  </si>
  <si>
    <t>445</t>
  </si>
  <si>
    <t>Nick.Rd Bet.N &amp; O, N.Br. at STREAM</t>
  </si>
  <si>
    <t>C003312915</t>
  </si>
  <si>
    <t>2W OF ARAPAHOE at MUDDY CREEK</t>
  </si>
  <si>
    <t>C003333720</t>
  </si>
  <si>
    <t>1.5E OF ARAPAHOE at CAMBRIDGE-OXFORD-ORLEANS</t>
  </si>
  <si>
    <t>C003702305P</t>
  </si>
  <si>
    <t>Inlet Johnson Lake Dr. West Side</t>
  </si>
  <si>
    <t>Jct US283/N23 1W 7.3N at Tri-County Supply Canal</t>
  </si>
  <si>
    <t>C003900805P</t>
  </si>
  <si>
    <t>1W OF SPALDING at STREAM</t>
  </si>
  <si>
    <t>C004300305P</t>
  </si>
  <si>
    <t>Hayes</t>
  </si>
  <si>
    <t>1.5N 4W OF HAMLET at FRENCHMAN CREEK</t>
  </si>
  <si>
    <t>C005661710</t>
  </si>
  <si>
    <t>JCT US30/N25 .6E 3.7N at NORTH PLATTE RIVER</t>
  </si>
  <si>
    <t>ConcreteArch - Deck</t>
  </si>
  <si>
    <t>C005903313</t>
  </si>
  <si>
    <t>JCT US81/N31 3.5W 1.5S at DRAINAGE DITCH</t>
  </si>
  <si>
    <t>C006713710P</t>
  </si>
  <si>
    <t>T2N R12E S6N</t>
  </si>
  <si>
    <t>.2W .9S OF TABLE ROCK at BNSF RR        083-932-A</t>
  </si>
  <si>
    <t>C007012430</t>
  </si>
  <si>
    <t>NJCT US81/N98 3N 3.2E at STREAM</t>
  </si>
  <si>
    <t>C007310105</t>
  </si>
  <si>
    <t>CNTY LINE AT DITCH</t>
  </si>
  <si>
    <t>.1S 7.5W OF MCCOOK at DRIFTWOOD CANAL</t>
  </si>
  <si>
    <t>C000500705</t>
  </si>
  <si>
    <t>Driml</t>
  </si>
  <si>
    <t>Blaine</t>
  </si>
  <si>
    <t>3N 5W Dunning at Middle Loup River</t>
  </si>
  <si>
    <t>C001301315</t>
  </si>
  <si>
    <t>NO-19-24-1800</t>
  </si>
  <si>
    <t>1.2S 3.5W of Murdock at Callahan Creek</t>
  </si>
  <si>
    <t>C001310720</t>
  </si>
  <si>
    <t>D-27-28-2700</t>
  </si>
  <si>
    <t>1.5E 1.5N OF GREENWOOD at GREENWOOD CREEK</t>
  </si>
  <si>
    <t>C001311515</t>
  </si>
  <si>
    <t>N-7-8-1000</t>
  </si>
  <si>
    <t>2.5W .2N OF MURDOCK at CALLAHAN CREEK</t>
  </si>
  <si>
    <t>C001313015</t>
  </si>
  <si>
    <t>Q-3-10-3400</t>
  </si>
  <si>
    <t>.5N .7E OF ELMWOOD at N BR WEEPING WATER CREEK</t>
  </si>
  <si>
    <t>C001405835</t>
  </si>
  <si>
    <t>1W 1N OF LAUREL at LOGAN CREEK</t>
  </si>
  <si>
    <t>C003406225</t>
  </si>
  <si>
    <t>N-3 Paddock-1</t>
  </si>
  <si>
    <t>3.2E 3N OF ODELL at SICILY CREEK</t>
  </si>
  <si>
    <t>C003711315</t>
  </si>
  <si>
    <t>Plum Creek 420B</t>
  </si>
  <si>
    <t>2S N23 FRONTIER CL at PLUM CREEK</t>
  </si>
  <si>
    <t>C004803305</t>
  </si>
  <si>
    <t>.5E 2.7S OF JANSEN at STREAM</t>
  </si>
  <si>
    <t>C004813005P</t>
  </si>
  <si>
    <t>JCT US136/N15 .5E .75S at BRAWNERS CREEK</t>
  </si>
  <si>
    <t>C004813505</t>
  </si>
  <si>
    <t>1.7N 2E OF ENDICOTT at STREAM</t>
  </si>
  <si>
    <t>C004833630</t>
  </si>
  <si>
    <t>.1S 1W OF DILLER at STREAM</t>
  </si>
  <si>
    <t>C004900305P</t>
  </si>
  <si>
    <t>1SW of Crab Orchard at Yankee Creek</t>
  </si>
  <si>
    <t>C004901310</t>
  </si>
  <si>
    <t>.5W 3.5N OF VESTA at DEER CREEK</t>
  </si>
  <si>
    <t>C004914125</t>
  </si>
  <si>
    <t>1S 4E OF COOK at STREAM</t>
  </si>
  <si>
    <t>C004941430</t>
  </si>
  <si>
    <t>5S OF COOK at MANNS BRANCH</t>
  </si>
  <si>
    <t>C005900930</t>
  </si>
  <si>
    <t>1E 9.5N OF NEWMAN GROVE at STREAM</t>
  </si>
  <si>
    <t>C005904505</t>
  </si>
  <si>
    <t>.5S 2E OF MADISON at STREAM</t>
  </si>
  <si>
    <t>C006401405</t>
  </si>
  <si>
    <t>1.5N OF JOHNSON at HOUSCHINS CREEK</t>
  </si>
  <si>
    <t>C006410520</t>
  </si>
  <si>
    <t>1.5W OF JOHNSON at MUDDY CREEK</t>
  </si>
  <si>
    <t>C006411110</t>
  </si>
  <si>
    <t>1.5E 5.4S OF JOHNSON at STREAM</t>
  </si>
  <si>
    <t>C006423440</t>
  </si>
  <si>
    <t>1.5W 3S OF NEMAHA at Jarvis Creek Tributary</t>
  </si>
  <si>
    <t>C006432605</t>
  </si>
  <si>
    <t>2S 2W OF AUBURN at SCOTCH BRANCH</t>
  </si>
  <si>
    <t>C006602103</t>
  </si>
  <si>
    <t>1E .7S OF BURR at S FK LITTLE NEMAHA RIVER</t>
  </si>
  <si>
    <t>C006605315P</t>
  </si>
  <si>
    <t>3.2E 4.2N DUNBAR at BIG SLOUGH</t>
  </si>
  <si>
    <t>C006621120</t>
  </si>
  <si>
    <t>.7E 2.8S PALMYRA at STREAM</t>
  </si>
  <si>
    <t>C006624330</t>
  </si>
  <si>
    <t>2.8E 3N OTOE at FLOOD CREEK</t>
  </si>
  <si>
    <t>C006700315</t>
  </si>
  <si>
    <t>T1N R9E S8W</t>
  </si>
  <si>
    <t>5W 5.5S OF BURCHARD at ARKEKETA CREEK</t>
  </si>
  <si>
    <t>C006701610</t>
  </si>
  <si>
    <t>T2N R9E S5SE</t>
  </si>
  <si>
    <t>.5N 4.5W OF BURCHARD at STREAM</t>
  </si>
  <si>
    <t>C006702205</t>
  </si>
  <si>
    <t>T2N R9E S21SW</t>
  </si>
  <si>
    <t>2S 3.7W OF BURCHARD at PLUM CREEK</t>
  </si>
  <si>
    <t>C006703005</t>
  </si>
  <si>
    <t>T1N R9E S7SW</t>
  </si>
  <si>
    <t>6S 5.6W OF BURCHARD at ARKEKETA CREEK</t>
  </si>
  <si>
    <t>C006711413</t>
  </si>
  <si>
    <t>T2N R10E S2NW</t>
  </si>
  <si>
    <t>2S 2W OF STEINAUER at BALLS BRANCH</t>
  </si>
  <si>
    <t>C006712130</t>
  </si>
  <si>
    <t>T2N R10E S10S</t>
  </si>
  <si>
    <t>6W 2.7N OF PAWNEE CITY at STREAM</t>
  </si>
  <si>
    <t>C006723010</t>
  </si>
  <si>
    <t>T1N R12E S17N</t>
  </si>
  <si>
    <t>1.2N 2.9W OF DUBOIS at LORES BRANCH</t>
  </si>
  <si>
    <t>C006730515</t>
  </si>
  <si>
    <t>4W 1.1N OF BURCHARD at WOLF CREEK</t>
  </si>
  <si>
    <t>C007001520</t>
  </si>
  <si>
    <t>2NW OF FOSTER at DRY CREEK</t>
  </si>
  <si>
    <t>C007611620</t>
  </si>
  <si>
    <t>J 9 N 4</t>
  </si>
  <si>
    <t>3.1E 4S of Friend at Dry Branch Trib</t>
  </si>
  <si>
    <t>C007624215</t>
  </si>
  <si>
    <t>D 18 N 4</t>
  </si>
  <si>
    <t>2.7E 2N OF SWANTON at PLUMMERS BRANCH</t>
  </si>
  <si>
    <t>C007803215</t>
  </si>
  <si>
    <t>6S .1W OF PRAGUE at TRIB N FORK WAHOO CRK</t>
  </si>
  <si>
    <t>C008002205P</t>
  </si>
  <si>
    <t>GT-28</t>
  </si>
  <si>
    <t>SE EDGE OF SEWARD at PLUM CREEK</t>
  </si>
  <si>
    <t>C008504155</t>
  </si>
  <si>
    <t>2.5W 5.7N Alexandria at Dry Sandy Creek</t>
  </si>
  <si>
    <t>C008513120</t>
  </si>
  <si>
    <t>T3N R2W SEC 1  WL</t>
  </si>
  <si>
    <t>.5E .3S BELVIDERE at BIG SANDY CREEK</t>
  </si>
  <si>
    <t>C008700310</t>
  </si>
  <si>
    <t>5W OF THURSTON at STREAM</t>
  </si>
  <si>
    <t>C009000425</t>
  </si>
  <si>
    <t>Loberg dairy</t>
  </si>
  <si>
    <t>4N .4E OF CARROLL at STREAM</t>
  </si>
  <si>
    <t>C009123510</t>
  </si>
  <si>
    <t>1.7E 2S Cowles at Willow Creek</t>
  </si>
  <si>
    <t>C000600825</t>
  </si>
  <si>
    <t>1N 10.6E OF PETERSBURG at NORTH SHELL CREEK</t>
  </si>
  <si>
    <t>C004114115</t>
  </si>
  <si>
    <t>1.2N .7W HAMPTON at LINCOLN CREEK</t>
  </si>
  <si>
    <t>C004811215</t>
  </si>
  <si>
    <t>3S 1.8E OF DAYKIN at STREAM</t>
  </si>
  <si>
    <t>C004911605</t>
  </si>
  <si>
    <t>2.5S 1W OF STERLING at STREAM</t>
  </si>
  <si>
    <t>C004912610</t>
  </si>
  <si>
    <t>1.5SW OF VESTA at LOST BRANCH</t>
  </si>
  <si>
    <t>C007401705P</t>
  </si>
  <si>
    <t>33-1-14 S-34</t>
  </si>
  <si>
    <t>8S .5W DAW(638B-702/703R) at RATTLESNAKE CREEK</t>
  </si>
  <si>
    <t>C007602205</t>
  </si>
  <si>
    <t>I 30 N 4</t>
  </si>
  <si>
    <t>1.5W 9N of Tobias at Turkey Creek</t>
  </si>
  <si>
    <t>C000216610</t>
  </si>
  <si>
    <t>3.5E OF ELGIN at CEDAR CREEK</t>
  </si>
  <si>
    <t>C001302405</t>
  </si>
  <si>
    <t>O-21-28-2100</t>
  </si>
  <si>
    <t>1.5W 2N of Alvo at Dee Creek Trib</t>
  </si>
  <si>
    <t>C001302520</t>
  </si>
  <si>
    <t>NM-25-30-5000</t>
  </si>
  <si>
    <t>2E 2S OF MURDOCK at STREAM</t>
  </si>
  <si>
    <t>C002011930</t>
  </si>
  <si>
    <t>3E 2.2N OF WISNER at PLUM CREEK</t>
  </si>
  <si>
    <t>C002157605</t>
  </si>
  <si>
    <t>616</t>
  </si>
  <si>
    <t>3E 1S OF MASON CITY #616 at MUD CREEK</t>
  </si>
  <si>
    <t>C002302605</t>
  </si>
  <si>
    <t>Schuhmacher</t>
  </si>
  <si>
    <t>WJCT US20/US385 3.1W at WHITE RIVER</t>
  </si>
  <si>
    <t>C002313015</t>
  </si>
  <si>
    <t>EJCT US20/385 5.3E 1.6SW at BIG BORDEAUX CREEK</t>
  </si>
  <si>
    <t>C003303505</t>
  </si>
  <si>
    <t>2W 7.7S OF BEAVER CITY at DRY CREEK</t>
  </si>
  <si>
    <t>C004903230</t>
  </si>
  <si>
    <t>2S 4.7E OF CRAB ORCHARD at STREAM</t>
  </si>
  <si>
    <t>C004922615</t>
  </si>
  <si>
    <t>.5S 1.5E of Vesta at Brewers Branch</t>
  </si>
  <si>
    <t>C004923410</t>
  </si>
  <si>
    <t>9.5W OF ELK CREEK at SAMPSON BRANCH</t>
  </si>
  <si>
    <t>C005901704</t>
  </si>
  <si>
    <t>11W 1.2S Madison at Union Creek N Fk Trib</t>
  </si>
  <si>
    <t>C006401010P</t>
  </si>
  <si>
    <t>1S 1W OF BROCK at HOUSCHINS CREEK</t>
  </si>
  <si>
    <t>C006401205</t>
  </si>
  <si>
    <t>1.5S 5W OF BROCK at STREAM</t>
  </si>
  <si>
    <t>C006423835</t>
  </si>
  <si>
    <t>3W N67 RICHARDSON CL at STREAM</t>
  </si>
  <si>
    <t>C006703605</t>
  </si>
  <si>
    <t>T1N R9E S27SE</t>
  </si>
  <si>
    <t>9S 2.5W OF BURCHARD at STREAM</t>
  </si>
  <si>
    <t>C007411445</t>
  </si>
  <si>
    <t>36-3-16 V-100</t>
  </si>
  <si>
    <t>3S.5E BARADA(714-653/654) at STREAM</t>
  </si>
  <si>
    <t>C007613810</t>
  </si>
  <si>
    <t>2.5N 1.1W OF WESTERN at SPRING CREEK</t>
  </si>
  <si>
    <t>C007800510</t>
  </si>
  <si>
    <t>.3N 1.5W Of Valparaiso at Bates Branch</t>
  </si>
  <si>
    <t>C007820115</t>
  </si>
  <si>
    <t>4N N92 BUTLER CL at SKULL CREEK</t>
  </si>
  <si>
    <t>C007821945</t>
  </si>
  <si>
    <t>COO7821945</t>
  </si>
  <si>
    <t>3.5S 2E OF MORSE BLUFF at SAND CREEK</t>
  </si>
  <si>
    <t>C0S1631605P</t>
  </si>
  <si>
    <t>JCT US83/S16B 33.5S 17.4 at GOOSE CREEK</t>
  </si>
  <si>
    <t>C000103015</t>
  </si>
  <si>
    <t>K10-1</t>
  </si>
  <si>
    <t>3430 W OREGON TRAIL RD. at THIRTY-TWO MILE CREEK</t>
  </si>
  <si>
    <t>C004804610</t>
  </si>
  <si>
    <t>1.7S 2.9E OF REYNOLDS at STREAM</t>
  </si>
  <si>
    <t>C006623525</t>
  </si>
  <si>
    <t>1W 4N OF OTOE at STREAM</t>
  </si>
  <si>
    <t>C007814835</t>
  </si>
  <si>
    <t>.5N 1W of Memphis at Silver Creek</t>
  </si>
  <si>
    <t>C001302420</t>
  </si>
  <si>
    <t>N-24-25-4700</t>
  </si>
  <si>
    <t>1.5S 1.9E OF MURDOCK at STREAM</t>
  </si>
  <si>
    <t>C001302905</t>
  </si>
  <si>
    <t>R-16-17-5100</t>
  </si>
  <si>
    <t>4.7E .1S OF ELMWOOD at STREAM</t>
  </si>
  <si>
    <t>C001313025</t>
  </si>
  <si>
    <t>R-6-7-1700</t>
  </si>
  <si>
    <t>.5N 3E OF ELMWOOD at STREAM</t>
  </si>
  <si>
    <t>C001400705P</t>
  </si>
  <si>
    <t>8.5W .7N OF SAINT HELENA at BEAVER CREEK</t>
  </si>
  <si>
    <t>C001403305</t>
  </si>
  <si>
    <t>1.5E 2S OF BELDEN at BAKER CREEK</t>
  </si>
  <si>
    <t>C001420125</t>
  </si>
  <si>
    <t>2N N12 KNOX CL at STREAM</t>
  </si>
  <si>
    <t>C002250510</t>
  </si>
  <si>
    <t>SERVINE</t>
  </si>
  <si>
    <t>5W 3N OF HUBBARD at MINNOW CREEK</t>
  </si>
  <si>
    <t>C002605810</t>
  </si>
  <si>
    <t>2.5N 3W OF WAKEFIELD at STREAM</t>
  </si>
  <si>
    <t>C003324115</t>
  </si>
  <si>
    <t>2W 1.2N OF EDISON at CAMBRIDGE-OXFORD-ORLEANS</t>
  </si>
  <si>
    <t>C003403610</t>
  </si>
  <si>
    <t>N-34 Blakely-1</t>
  </si>
  <si>
    <t>2.5S .7W OF HOAG at STREAM</t>
  </si>
  <si>
    <t>C003421340</t>
  </si>
  <si>
    <t>E-1 Clatonia-1</t>
  </si>
  <si>
    <t>5W 1N OF CORTLAND at STREAM</t>
  </si>
  <si>
    <t>C004102925</t>
  </si>
  <si>
    <t>2.2S .2W MARQUETTE at N BR BIG BLUE RIVER</t>
  </si>
  <si>
    <t>C004404905P</t>
  </si>
  <si>
    <t>13S of Culberson at Driftwood Creek Trib</t>
  </si>
  <si>
    <t>C004546715</t>
  </si>
  <si>
    <t>T31N R11W - S 10- WL</t>
  </si>
  <si>
    <t>2E 14.1N ONEILL at BLACKBIRD CREEK</t>
  </si>
  <si>
    <t>C004804315</t>
  </si>
  <si>
    <t>4.2S OF HARBINE at INDIAN CREEK</t>
  </si>
  <si>
    <t>C004812205</t>
  </si>
  <si>
    <t>.4E 1S OF POWELL at STREAM</t>
  </si>
  <si>
    <t>C004821615</t>
  </si>
  <si>
    <t>4N 1.7W OF JANSEN at STREAM</t>
  </si>
  <si>
    <t>C004821825</t>
  </si>
  <si>
    <t>2.9N 2.1W OF HARBINE at STREAM</t>
  </si>
  <si>
    <t>C004822215</t>
  </si>
  <si>
    <t>.7N OF HARBINE at STREAM</t>
  </si>
  <si>
    <t>C004833830</t>
  </si>
  <si>
    <t>1S 1.7W OF DILLER at STREAM</t>
  </si>
  <si>
    <t>C004900905</t>
  </si>
  <si>
    <t>1.5E 1.5S OF CRAB ORCHARD at STREAM</t>
  </si>
  <si>
    <t>C004901005P</t>
  </si>
  <si>
    <t>1.2E OF STERLING at STREAM</t>
  </si>
  <si>
    <t>C004904115</t>
  </si>
  <si>
    <t>2.4E 2.3N OF ELK CREEK at LONG BRANCH</t>
  </si>
  <si>
    <t>C005406305</t>
  </si>
  <si>
    <t>93-31N7</t>
  </si>
  <si>
    <t>8W 3.4S OF WAUSA at STREAM</t>
  </si>
  <si>
    <t>C005801405P</t>
  </si>
  <si>
    <t>Loup</t>
  </si>
  <si>
    <t>3.5W 15.5N of Taylor at Calamus River</t>
  </si>
  <si>
    <t>C005802105P</t>
  </si>
  <si>
    <t>5W 18.5N OF TAYLOR at CALAMUS RIVER</t>
  </si>
  <si>
    <t>C006400405</t>
  </si>
  <si>
    <t>2W 2N BROCK at JONES CREEK</t>
  </si>
  <si>
    <t>C006401005P</t>
  </si>
  <si>
    <t>1S 3W OF BROCK at STREAM</t>
  </si>
  <si>
    <t>C006403005</t>
  </si>
  <si>
    <t>3.2W 6S OF JOHNSON at STREAM</t>
  </si>
  <si>
    <t>C006403205P</t>
  </si>
  <si>
    <t>2.4S OF NEMAHA at WHISKEY RUN</t>
  </si>
  <si>
    <t>C006412225</t>
  </si>
  <si>
    <t>2.9W 1S OF AUBURN at LONGS CREEK</t>
  </si>
  <si>
    <t>C006412410</t>
  </si>
  <si>
    <t>1S 6.5W OF AUBURN at STREAM</t>
  </si>
  <si>
    <t>C006413230</t>
  </si>
  <si>
    <t>2S 1.7W OF NEMAHA at JIVERS CREEK</t>
  </si>
  <si>
    <t>C006423450</t>
  </si>
  <si>
    <t>3S 2.5E OF NEMAHA at DEROIN CREEK</t>
  </si>
  <si>
    <t>C006600820</t>
  </si>
  <si>
    <t>2.2N 4.6E PALMYRA at OWL CREEK</t>
  </si>
  <si>
    <t>C006601535</t>
  </si>
  <si>
    <t>3W .3S UNADILLA at STREAM</t>
  </si>
  <si>
    <t>C006623520</t>
  </si>
  <si>
    <t>.8W 1N Otoe at Little Nemaha River N Fk</t>
  </si>
  <si>
    <t>C006623910</t>
  </si>
  <si>
    <t>4W 3.3N TALMAGE at STREAM</t>
  </si>
  <si>
    <t>C006633920</t>
  </si>
  <si>
    <t>.7E .3S OTOE at N FK LITTLE NEMAHA RIVER</t>
  </si>
  <si>
    <t>C006701320</t>
  </si>
  <si>
    <t>T3N R9E S1NE</t>
  </si>
  <si>
    <t>1N 3E OF LEWISTON at TURKEY CREEK</t>
  </si>
  <si>
    <t>C006701110</t>
  </si>
  <si>
    <t>T2N R9E S13NW</t>
  </si>
  <si>
    <t>1W .3S OF BURCHARD at PLUM CREEK</t>
  </si>
  <si>
    <t>C006711820</t>
  </si>
  <si>
    <t>T2N R11E S13N</t>
  </si>
  <si>
    <t>1.7N .9E OF PAWNEE CITY at Tributary to Taylor Bran</t>
  </si>
  <si>
    <t>C006723015</t>
  </si>
  <si>
    <t>T1N R12E S12S</t>
  </si>
  <si>
    <t>1.2N 1.6E OF DUBOIS at STREAM</t>
  </si>
  <si>
    <t>C006732015</t>
  </si>
  <si>
    <t>T2N R10E S13S</t>
  </si>
  <si>
    <t>.5N 5W OF PAWNEE CITY at BALLS BRANCH</t>
  </si>
  <si>
    <t>C007100205</t>
  </si>
  <si>
    <t>MBEN 6-2</t>
  </si>
  <si>
    <t>2W N45 MADISON CL at STREAM</t>
  </si>
  <si>
    <t>C007324705</t>
  </si>
  <si>
    <t>.5W 1.5N OF BARTLEY at WILDCAT CREEK</t>
  </si>
  <si>
    <t>C007411115P</t>
  </si>
  <si>
    <t>12-2-13 W-95</t>
  </si>
  <si>
    <t>1.5E.7S H(635B-711R/712T) at N Fk Big Nemaha River Tr</t>
  </si>
  <si>
    <t>C007600405</t>
  </si>
  <si>
    <t>M 10 N 2</t>
  </si>
  <si>
    <t>2N .5W of Friend at Johnson Creek</t>
  </si>
  <si>
    <t>C007601610</t>
  </si>
  <si>
    <t>I 8 N 1</t>
  </si>
  <si>
    <t>2.4W  4S of Friend at Turkey Creek Trib</t>
  </si>
  <si>
    <t>C007613805</t>
  </si>
  <si>
    <t>B 5 N 5</t>
  </si>
  <si>
    <t>2.5N 1.5W OF WESTERN at SPRING CREEK</t>
  </si>
  <si>
    <t>C007622320</t>
  </si>
  <si>
    <t>J 36 W 2</t>
  </si>
  <si>
    <t>3.4S 4W OF PLEASANTHILL at SPRING CREEK</t>
  </si>
  <si>
    <t>C007802615</t>
  </si>
  <si>
    <t>EJCT N79/N92 4N .9E at TRIB TO N FORK WAHOO CRK</t>
  </si>
  <si>
    <t>C007801820</t>
  </si>
  <si>
    <t>COO7801820</t>
  </si>
  <si>
    <t>.5N 2.2E OF PRAGUE at DUCK CREEK</t>
  </si>
  <si>
    <t>C007803025</t>
  </si>
  <si>
    <t>2S 2.4E OF MALMO at COTTONWOOD CREEK</t>
  </si>
  <si>
    <t>C007814035</t>
  </si>
  <si>
    <t>.5W of Ithica at Wahoo Creek Trib</t>
  </si>
  <si>
    <t>C007911005</t>
  </si>
  <si>
    <t>E-12</t>
  </si>
  <si>
    <t>.5W OF MITCHELL at DRY SPOTTED TAIL CREEK</t>
  </si>
  <si>
    <t>C007916715</t>
  </si>
  <si>
    <t>34-F</t>
  </si>
  <si>
    <t>3E OF LAKE MINATARE at LOW LINE CANAL</t>
  </si>
  <si>
    <t>C007933720</t>
  </si>
  <si>
    <t>19-F-2</t>
  </si>
  <si>
    <t>4.2E 1.7S OF MITCHELL at ENTERPRISE CANAL</t>
  </si>
  <si>
    <t>C008401605P</t>
  </si>
  <si>
    <t>1.9W 2.5N OF STANTON at PLEASANT RUN CREEK</t>
  </si>
  <si>
    <t>C008402205</t>
  </si>
  <si>
    <t>4S 3.7W OF PILGER at CEDAR CREEK</t>
  </si>
  <si>
    <t>C008402925</t>
  </si>
  <si>
    <t>8.2S 2W OF PILGER at STREAM</t>
  </si>
  <si>
    <t>C008702305P</t>
  </si>
  <si>
    <t>JCT N9/S-87A 7.1E at COW CREEK</t>
  </si>
  <si>
    <t>C009003315</t>
  </si>
  <si>
    <t>1.5W .6S of Wayne at Deer Creek</t>
  </si>
  <si>
    <t>ConcreteSlab</t>
  </si>
  <si>
    <t>C009012340</t>
  </si>
  <si>
    <t>1.6E 3.9N OF CARROLL at STREAM</t>
  </si>
  <si>
    <t>C003923605</t>
  </si>
  <si>
    <t>3.5S 5E of Greeley at Spring Creek E Br</t>
  </si>
  <si>
    <t>C004413405</t>
  </si>
  <si>
    <t>7S OF CULBERTSON at STREAM</t>
  </si>
  <si>
    <t>C004804605</t>
  </si>
  <si>
    <t>1.7S 1.7E OF REYNOLDS at WILEY CREEK</t>
  </si>
  <si>
    <t>C004900415</t>
  </si>
  <si>
    <t>8.5 W of Cook at Saunders Creek</t>
  </si>
  <si>
    <t>C004902520</t>
  </si>
  <si>
    <t>.5S 2.2W OF TECUMSEH at BADGER BRANCH</t>
  </si>
  <si>
    <t>C004921115</t>
  </si>
  <si>
    <t>3.5S OF STERLING at DEER CREEK</t>
  </si>
  <si>
    <t>C005601605P</t>
  </si>
  <si>
    <t>8.5N 1.5E OF SUTHERLAND at BIRDWOOD CREEK</t>
  </si>
  <si>
    <t>C005903115</t>
  </si>
  <si>
    <t>9S 3E OF BATTLE CREEK at TAYLOR CREEK</t>
  </si>
  <si>
    <t>C005904205</t>
  </si>
  <si>
    <t>3N 2W OF NEWMAN GROVE at WATERWAY</t>
  </si>
  <si>
    <t>C006400205P</t>
  </si>
  <si>
    <t>2N BROCK at STREAM</t>
  </si>
  <si>
    <t>C006403205</t>
  </si>
  <si>
    <t>3.4W 7S OF JOHNSON at LONG BRANCH</t>
  </si>
  <si>
    <t>C006411215</t>
  </si>
  <si>
    <t>.4E 2.5N OF JOHNSON at HOUSCHINS CREEK</t>
  </si>
  <si>
    <t>C006600340</t>
  </si>
  <si>
    <t>2.5W 1S PALMYRA at LITTLE NEMAHA RIVER</t>
  </si>
  <si>
    <t>C006600320</t>
  </si>
  <si>
    <t>2.5W DOUGLAS at S FK LITTLE NEMAHA RIVER</t>
  </si>
  <si>
    <t>C006600505</t>
  </si>
  <si>
    <t>1.5W DOUGLAS at S FK LITTLE NEMAHA RIVER</t>
  </si>
  <si>
    <t>C006600805</t>
  </si>
  <si>
    <t>2.2N .4E PALMYRA at STREAM</t>
  </si>
  <si>
    <t>C006601305</t>
  </si>
  <si>
    <t>2.3W .2S BURR at STREAM</t>
  </si>
  <si>
    <t>C006621115</t>
  </si>
  <si>
    <t>.7E 3.5N DOUGLAS at STREAM</t>
  </si>
  <si>
    <t>C006623070</t>
  </si>
  <si>
    <t>1S 5.7E LORTON at STREAM</t>
  </si>
  <si>
    <t>C006623415</t>
  </si>
  <si>
    <t>7S 1W SYRACUSE at STREAM</t>
  </si>
  <si>
    <t>C006700320</t>
  </si>
  <si>
    <t>T2N R9E S29SW</t>
  </si>
  <si>
    <t>5W 2.7S OF BURCHARD at PLUM CREEK</t>
  </si>
  <si>
    <t>C006700905</t>
  </si>
  <si>
    <t>T1N R9E S23SW</t>
  </si>
  <si>
    <t>2W 7.7S OF BURCHARD at MISSION CREEK</t>
  </si>
  <si>
    <t>C006702910</t>
  </si>
  <si>
    <t>T1N R11E S21N</t>
  </si>
  <si>
    <t>2W 4.7S OF PAWNEE CITY at STREAM</t>
  </si>
  <si>
    <t>C006713910</t>
  </si>
  <si>
    <t>T1N R12E S8SW</t>
  </si>
  <si>
    <t>2E 3.2S PAWNEE CITY at STREAM</t>
  </si>
  <si>
    <t>C006721010</t>
  </si>
  <si>
    <t>T3N R11E S24S</t>
  </si>
  <si>
    <t>1.5N 1.2W OF TABLE ROCK at CLEAR CREEK</t>
  </si>
  <si>
    <t>C006724120</t>
  </si>
  <si>
    <t>T3N R12E S4SW</t>
  </si>
  <si>
    <t>5.2N OF TABLE ROCK at STREAM</t>
  </si>
  <si>
    <t>C006730845</t>
  </si>
  <si>
    <t>T3N R12E S15S</t>
  </si>
  <si>
    <t>2.5N 2.2E OF TABLE ROCK at N Fk Big Nemaha River Tr</t>
  </si>
  <si>
    <t>C007402805</t>
  </si>
  <si>
    <t>6-1-13 O-50</t>
  </si>
  <si>
    <t>6S 3W HUMB (707-630/631) at South Fork Big Nemaha Tr</t>
  </si>
  <si>
    <t>C007601605</t>
  </si>
  <si>
    <t>I 8 N 2</t>
  </si>
  <si>
    <t>2.7W 4S OF FRIEND at STREAM</t>
  </si>
  <si>
    <t>C007902505</t>
  </si>
  <si>
    <t>13-H</t>
  </si>
  <si>
    <t>3S 1W OF MITCHELL at MITCHELL-GERING CANAL</t>
  </si>
  <si>
    <t>C008411315</t>
  </si>
  <si>
    <t>1W 6.9N OF STANTON at MESKENTHINE CREEK</t>
  </si>
  <si>
    <t>C008722630</t>
  </si>
  <si>
    <t>3N OF ROSALIE at STREAM</t>
  </si>
  <si>
    <t>C002314405</t>
  </si>
  <si>
    <t>Moore Bridge</t>
  </si>
  <si>
    <t>NJCT US20/N71 1.8NE at SQUAW CREEK</t>
  </si>
  <si>
    <t>C003304310</t>
  </si>
  <si>
    <t>6.2S 1E OF BEAVER CITY at STREAM</t>
  </si>
  <si>
    <t>C004213210</t>
  </si>
  <si>
    <t>T2N-R20W-SEC    LE</t>
  </si>
  <si>
    <t>.6E OF STAMFORD at STREAM</t>
  </si>
  <si>
    <t>C006401015P</t>
  </si>
  <si>
    <t>1S 1.5E OF BROCK at STREAM</t>
  </si>
  <si>
    <t>C007601725</t>
  </si>
  <si>
    <t>J 4 W 2</t>
  </si>
  <si>
    <t>3E 3.8S OF FRIEND at STREAM</t>
  </si>
  <si>
    <t>C007902215</t>
  </si>
  <si>
    <t>K-7</t>
  </si>
  <si>
    <t>7.2S OF MORRILL at OWL CREEK</t>
  </si>
  <si>
    <t>C007910305</t>
  </si>
  <si>
    <t>2-I</t>
  </si>
  <si>
    <t>2.2S OF LYMAN at DRY CREEK DRAIN</t>
  </si>
  <si>
    <t>C000200205P</t>
  </si>
  <si>
    <t>6.5N 2W of Royal at S Br Verdigre Creek</t>
  </si>
  <si>
    <t>C001425615</t>
  </si>
  <si>
    <t>1N 2.5E OF LAUREL at NORTH LOGAN CREEK</t>
  </si>
  <si>
    <t>C002156720</t>
  </si>
  <si>
    <t>CANAL</t>
  </si>
  <si>
    <t>2.5N 12W OF SARGENT at MILBURN-SARGENT CANAL</t>
  </si>
  <si>
    <t>C0E2110515</t>
  </si>
  <si>
    <t>619</t>
  </si>
  <si>
    <t>1.5E .2N MASON CITY N.619 at STREAM</t>
  </si>
  <si>
    <t>C002621935</t>
  </si>
  <si>
    <t>JCT N9/N12 7W 5.8N at AOWA CREEK</t>
  </si>
  <si>
    <t>C002610120</t>
  </si>
  <si>
    <t>Cedar County line</t>
  </si>
  <si>
    <t>1S US20 CEDAR CL at STREAM</t>
  </si>
  <si>
    <t>C003003410</t>
  </si>
  <si>
    <t>464 19X30 GLENGARY</t>
  </si>
  <si>
    <t>2S 4W MILLIGAN at S FK TURKEY CREEK</t>
  </si>
  <si>
    <t>C003204505P</t>
  </si>
  <si>
    <t>140625.04</t>
  </si>
  <si>
    <t>2.5S 1.5E of Stockville at Walnut Creek</t>
  </si>
  <si>
    <t>C003208305</t>
  </si>
  <si>
    <t>120624.02</t>
  </si>
  <si>
    <t>1E 10S of Eustis at Elder Creek</t>
  </si>
  <si>
    <t>C003350450</t>
  </si>
  <si>
    <t>5N OXFORD at STREAM</t>
  </si>
  <si>
    <t>C004002605</t>
  </si>
  <si>
    <t>T11N R12W 25Y7</t>
  </si>
  <si>
    <t>3.3N 4.7W OF WOOD RIVER at PRAIRIE CREEK</t>
  </si>
  <si>
    <t>C004023710P</t>
  </si>
  <si>
    <t>T10N R9W 10.5H9</t>
  </si>
  <si>
    <t>2.2N OF DONIPHAN at M CH PLATTE RIVER</t>
  </si>
  <si>
    <t>C004023715P</t>
  </si>
  <si>
    <t>T10N R9W 10.5J1</t>
  </si>
  <si>
    <t>2.7N OF DONIPHAN at M CH PLATTE RIVER</t>
  </si>
  <si>
    <t>C004106005</t>
  </si>
  <si>
    <t>1.8S 1.3W GILTNER at STREAM</t>
  </si>
  <si>
    <t>C004801415</t>
  </si>
  <si>
    <t>3S 14.2W OF PLYMOUTH at STREAM</t>
  </si>
  <si>
    <t>C004922040</t>
  </si>
  <si>
    <t>JCT US136/N50 5E 1N at MUDDY CREEK</t>
  </si>
  <si>
    <t>C005203605P</t>
  </si>
  <si>
    <t>Keya Paha</t>
  </si>
  <si>
    <t>6S 1.2W OF SPRINGVIEW at SKINNER CREEK</t>
  </si>
  <si>
    <t>C005415305</t>
  </si>
  <si>
    <t>04-20N1</t>
  </si>
  <si>
    <t>3.7E 3.9S OF CENTER at LITTLE BAZILE CREEK</t>
  </si>
  <si>
    <t>C005901910</t>
  </si>
  <si>
    <t>2.5N 6E OF NEWMAN GROVE at STREAM</t>
  </si>
  <si>
    <t>C005902005</t>
  </si>
  <si>
    <t>4.5S 2W of Meadow Grove at Buffalo Creek</t>
  </si>
  <si>
    <t>C005913505</t>
  </si>
  <si>
    <t>2NW OF MADISON at TAYLOR CREEK</t>
  </si>
  <si>
    <t>C006113710</t>
  </si>
  <si>
    <t>241</t>
  </si>
  <si>
    <t>2.5E 10.5N CENTRAL CITY at PRAIRIE CREEK</t>
  </si>
  <si>
    <t>C006412105</t>
  </si>
  <si>
    <t>1.5W 2.2S OF AUBURN at SCOTCH BRANCH</t>
  </si>
  <si>
    <t>C006500805</t>
  </si>
  <si>
    <t>.7N .8E LAWRENCE at DRY CREEK</t>
  </si>
  <si>
    <t>C006600330</t>
  </si>
  <si>
    <t>2.5W 3.5S PALMYRA at STREAM</t>
  </si>
  <si>
    <t>C006600705P</t>
  </si>
  <si>
    <t>.3W PALMYRA at STREAM</t>
  </si>
  <si>
    <t>C006620850</t>
  </si>
  <si>
    <t>4.8N .5E DUNBAR at JORDAN CREEK</t>
  </si>
  <si>
    <t>C006701210</t>
  </si>
  <si>
    <t>3.5S .2E OF LEWISTON at WOLF CREEK</t>
  </si>
  <si>
    <t>C007012830</t>
  </si>
  <si>
    <t>3N 7E OF PIERCE at STREAM</t>
  </si>
  <si>
    <t>C007132545</t>
  </si>
  <si>
    <t>BD 1-3</t>
  </si>
  <si>
    <t>3N 1.5W OF CORNLEA at STREAM</t>
  </si>
  <si>
    <t>C007203905</t>
  </si>
  <si>
    <t>WL 32-14-1 6</t>
  </si>
  <si>
    <t>Polk</t>
  </si>
  <si>
    <t>1.5S 4E OF OSCEOLA at N BR BIG BLUE RIVER</t>
  </si>
  <si>
    <t>C007601310</t>
  </si>
  <si>
    <t>F 30 W 3</t>
  </si>
  <si>
    <t>4E 2.1N OF TOBIAS at STREAM</t>
  </si>
  <si>
    <t>C007801705P</t>
  </si>
  <si>
    <t>1S OF WESTON at STREAM</t>
  </si>
  <si>
    <t>C007802355</t>
  </si>
  <si>
    <t>C007802705</t>
  </si>
  <si>
    <t>3.5N 1W OF CERESCO at N FK ROCK CREEK</t>
  </si>
  <si>
    <t>C007803515</t>
  </si>
  <si>
    <t>.2S 2W OF ITHACA at STREAM</t>
  </si>
  <si>
    <t>C007805265</t>
  </si>
  <si>
    <t>5.5S 1.2E OF ITHACA at MOSQUITO CREEK</t>
  </si>
  <si>
    <t>C007813525</t>
  </si>
  <si>
    <t>2.5S 1E OF CEDAR BLUFFS at SILVER CREEK</t>
  </si>
  <si>
    <t>C007814210</t>
  </si>
  <si>
    <t>2.1E 3S OF WESTON at MILLER BRANCH</t>
  </si>
  <si>
    <t>C007824620</t>
  </si>
  <si>
    <t>2.2N 4.7E OF VALPARAISO at ROCK CREEK</t>
  </si>
  <si>
    <t>C008002305</t>
  </si>
  <si>
    <t>N25-26</t>
  </si>
  <si>
    <t>3.2S 5W OF MILFORD at W FK BIG BLUE RIVER</t>
  </si>
  <si>
    <t>C008300605</t>
  </si>
  <si>
    <t>SC01002</t>
  </si>
  <si>
    <t>19N 10E OF HARRISON at HAT CREEK</t>
  </si>
  <si>
    <t>C008400425</t>
  </si>
  <si>
    <t>WJCT US275/N15 4W 4N at HUMBUG CREEK</t>
  </si>
  <si>
    <t>C008700908</t>
  </si>
  <si>
    <t>2N 2W OF PENDER at STREAM</t>
  </si>
  <si>
    <t>C009002820</t>
  </si>
  <si>
    <t>.6S 2.5W OF WINSIDE at STREAM</t>
  </si>
  <si>
    <t>C000102713P</t>
  </si>
  <si>
    <t>K 20.3</t>
  </si>
  <si>
    <t>2N 1.5W AYR at SCOTT CREEK</t>
  </si>
  <si>
    <t>C002135620</t>
  </si>
  <si>
    <t>629</t>
  </si>
  <si>
    <t>4N 6.7E OF ANSLEY    #629 at CLEAR CREEK</t>
  </si>
  <si>
    <t>C002142905P</t>
  </si>
  <si>
    <t>523</t>
  </si>
  <si>
    <t>2N 2.5W OF CALLAWAY at SOUTH LOUP RIVER</t>
  </si>
  <si>
    <t>C003304910P</t>
  </si>
  <si>
    <t>4.4S 4.4E OF BEAVER CITY at SAPPA CREEK</t>
  </si>
  <si>
    <t>C003915010</t>
  </si>
  <si>
    <t>49 U-1</t>
  </si>
  <si>
    <t>2E N11 HOWARD CL at FISH CREEK</t>
  </si>
  <si>
    <t>C004824215P</t>
  </si>
  <si>
    <t>2.4W 1.2N of Steele City at Coon Creek</t>
  </si>
  <si>
    <t>C004913407</t>
  </si>
  <si>
    <t>1E 3S 1E CRAB ORCHARD at LOST BRANCH</t>
  </si>
  <si>
    <t>C005609905</t>
  </si>
  <si>
    <t>MP 27.9</t>
  </si>
  <si>
    <t>1.5E 4.5S of Brady at Tri-County Canal</t>
  </si>
  <si>
    <t>C006106305</t>
  </si>
  <si>
    <t>1.5NW OF SILVER CREEK at PRAIRIE CREEK</t>
  </si>
  <si>
    <t>C006610720</t>
  </si>
  <si>
    <t>.5W 3S PALMYRA at SILVER CREEK</t>
  </si>
  <si>
    <t>C000242110</t>
  </si>
  <si>
    <t>1.7N 1E OF ROYAL at E BR VERDIGRIS CREEK</t>
  </si>
  <si>
    <t>C000601410</t>
  </si>
  <si>
    <t>1.5S 2.3W PETERSBURG at STREAM</t>
  </si>
  <si>
    <t>C000612830</t>
  </si>
  <si>
    <t>2N Albion at Beaver Creek Trib</t>
  </si>
  <si>
    <t>C0E1637705P</t>
  </si>
  <si>
    <t>1-99</t>
  </si>
  <si>
    <t>9E VALENTINE at NIOBRARA RIVER</t>
  </si>
  <si>
    <t>C004103303</t>
  </si>
  <si>
    <t>2W STOCKHAM at W FK BIG BLUE RIVER</t>
  </si>
  <si>
    <t>C004404510</t>
  </si>
  <si>
    <t>7.3S 5E OF TRENTON at DRIFTWOOD CREEK</t>
  </si>
  <si>
    <t>C006600620</t>
  </si>
  <si>
    <t>6N 5W SYRACUSE at WOLF CREEK</t>
  </si>
  <si>
    <t>C006602320</t>
  </si>
  <si>
    <t>.5E 2.9S Unadilla at Ziegler Creek</t>
  </si>
  <si>
    <t>C006605903</t>
  </si>
  <si>
    <t>5.7E .7S OF LORTON at STREAM</t>
  </si>
  <si>
    <t>C006610265</t>
  </si>
  <si>
    <t>3W US73 CASS CL at BIG SLOUGH</t>
  </si>
  <si>
    <t>C006610710</t>
  </si>
  <si>
    <t>.5W DOUGLAS at S FK LITTLE NEMAHA RIVER</t>
  </si>
  <si>
    <t>C006632430</t>
  </si>
  <si>
    <t>2.8S .3W DUNBAR at STREAM</t>
  </si>
  <si>
    <t>C008413107</t>
  </si>
  <si>
    <t>.7W 12.2S OF PILGER at STREAM</t>
  </si>
  <si>
    <t>C008722025</t>
  </si>
  <si>
    <t>6W OF WALTHILL at STREAM</t>
  </si>
  <si>
    <t>C009012010</t>
  </si>
  <si>
    <t>3.5S 2.4E OF CARROLL at STREAM</t>
  </si>
  <si>
    <t>C004801425</t>
  </si>
  <si>
    <t>3S 3.2W OF PLYMOUTH at STREAM</t>
  </si>
  <si>
    <t>C005944425</t>
  </si>
  <si>
    <t>JCT US81/N32 4E 3S at STREAM</t>
  </si>
  <si>
    <t>C008700105</t>
  </si>
  <si>
    <t>1N N16 WAYNE CL at RATTLESNAKE CREEK</t>
  </si>
  <si>
    <t>C009005503</t>
  </si>
  <si>
    <t>7S 1E OF WAKEFIELD at STREAM</t>
  </si>
  <si>
    <t>C000101805</t>
  </si>
  <si>
    <t>F8-1</t>
  </si>
  <si>
    <t>13445 W. D.L.D. ROAD at W BR THIRTY-TWO MILE CR</t>
  </si>
  <si>
    <t>C000215020</t>
  </si>
  <si>
    <t>JCT US275/N14 3.75S 7.2E at TRUEBLOOD CREEK</t>
  </si>
  <si>
    <t>C001111725</t>
  </si>
  <si>
    <t>2.5E 3N OAKLAND at STREAM</t>
  </si>
  <si>
    <t>C001200305P</t>
  </si>
  <si>
    <t>ESSE4SE4SEC5-  -1</t>
  </si>
  <si>
    <t>2.8N 4.8W BELLWOOD at S CH PLATTE RIVER</t>
  </si>
  <si>
    <t>C001302840</t>
  </si>
  <si>
    <t>KT-31-6-2000</t>
  </si>
  <si>
    <t>7.5E WEEPING WATER at STREAM</t>
  </si>
  <si>
    <t>C001303335</t>
  </si>
  <si>
    <t>M-10-11-2300</t>
  </si>
  <si>
    <t>.2E 1N OF MANLEY at MILL CREEK</t>
  </si>
  <si>
    <t>C001306320</t>
  </si>
  <si>
    <t>U-5-6-5100</t>
  </si>
  <si>
    <t>2.5E 3.1S OF MURRAY at RAKES CREEK</t>
  </si>
  <si>
    <t>C001312845</t>
  </si>
  <si>
    <t>JU-31-6-3500</t>
  </si>
  <si>
    <t>2.4E 3S OF MURRAY at RAKES CREEK</t>
  </si>
  <si>
    <t>C001322625</t>
  </si>
  <si>
    <t>L-25-36-0100</t>
  </si>
  <si>
    <t>.5N 5.2E WEEPING WATER at STREAM</t>
  </si>
  <si>
    <t>C001400910</t>
  </si>
  <si>
    <t>4N 3E of Magnet at Pearl Creek</t>
  </si>
  <si>
    <t>C001913045</t>
  </si>
  <si>
    <t>G-13-2.8</t>
  </si>
  <si>
    <t>5N OF ROGERS at M FK MAPLE CREEK</t>
  </si>
  <si>
    <t>C002002805</t>
  </si>
  <si>
    <t>5W 6S OF WISNER at STREAM</t>
  </si>
  <si>
    <t>C002125605P</t>
  </si>
  <si>
    <t>245</t>
  </si>
  <si>
    <t>3W OF BERWYN         #245 at STREAM</t>
  </si>
  <si>
    <t>C002600115</t>
  </si>
  <si>
    <t>3S US20 CEDAR CL at STREAM</t>
  </si>
  <si>
    <t>C003004825</t>
  </si>
  <si>
    <t>622 29X32 FRANKLIN</t>
  </si>
  <si>
    <t>3S OHIOWA at STREAM</t>
  </si>
  <si>
    <t>C003221505P</t>
  </si>
  <si>
    <t>050829.04</t>
  </si>
  <si>
    <t>1N OF MAYWOOD at MEDICINE CREEK</t>
  </si>
  <si>
    <t>C003223205</t>
  </si>
  <si>
    <t>240626.01</t>
  </si>
  <si>
    <t>3S 9E OF STOCKVILLE at DEER CREEK</t>
  </si>
  <si>
    <t>C003315315</t>
  </si>
  <si>
    <t>3W .2S OF OXFORD at TURKEY CREEK</t>
  </si>
  <si>
    <t>C003321640</t>
  </si>
  <si>
    <t>1.5W OF OXFORD at STREAM</t>
  </si>
  <si>
    <t>C003410320</t>
  </si>
  <si>
    <t>E-30 Blakely-1</t>
  </si>
  <si>
    <t>2S 3W OF HOAG at CUB CREEK</t>
  </si>
  <si>
    <t>C003413935</t>
  </si>
  <si>
    <t>E-31 Filley-1</t>
  </si>
  <si>
    <t>1.5S 1W OF FILLEY at STREAM</t>
  </si>
  <si>
    <t>C004210205</t>
  </si>
  <si>
    <t>T4N-R20W-SEC   UMW</t>
  </si>
  <si>
    <t>3W US6 PHELPS CL at ELM CREEK</t>
  </si>
  <si>
    <t>C004233920</t>
  </si>
  <si>
    <t>T3N-R17W-SEC    LE</t>
  </si>
  <si>
    <t>.5SE OF HUNTLEY at TURKEY CREEK</t>
  </si>
  <si>
    <t>C004804110</t>
  </si>
  <si>
    <t>JCT N8/N103 6.1N 3W at STREAM</t>
  </si>
  <si>
    <t>C004801205</t>
  </si>
  <si>
    <t>3S 2.1W OF DAYKIN at LITTLE SANDY CREEK</t>
  </si>
  <si>
    <t>C004802305P</t>
  </si>
  <si>
    <t>2S 3.5W OF ENDICOTT at DRY CREEK</t>
  </si>
  <si>
    <t>C004834010</t>
  </si>
  <si>
    <t>2S 1E OF DILLER at STREAM</t>
  </si>
  <si>
    <t>C004900505P</t>
  </si>
  <si>
    <t>NCL CRAB ORCHARD at YANKEE CREEK</t>
  </si>
  <si>
    <t>C004921215</t>
  </si>
  <si>
    <t>2.4E 4S OF COOK at SPRING CREEK</t>
  </si>
  <si>
    <t>C004932715</t>
  </si>
  <si>
    <t>3W .3 S OF COOK at S FK LITTLE NEMAHA RIVER</t>
  </si>
  <si>
    <t>C005241005</t>
  </si>
  <si>
    <t>1.7N .3E BURTON at BURTON CREEK</t>
  </si>
  <si>
    <t>C006400615P</t>
  </si>
  <si>
    <t>.7E OF PERU at STREAM</t>
  </si>
  <si>
    <t>C006400920</t>
  </si>
  <si>
    <t>.4E 6.7S OF JOHNSON at STREAM</t>
  </si>
  <si>
    <t>C006403515</t>
  </si>
  <si>
    <t>3.5E 1.7S OF HOWE at STREAM</t>
  </si>
  <si>
    <t>C006403810</t>
  </si>
  <si>
    <t>.2W 105 PAWNEE CL at STREAM</t>
  </si>
  <si>
    <t>C006504405</t>
  </si>
  <si>
    <t>SJCT US136/N14 10.6W 3S at COURTLAND CANAL</t>
  </si>
  <si>
    <t>C006500505</t>
  </si>
  <si>
    <t>8.5W .2N SUPERIOR at COURTLAND CANAL</t>
  </si>
  <si>
    <t>C006500905P</t>
  </si>
  <si>
    <t>IN BOSTWICK S EDGE at SUPERIOR CANAL</t>
  </si>
  <si>
    <t>C006502510</t>
  </si>
  <si>
    <t>1E 2N NELSON at OX BOW CREEK</t>
  </si>
  <si>
    <t>C006521815</t>
  </si>
  <si>
    <t>1.6N .2W NELSON at STREAM</t>
  </si>
  <si>
    <t>C006602005</t>
  </si>
  <si>
    <t>4N 2.6W DOUGLAS at STREAM</t>
  </si>
  <si>
    <t>C006610275</t>
  </si>
  <si>
    <t>1E US73 CASS CL at STREAM</t>
  </si>
  <si>
    <t>C006610633</t>
  </si>
  <si>
    <t>GONE</t>
  </si>
  <si>
    <t>2N 2.4E OF OTOE at STREAM</t>
  </si>
  <si>
    <t>C006612015</t>
  </si>
  <si>
    <t>1.7S 4.2W UNADILLA at STREAM</t>
  </si>
  <si>
    <t>C006621460</t>
  </si>
  <si>
    <t>1.8N .9E DUNBAR at WILSON CREEK</t>
  </si>
  <si>
    <t>C006643835</t>
  </si>
  <si>
    <t>5E N50 JOHNSON CL at SPRING CREEK</t>
  </si>
  <si>
    <t>C006700810P</t>
  </si>
  <si>
    <t>T3N R10E S24</t>
  </si>
  <si>
    <t>.1NW OF STEINAUER at TURKEY CREEK</t>
  </si>
  <si>
    <t>C006702210</t>
  </si>
  <si>
    <t>T2N R9E S23SE</t>
  </si>
  <si>
    <t>2S 1.3W OF BURCHARD at TIPPS CREEK</t>
  </si>
  <si>
    <t>C006704105</t>
  </si>
  <si>
    <t>T1N R12E S33N</t>
  </si>
  <si>
    <t>1.2S 2W OF DUBOIS at NEGRO BRANCH</t>
  </si>
  <si>
    <t>C006712405P</t>
  </si>
  <si>
    <t>T2N R12E S31</t>
  </si>
  <si>
    <t>1.4E 1S OF PAWNEE CITY at LORES BRANCH</t>
  </si>
  <si>
    <t>C006712605</t>
  </si>
  <si>
    <t>T1N R11E S3NE</t>
  </si>
  <si>
    <t>1S .2W OF PAWNEE CITY at Tributary to Turkey Cree</t>
  </si>
  <si>
    <t>C006732025</t>
  </si>
  <si>
    <t>T2N R11E S15S</t>
  </si>
  <si>
    <t>.5N .7W OF PAWNEE CITY at STREAM</t>
  </si>
  <si>
    <t>C007000115</t>
  </si>
  <si>
    <t>9S US20 ANTELOPE CL at WILLOW CREEK</t>
  </si>
  <si>
    <t>C007010120</t>
  </si>
  <si>
    <t>5S US20 ANTELOPE CL at STREAM</t>
  </si>
  <si>
    <t>C007305305</t>
  </si>
  <si>
    <t>.2E .4N OF LEBANON at BEAVER CREEK</t>
  </si>
  <si>
    <t>C007421305P</t>
  </si>
  <si>
    <t>18-1-14</t>
  </si>
  <si>
    <t>75/8 3.5W.5S (636-S 706R) at EASLY CREEK</t>
  </si>
  <si>
    <t>C007602915</t>
  </si>
  <si>
    <t>K 16 W 3</t>
  </si>
  <si>
    <t>.4S 1W of PleasantHill at Spring Creek</t>
  </si>
  <si>
    <t>C007801720</t>
  </si>
  <si>
    <t>3.6N 4E OF VALPARAISO at STREAM</t>
  </si>
  <si>
    <t>C007931610P</t>
  </si>
  <si>
    <t>H-33.5</t>
  </si>
  <si>
    <t>NINEMILE CK SPECIAL AREA at NINEMILE CREEK</t>
  </si>
  <si>
    <t>C008403605P</t>
  </si>
  <si>
    <t>6.5W 7.2S OF STANTON at UNION CREEK</t>
  </si>
  <si>
    <t>C008500515</t>
  </si>
  <si>
    <t>T3N R4W SEC 4  L</t>
  </si>
  <si>
    <t>4S 1E DAVENPORT at S FK BIG SANDY CREEK</t>
  </si>
  <si>
    <t>C008504405</t>
  </si>
  <si>
    <t>6</t>
  </si>
  <si>
    <t>2.7N 4.4E BYRON at STREAM</t>
  </si>
  <si>
    <t>C008512910</t>
  </si>
  <si>
    <t>3.2S 1E Hebron at Dry Creek</t>
  </si>
  <si>
    <t>C008544015</t>
  </si>
  <si>
    <t>T1N R1W SEC 5  L</t>
  </si>
  <si>
    <t>4.3N 2.4E HUBBELL at STREAM</t>
  </si>
  <si>
    <t>C008701105P</t>
  </si>
  <si>
    <t>.2S OF PENDER at STREAM</t>
  </si>
  <si>
    <t>C008711410P</t>
  </si>
  <si>
    <t>2N 1.2W OF WALTHILL at NORTH OMAHA CREEK</t>
  </si>
  <si>
    <t>C009000325</t>
  </si>
  <si>
    <t>9W 1.6N OF WINSIDE at STREAM</t>
  </si>
  <si>
    <t>C009000420</t>
  </si>
  <si>
    <t>4N .2E CARROLL at STREAM</t>
  </si>
  <si>
    <t>C009011030</t>
  </si>
  <si>
    <t>1N 2E OF CARROLL at DOG CREEK</t>
  </si>
  <si>
    <t>C009033440</t>
  </si>
  <si>
    <t>3.6S 3.5E OF WINSIDE at PLUM CREEK</t>
  </si>
  <si>
    <t>SteelOther</t>
  </si>
  <si>
    <t>C001302820</t>
  </si>
  <si>
    <t>NQ-35-2-0800</t>
  </si>
  <si>
    <t>WJCT US34/N1 1.1E 4N at N BR WEEPING WATER CREEK</t>
  </si>
  <si>
    <t>C001814505</t>
  </si>
  <si>
    <t>20 T6N-R5W SE   11</t>
  </si>
  <si>
    <t>JCT N74/S-18F 1W 5.8N at TURKEY CREEK</t>
  </si>
  <si>
    <t>C002167425</t>
  </si>
  <si>
    <t>657A</t>
  </si>
  <si>
    <t>2W OF MASON CITY    #657A at STREAM</t>
  </si>
  <si>
    <t>C003104505</t>
  </si>
  <si>
    <t>T2N R13W SEC35 WL</t>
  </si>
  <si>
    <t>Franklin</t>
  </si>
  <si>
    <t>0.1 MILES SOUTH OF H &amp; 42 at THOMPSON CREEK</t>
  </si>
  <si>
    <t>C004303003</t>
  </si>
  <si>
    <t>7W 1S OF HAYES CENTER at STREAM</t>
  </si>
  <si>
    <t>C004813235</t>
  </si>
  <si>
    <t>NJCT N8/N15 .6N 13.3E at Tributary to Big Indian</t>
  </si>
  <si>
    <t>C005431825</t>
  </si>
  <si>
    <t>24-12W7</t>
  </si>
  <si>
    <t>1.5N .5E OF LINDY at STREAM</t>
  </si>
  <si>
    <t>C005903205</t>
  </si>
  <si>
    <t>8.5N 1.5E OF NEWMAN GROVE at STREAM</t>
  </si>
  <si>
    <t>C006105905</t>
  </si>
  <si>
    <t>115</t>
  </si>
  <si>
    <t>3.3W 1.5S SILVER CREEK at SILVER CREEK</t>
  </si>
  <si>
    <t>C007804005</t>
  </si>
  <si>
    <t>1.7S 8.2W OF WESTON at NORTH OAK CREEK</t>
  </si>
  <si>
    <t>C007813710</t>
  </si>
  <si>
    <t>1.4S 2E OF COLON at STREAM</t>
  </si>
  <si>
    <t>C007824720</t>
  </si>
  <si>
    <t>.5S 2W OF LESHARA at OTOE CREEK</t>
  </si>
  <si>
    <t>C008501705</t>
  </si>
  <si>
    <t>T1N R3W SEC 2  WL</t>
  </si>
  <si>
    <t>2.5W 1.3N CHESTER at DRY CREEK</t>
  </si>
  <si>
    <t>C009012135</t>
  </si>
  <si>
    <t>.6E 3.9N OF CARROLL at STREAM</t>
  </si>
  <si>
    <t>C000103437</t>
  </si>
  <si>
    <t>J20-2</t>
  </si>
  <si>
    <t>1810 E SUNDOWN RD. at PAWNEE CREEK</t>
  </si>
  <si>
    <t>C000112215</t>
  </si>
  <si>
    <t>F 21.1</t>
  </si>
  <si>
    <t>12775 W. IDLEWILDE RD at W BR THIRTY-TWO MILE CR</t>
  </si>
  <si>
    <t>M1705G2905</t>
  </si>
  <si>
    <t>NELIGH D @ 1ST at BELMAR CREEK</t>
  </si>
  <si>
    <t>C001303705P</t>
  </si>
  <si>
    <t>S-31-NS-2500</t>
  </si>
  <si>
    <t>.2SE OF AVOCA at S BR WEEPING WATER CREEK</t>
  </si>
  <si>
    <t>C0E1603510P</t>
  </si>
  <si>
    <t>2-32</t>
  </si>
  <si>
    <t>6.5W 2.7N OF BROWNLEE at NORTH LOUP RIVER</t>
  </si>
  <si>
    <t>C002148120</t>
  </si>
  <si>
    <t>09</t>
  </si>
  <si>
    <t>3N 8E OF BROKEN BOW #9 at CLEAR CREEK</t>
  </si>
  <si>
    <t>C003430720</t>
  </si>
  <si>
    <t>E-4 Blakely-2</t>
  </si>
  <si>
    <t>JCT US77/US136 6W 5N at STREAM</t>
  </si>
  <si>
    <t>C003714410</t>
  </si>
  <si>
    <t>729EC E. 421EC</t>
  </si>
  <si>
    <t>5W 13S OF ELWOOD at E BR MUDDY CREEK</t>
  </si>
  <si>
    <t>C003744110</t>
  </si>
  <si>
    <t>1 M. W. STEAM PLANT</t>
  </si>
  <si>
    <t>8N 1E OF SMITHFIELD at TRI-COUNTY SUPPLY CANAL</t>
  </si>
  <si>
    <t>C004303605P</t>
  </si>
  <si>
    <t>4.5S 11E OF HAYES CENTER at RED WILLOW CREEK</t>
  </si>
  <si>
    <t>C004803050</t>
  </si>
  <si>
    <t>2.4N .2E OF DILLER at STREAM</t>
  </si>
  <si>
    <t>C004922825</t>
  </si>
  <si>
    <t>3N 1.7E OF ELK CREEK at LONG BRANCH</t>
  </si>
  <si>
    <t>C004900815</t>
  </si>
  <si>
    <t>1.5N 1.5W STERLING at STREAM</t>
  </si>
  <si>
    <t>C004922025</t>
  </si>
  <si>
    <t>JCT US136/N50 1NE at STREAM</t>
  </si>
  <si>
    <t>C004930705</t>
  </si>
  <si>
    <t>2W 2.25N OF STERLING at STREAM</t>
  </si>
  <si>
    <t>C005616910P</t>
  </si>
  <si>
    <t>CNPPID NO. 6.6</t>
  </si>
  <si>
    <t>4W 1.5S OF MAXWELL at TRI-COUNTY CANAL MP 6.6</t>
  </si>
  <si>
    <t>C005637305P</t>
  </si>
  <si>
    <t>CNPPID NO. 9.0</t>
  </si>
  <si>
    <t>10.7W 1.2N OF BRADY at TRI-COUNTY CANAL MP 9.0</t>
  </si>
  <si>
    <t>C005903460</t>
  </si>
  <si>
    <t>1.5N 4E OF MADISON at STREAM</t>
  </si>
  <si>
    <t>C006100805</t>
  </si>
  <si>
    <t>101</t>
  </si>
  <si>
    <t>2.6E 2.3N SILVER CREEK at PRAIRIE CREEK</t>
  </si>
  <si>
    <t>C006105103</t>
  </si>
  <si>
    <t>207</t>
  </si>
  <si>
    <t>2.2N 1E OF CLARKS at TRIB. TO SILVER CREEK</t>
  </si>
  <si>
    <t>C006322805</t>
  </si>
  <si>
    <t>1.2S OF FULLERTON at TRIB OF THE LOUP RIVER</t>
  </si>
  <si>
    <t>C006433145</t>
  </si>
  <si>
    <t>JCT US73/S-64A 1S 4E at Tributary to Duck Creek</t>
  </si>
  <si>
    <t>C006403645</t>
  </si>
  <si>
    <t>7S 2.2E OF AUBURN at Tributary to Muddy Creek</t>
  </si>
  <si>
    <t>C006400410P</t>
  </si>
  <si>
    <t>1N 1.4E OF BROCK at STREAM</t>
  </si>
  <si>
    <t>C006432625</t>
  </si>
  <si>
    <t>.5N 4.7W OF NEMAHA at INDIAN CREEK</t>
  </si>
  <si>
    <t>C006432640</t>
  </si>
  <si>
    <t>.5N 2.7W OF NEMAHA at STREAM</t>
  </si>
  <si>
    <t>C006610725</t>
  </si>
  <si>
    <t>.5W 2.7S OF PALMYRA at STREAM</t>
  </si>
  <si>
    <t>C006602305</t>
  </si>
  <si>
    <t>2.2E 1.8N BURR at STREAM</t>
  </si>
  <si>
    <t>C006603405P</t>
  </si>
  <si>
    <t>1.5W 1N BURR at STREAM</t>
  </si>
  <si>
    <t>C006610930</t>
  </si>
  <si>
    <t>4.3N PALMYRA at STREAM</t>
  </si>
  <si>
    <t>C006614120</t>
  </si>
  <si>
    <t>1.8E 1S Otoe at N Fk Little Nemaha River</t>
  </si>
  <si>
    <t>C006703905</t>
  </si>
  <si>
    <t>T1N R12E S32N</t>
  </si>
  <si>
    <t>3W 1S OF DUBOIS at NEGRO BRANCH</t>
  </si>
  <si>
    <t>C006711420</t>
  </si>
  <si>
    <t>T2N R11E S1NE</t>
  </si>
  <si>
    <t>3.5N 1.4E OF PAWNEE CITY at STREAM</t>
  </si>
  <si>
    <t>C006731020</t>
  </si>
  <si>
    <t>T3N R12E S24S</t>
  </si>
  <si>
    <t>3.4E 2N OF TABLE ROCK at KIRKMANS CREEK</t>
  </si>
  <si>
    <t>C007001015</t>
  </si>
  <si>
    <t>1N OF OSMOND at N FK ELKHORN RIVER</t>
  </si>
  <si>
    <t>C007303205</t>
  </si>
  <si>
    <t>4S 4.7W OF MCCOOK at STREAM</t>
  </si>
  <si>
    <t>C007601803</t>
  </si>
  <si>
    <t>I 18 N 2</t>
  </si>
  <si>
    <t>3.2W 5S OF FRIEND at STREAM</t>
  </si>
  <si>
    <t>C007821935</t>
  </si>
  <si>
    <t>COO7821935</t>
  </si>
  <si>
    <t>.6N 3.5W OF PRAGUE at DUCK CREEK</t>
  </si>
  <si>
    <t>C008301205P</t>
  </si>
  <si>
    <t>SC01004</t>
  </si>
  <si>
    <t>7E 16N OF Harrison at Hat Creek</t>
  </si>
  <si>
    <t>C008502905</t>
  </si>
  <si>
    <t>T1N R2W SEC 3  WL</t>
  </si>
  <si>
    <t>3E CHESTER at STREAM</t>
  </si>
  <si>
    <t>C009132815</t>
  </si>
  <si>
    <t>5.7N .4W GUIDE ROCK at BEAVER CREEK</t>
  </si>
  <si>
    <t>C000904210P</t>
  </si>
  <si>
    <t>.1N OF LONG PINE at LONG PINE CREEK</t>
  </si>
  <si>
    <t>ConcreteStringer/Multi-beam or Girder</t>
  </si>
  <si>
    <t>C002801715</t>
  </si>
  <si>
    <t>1W 1N OF WATERLOO at ROAD DITCH</t>
  </si>
  <si>
    <t>M1690D3805</t>
  </si>
  <si>
    <t>F RD  Naponee ES</t>
  </si>
  <si>
    <t>NAPONEE BROADWAY/ARAPAHOE at TURKEY CREEK</t>
  </si>
  <si>
    <t>C003322335</t>
  </si>
  <si>
    <t>1E 1.2N OF HOLBROOK at CAMBRIDGE-OXFORD-ORLEANS</t>
  </si>
  <si>
    <t>C003431725</t>
  </si>
  <si>
    <t>E-20 Midland-2</t>
  </si>
  <si>
    <t>1.2N 1W OF BEATRICE at STREAM</t>
  </si>
  <si>
    <t>C003401605</t>
  </si>
  <si>
    <t>N-8 Grant-1</t>
  </si>
  <si>
    <t>1.5E 2N OF DEWITT at CLATONIA CREEK</t>
  </si>
  <si>
    <t>C003422105P</t>
  </si>
  <si>
    <t>IN-26 Holt-1</t>
  </si>
  <si>
    <t>.2E 1S OF PICKRELL at TOWN CREEK</t>
  </si>
  <si>
    <t>C003612305</t>
  </si>
  <si>
    <t>Garfield</t>
  </si>
  <si>
    <t>17.8N 6E BURWELL at BIG CEDAR CREEK</t>
  </si>
  <si>
    <t>C004224010</t>
  </si>
  <si>
    <t>T1N-R17W-SEC   LM</t>
  </si>
  <si>
    <t>1.5S 1.5E REPUBLICAN CITY at EUREKA CREEK</t>
  </si>
  <si>
    <t>C004300105P</t>
  </si>
  <si>
    <t>5.5W 8N OF HAMLET at STINKING WATER CREEK</t>
  </si>
  <si>
    <t>C004312205</t>
  </si>
  <si>
    <t>2.5N 5W OF HAYES CENTER at BLACKWOOD CREEK</t>
  </si>
  <si>
    <t>C005912220</t>
  </si>
  <si>
    <t>5S 1.2W OF NORFOLK at STREAM</t>
  </si>
  <si>
    <t>C006505005</t>
  </si>
  <si>
    <t>8W N14 Kansas SL at Gimlet Creek</t>
  </si>
  <si>
    <t>C006513210</t>
  </si>
  <si>
    <t>4S 2.8E NELSON at STREAM</t>
  </si>
  <si>
    <t>C006522130</t>
  </si>
  <si>
    <t>.5W 8N NELSON at WALNUT CREEK</t>
  </si>
  <si>
    <t>C006701905</t>
  </si>
  <si>
    <t>T1N R10E S21S</t>
  </si>
  <si>
    <t>2.7E 7.9S OF BURCHARDD at JOHNSON CREEK</t>
  </si>
  <si>
    <t>C008802905P</t>
  </si>
  <si>
    <t>Valley</t>
  </si>
  <si>
    <t>N CORP LIMITS OF ORD at DANE CREEK</t>
  </si>
  <si>
    <t>C008812220</t>
  </si>
  <si>
    <t>KERRY PETSKA</t>
  </si>
  <si>
    <t>1.2W ORD at DANE CREEK</t>
  </si>
  <si>
    <t>C009000605</t>
  </si>
  <si>
    <t>.6S .9E OF SHOLES at STREAM</t>
  </si>
  <si>
    <t>C009003010</t>
  </si>
  <si>
    <t>2.2N .5E OF HOSKINS at STREAM</t>
  </si>
  <si>
    <t>C009005502</t>
  </si>
  <si>
    <t>7.2S 1E OF WAKEFIELD at STREAM</t>
  </si>
  <si>
    <t>C009134520</t>
  </si>
  <si>
    <t>7E BLUE HILL at OAK CREEK</t>
  </si>
  <si>
    <t>C000201710P</t>
  </si>
  <si>
    <t>6.5N of Royal at Verdigris Creek So Br</t>
  </si>
  <si>
    <t>C000236210</t>
  </si>
  <si>
    <t>8.3E 1N OF ELGIN at SAINT CLAIR CREEK</t>
  </si>
  <si>
    <t>C000236215</t>
  </si>
  <si>
    <t>3S 3W OF TILDEN at IVES CREEK</t>
  </si>
  <si>
    <t>C001414315</t>
  </si>
  <si>
    <t>1E 5.2N of Laurel at North Logan Creek</t>
  </si>
  <si>
    <t>C001421618</t>
  </si>
  <si>
    <t>1.9W OF WYNOT at STREAM</t>
  </si>
  <si>
    <t>C002111805</t>
  </si>
  <si>
    <t>314</t>
  </si>
  <si>
    <t>9.5N .5E OF MERNA #314 at VICTORIA CREEK</t>
  </si>
  <si>
    <t>C002148305P</t>
  </si>
  <si>
    <t>601</t>
  </si>
  <si>
    <t>4W 1N OF ANSLEY      #601 at TILTOTSONS CANYON</t>
  </si>
  <si>
    <t>C002310905P</t>
  </si>
  <si>
    <t>Norgard</t>
  </si>
  <si>
    <t>.9N OF CRAWFORD at WHITE RIVER</t>
  </si>
  <si>
    <t>C002621525P</t>
  </si>
  <si>
    <t>2.5N .5W OF ALLEN at SOUTH CREEK</t>
  </si>
  <si>
    <t>C002702205</t>
  </si>
  <si>
    <t>294</t>
  </si>
  <si>
    <t>Rd. K Bet 2 &amp; 3 at Crystal Creek Trib</t>
  </si>
  <si>
    <t>C003412315</t>
  </si>
  <si>
    <t>E-14 Sicily-1</t>
  </si>
  <si>
    <t>2W .2N OF BLUE SPRINGS at BILLS CREEK</t>
  </si>
  <si>
    <t>C003700205</t>
  </si>
  <si>
    <t>750B Tri-County</t>
  </si>
  <si>
    <t>5W US283 DAWSON CL at TRI-COUNTY SUPPLY CANAL</t>
  </si>
  <si>
    <t>C004542210</t>
  </si>
  <si>
    <t>T32N R11W - S21 - NL</t>
  </si>
  <si>
    <t>19N 1.5E ONEILL at STREAM</t>
  </si>
  <si>
    <t>C005902805</t>
  </si>
  <si>
    <t>EJCT N32/N45 5N .9E at BATTLE CREEK</t>
  </si>
  <si>
    <t>C005922330</t>
  </si>
  <si>
    <t>3N 1W of Battle Creek at Elkhorn River Trib</t>
  </si>
  <si>
    <t>C006401215P</t>
  </si>
  <si>
    <t>.7E OF GENROCK at ROCK CREEK</t>
  </si>
  <si>
    <t>C006403905</t>
  </si>
  <si>
    <t>1.5W 2.2S OF NEMAHA at JIVERS CREEK</t>
  </si>
  <si>
    <t>C006500235</t>
  </si>
  <si>
    <t>3W N14 CLAY CL at STREAM</t>
  </si>
  <si>
    <t>C006500705</t>
  </si>
  <si>
    <t>7.5W SUPERIOR at COURTLAND CANAL</t>
  </si>
  <si>
    <t>C006504805</t>
  </si>
  <si>
    <t>.2S 5.6W OF SUPERIOR at COURTLAND CANAL</t>
  </si>
  <si>
    <t>C006510245</t>
  </si>
  <si>
    <t>10E N14 CLAY CL at BIG SANDY CREEK</t>
  </si>
  <si>
    <t>C006532430</t>
  </si>
  <si>
    <t>3S 3E OAK at THAWES CREEK</t>
  </si>
  <si>
    <t>C006600440</t>
  </si>
  <si>
    <t>7N 5.4W SYRACUSE at OWL CREEK</t>
  </si>
  <si>
    <t>C006600825</t>
  </si>
  <si>
    <t>5N 4W SYRACUSE at WOLF CREEK</t>
  </si>
  <si>
    <t>C006601120P</t>
  </si>
  <si>
    <t>BRIDGE REMOVED</t>
  </si>
  <si>
    <t>1.2E 1S DOUGLAS at STREAM</t>
  </si>
  <si>
    <t>C006601245</t>
  </si>
  <si>
    <t>3N 6.4E SYRACUSE at STREAM</t>
  </si>
  <si>
    <t>C006601915</t>
  </si>
  <si>
    <t>1W .6S UNADILLA at RUSSELL CREEK</t>
  </si>
  <si>
    <t>C006602520</t>
  </si>
  <si>
    <t>3.2E 3.8N BURR at STREAM</t>
  </si>
  <si>
    <t>C006603905</t>
  </si>
  <si>
    <t>4W 1.4N Talmage at Little Nemaha R So Fk</t>
  </si>
  <si>
    <t>C006605505</t>
  </si>
  <si>
    <t>3.5E TALMAGE at STREAM</t>
  </si>
  <si>
    <t>C006606105</t>
  </si>
  <si>
    <t>6.5E 3.4S LORTON at STREAM</t>
  </si>
  <si>
    <t>C006610530</t>
  </si>
  <si>
    <t>1.5W 3.6N PALMYRA at HOOPER CREEK</t>
  </si>
  <si>
    <t>C006612105</t>
  </si>
  <si>
    <t>1.2E 3.6N BURR at MUDDY CREEK</t>
  </si>
  <si>
    <t>C006613315</t>
  </si>
  <si>
    <t>1E SYRACUSE at BROWNELL CREEK</t>
  </si>
  <si>
    <t>C006620860</t>
  </si>
  <si>
    <t>4.8N 3.7E DUNBAR at BIG SLOUGH</t>
  </si>
  <si>
    <t>C006700805P</t>
  </si>
  <si>
    <t>T3N R10E S23</t>
  </si>
  <si>
    <t>.1N 1.1W OF STEINAUER at STREAM</t>
  </si>
  <si>
    <t>C006703405</t>
  </si>
  <si>
    <t>T1N R9E S20SE</t>
  </si>
  <si>
    <t>8S 4.4W OF BURCHARD at STREAM</t>
  </si>
  <si>
    <t>C007120410</t>
  </si>
  <si>
    <t>BE 2-2</t>
  </si>
  <si>
    <t>2N 2.5W OF LINDSAY at STREAM</t>
  </si>
  <si>
    <t>C007203605</t>
  </si>
  <si>
    <t>NL 3-13-2 10</t>
  </si>
  <si>
    <t>2.7E 1N OF STOMSBURG at N BR BIG BLUE RIVER</t>
  </si>
  <si>
    <t>C007811165</t>
  </si>
  <si>
    <t>COO7811165</t>
  </si>
  <si>
    <t>.6S 2W OF MORSE BLUFF at STREAM</t>
  </si>
  <si>
    <t>C007801610</t>
  </si>
  <si>
    <t>COO7801610</t>
  </si>
  <si>
    <t>1.5N 1E OF PRAGUE at STREAM</t>
  </si>
  <si>
    <t>C007802410</t>
  </si>
  <si>
    <t>2S OF PRAGUE at TRIB-TO N FORK WAHOE CRK</t>
  </si>
  <si>
    <t>C007805260</t>
  </si>
  <si>
    <t>5.5S .4E OF ITHACA at MOSQUITO CREEK</t>
  </si>
  <si>
    <t>C007811745</t>
  </si>
  <si>
    <t>COO7811745</t>
  </si>
  <si>
    <t>.4N 2.5E OF PRAGUE at DUCK CREEK</t>
  </si>
  <si>
    <t>C007811750</t>
  </si>
  <si>
    <t>COO7811750</t>
  </si>
  <si>
    <t>1N 2.5E OF PRAGUE at STREAM</t>
  </si>
  <si>
    <t>C007814020</t>
  </si>
  <si>
    <t>2.7S 2.4W OF WAHOO at  MILLER BRANCH CREEK</t>
  </si>
  <si>
    <t>C007821370</t>
  </si>
  <si>
    <t>COO7821370</t>
  </si>
  <si>
    <t>.3S 1W OF MORSE BLUFF at STREAM</t>
  </si>
  <si>
    <t>C007821955</t>
  </si>
  <si>
    <t>COO7821955</t>
  </si>
  <si>
    <t>2.8S 2E OF MORSE BLUFF at STREAM</t>
  </si>
  <si>
    <t>C007835510</t>
  </si>
  <si>
    <t>1.6S .5E OF YUTAN at STREAM</t>
  </si>
  <si>
    <t>C008001510</t>
  </si>
  <si>
    <t>N17-18</t>
  </si>
  <si>
    <t>2E 1S OF BEAVER CROSSING at W FK BIG BLUE RIVER</t>
  </si>
  <si>
    <t>C008500105</t>
  </si>
  <si>
    <t>T1N-R4W SEC 7  L</t>
  </si>
  <si>
    <t>3N N8 NUCKOLLS CL at SPRING CREEK TRIB.</t>
  </si>
  <si>
    <t>C008504305</t>
  </si>
  <si>
    <t>T1N R1W SEC 1  WL</t>
  </si>
  <si>
    <t>3.5E 3.7N HUBBELL at STREAM</t>
  </si>
  <si>
    <t>C008522310</t>
  </si>
  <si>
    <t>T3N R3W SEC 1  WL</t>
  </si>
  <si>
    <t>2.5W 1.2S BELVIDERE at S FK BIG SANDY CREEK</t>
  </si>
  <si>
    <t>C008700605P</t>
  </si>
  <si>
    <t>JCT US73/77 .8N 5.6W at STREAM</t>
  </si>
  <si>
    <t>C009001140</t>
  </si>
  <si>
    <t>.5N 1E OF SHOLES at DOG CREEK</t>
  </si>
  <si>
    <t>C009001320</t>
  </si>
  <si>
    <t>3.5W .9N OF WINSIDE at STREAM</t>
  </si>
  <si>
    <t>C009012725</t>
  </si>
  <si>
    <t>3.6E 2.7N OF CARROLL at STREAM</t>
  </si>
  <si>
    <t>C006711915</t>
  </si>
  <si>
    <t>T2N R10E S15S</t>
  </si>
  <si>
    <t>2.7E .9S OF BURCHARD at STREAM</t>
  </si>
  <si>
    <t>C000123810</t>
  </si>
  <si>
    <t>L 32.2</t>
  </si>
  <si>
    <t>13115 W. MONUMENT RD. at STREAM</t>
  </si>
  <si>
    <t>C000900505P</t>
  </si>
  <si>
    <t>1.1N 2.7E BLN/CHRY CO LN at GOOSE CREEK</t>
  </si>
  <si>
    <t>C001811510</t>
  </si>
  <si>
    <t>284 T8N-R7W S  . 8</t>
  </si>
  <si>
    <t>6.5E OF TRUMBULL at STREAM</t>
  </si>
  <si>
    <t>C002123505</t>
  </si>
  <si>
    <t>411</t>
  </si>
  <si>
    <t>6S OF CALLAWAY #411 at COTTONWOOD CREEK</t>
  </si>
  <si>
    <t>C002701515</t>
  </si>
  <si>
    <t>187</t>
  </si>
  <si>
    <t>Rd. 8 Bet. R &amp; S, N.Br. at HAMPTON DITCH</t>
  </si>
  <si>
    <t>C003004905</t>
  </si>
  <si>
    <t>556 E12 FRANKLIN</t>
  </si>
  <si>
    <t>4.5E .1N OF OHIOWA at STREAM</t>
  </si>
  <si>
    <t>C003404705</t>
  </si>
  <si>
    <t>E-23 Liberty-1</t>
  </si>
  <si>
    <t>2.7S OF LIBERTY at ARKEKETA CREEK</t>
  </si>
  <si>
    <t>C003602605</t>
  </si>
  <si>
    <t>9N 15E OF BURWELL at BIG CEDAR CREEK</t>
  </si>
  <si>
    <t>C003933905</t>
  </si>
  <si>
    <t>1W OF SPALDING at CEDAR RIVER</t>
  </si>
  <si>
    <t>C004804115</t>
  </si>
  <si>
    <t>JCT N8/N103 7.4N 3W at INDIAN CREEK</t>
  </si>
  <si>
    <t>C004802405</t>
  </si>
  <si>
    <t>2N OF GLADSTONE at STREAM</t>
  </si>
  <si>
    <t>C006104410</t>
  </si>
  <si>
    <t>636</t>
  </si>
  <si>
    <t>4W 1S CENTRAL CITY at WARM SLOUGH</t>
  </si>
  <si>
    <t>C006110710</t>
  </si>
  <si>
    <t>1110</t>
  </si>
  <si>
    <t>3W .2S CHAPMAN at TRIB. TO WARM SLOUGH</t>
  </si>
  <si>
    <t>C006311025</t>
  </si>
  <si>
    <t>5.7E OF BELGRADE at PLUM CREEK</t>
  </si>
  <si>
    <t>C006312110P</t>
  </si>
  <si>
    <t>1.5NW OF BELGRADE at STREAM</t>
  </si>
  <si>
    <t>C006412425</t>
  </si>
  <si>
    <t>1S 1.4W OF AUBURN at STREAM</t>
  </si>
  <si>
    <t>C006423840</t>
  </si>
  <si>
    <t>1W N67 RICHARDSON CL at WHISKEY RUN</t>
  </si>
  <si>
    <t>C006504205P</t>
  </si>
  <si>
    <t>SJCT US136/N14 6.8W 2.5S at COTTONWOOD CREEK</t>
  </si>
  <si>
    <t>C006533630</t>
  </si>
  <si>
    <t>2.8S RUSKIN at SPRING CREEK</t>
  </si>
  <si>
    <t>C006600430</t>
  </si>
  <si>
    <t>4.2N 2.7E PALMYRA at STREAM</t>
  </si>
  <si>
    <t>C006601105P</t>
  </si>
  <si>
    <t>1.2E 2.7S DOUGLAS at STREAM</t>
  </si>
  <si>
    <t>C006601255</t>
  </si>
  <si>
    <t>3.8N 3.3E DUNBAR at STREAM</t>
  </si>
  <si>
    <t>C006601525</t>
  </si>
  <si>
    <t>1.3W 6.2N BURR at MUDDY CREEK</t>
  </si>
  <si>
    <t>C006610705</t>
  </si>
  <si>
    <t>.5W 2.3S DOUGLAS at STREAM</t>
  </si>
  <si>
    <t>C006611715</t>
  </si>
  <si>
    <t>2W 1S UNADILLA at RUSSELL CREEK</t>
  </si>
  <si>
    <t>C006621820</t>
  </si>
  <si>
    <t>.7S .3W UNADILLA at STREAM</t>
  </si>
  <si>
    <t>C006622335</t>
  </si>
  <si>
    <t>.5E 2.5N UNADILLA at OWL CREEK</t>
  </si>
  <si>
    <t>C006631130</t>
  </si>
  <si>
    <t>.7E 3.4N PALMYRA at HOOPER CREEK</t>
  </si>
  <si>
    <t>C006713505</t>
  </si>
  <si>
    <t>T3N R11E S24N</t>
  </si>
  <si>
    <t>2.3N 2W OF TABLE ROCK at CLEAR CREEK</t>
  </si>
  <si>
    <t>C007400205</t>
  </si>
  <si>
    <t>6-3-13 B-2</t>
  </si>
  <si>
    <t>1E N105NEM CL(720-630631) at STREAM</t>
  </si>
  <si>
    <t>C007402003P</t>
  </si>
  <si>
    <t>20-2-14 (FE13)</t>
  </si>
  <si>
    <t>3.5S3.5E105&amp;4(637-710711) at EAST DITCH</t>
  </si>
  <si>
    <t>C007422515</t>
  </si>
  <si>
    <t>1-2-14 K-157</t>
  </si>
  <si>
    <t>4S STELLA (642-713/714) at STREAM</t>
  </si>
  <si>
    <t>C007441705</t>
  </si>
  <si>
    <t>20-3-14J-188</t>
  </si>
  <si>
    <t>4.5W1.5S STEL(638-716717) at WHISKEY RUN</t>
  </si>
  <si>
    <t>C007902220</t>
  </si>
  <si>
    <t>K-9</t>
  </si>
  <si>
    <t>7.2S 1E OF MORRILL at FORT LARAMIE CANAL</t>
  </si>
  <si>
    <t>C008401105</t>
  </si>
  <si>
    <t>JCT N32/N57 3W 4N at STREAM</t>
  </si>
  <si>
    <t>C008422815</t>
  </si>
  <si>
    <t>2.6S 5.5E OF STANTON at CEDAR CREEK</t>
  </si>
  <si>
    <t>C008501710</t>
  </si>
  <si>
    <t>T1NR3W SEC2</t>
  </si>
  <si>
    <t>2.5W 1.8N CHESTER at DRY CREEK</t>
  </si>
  <si>
    <t>C008521735</t>
  </si>
  <si>
    <t>T4N R3W SEC 2  WL</t>
  </si>
  <si>
    <t>.4S CARLETON at BIG SANDY CREEK</t>
  </si>
  <si>
    <t>C008811310P</t>
  </si>
  <si>
    <t>CRUIKSHANK BRIDGE</t>
  </si>
  <si>
    <t>1.5E 2.7N ARCADIA at HAWTHORNE CREEK</t>
  </si>
  <si>
    <t>C008833725</t>
  </si>
  <si>
    <t>KEYSERS BRIDGE OLD HWY</t>
  </si>
  <si>
    <t>2.5E 1.2N ORD at ELM CREEK</t>
  </si>
  <si>
    <t>C009001735</t>
  </si>
  <si>
    <t>1.1S 1W OF CARROLL at STREAM</t>
  </si>
  <si>
    <t>C009303305</t>
  </si>
  <si>
    <t>SEC 15E T9N R</t>
  </si>
  <si>
    <t>3.5E .6N MC COOL JCT at W FK BIG BLUE RIVER</t>
  </si>
  <si>
    <t>M170502710P</t>
  </si>
  <si>
    <t>S EDGE NELIGH at ELKHORN RIVER</t>
  </si>
  <si>
    <t>C000500115P</t>
  </si>
  <si>
    <t>Johnson bridge</t>
  </si>
  <si>
    <t>.2 E of Halsey at Middle Loup River</t>
  </si>
  <si>
    <t>C001111910</t>
  </si>
  <si>
    <t>3.5E .5S OAKLAND at BELL CREEK</t>
  </si>
  <si>
    <t>C001333425</t>
  </si>
  <si>
    <t>T-16-21-3300</t>
  </si>
  <si>
    <t>1.7E OF NEHAWKA at STREAM</t>
  </si>
  <si>
    <t>C001401203</t>
  </si>
  <si>
    <t>1S 5.5W OF MENOMINEE at STREAM</t>
  </si>
  <si>
    <t>C0E1607705</t>
  </si>
  <si>
    <t>2-10</t>
  </si>
  <si>
    <t>1N 13E OF BROWNLEE at GOOSE CREEK</t>
  </si>
  <si>
    <t>C001802705</t>
  </si>
  <si>
    <t>158 T5N-R6W S  . 5</t>
  </si>
  <si>
    <t>3E FAIRFIELD at BIG SANDY CREEK</t>
  </si>
  <si>
    <t>C002000930</t>
  </si>
  <si>
    <t>2W OF ALOYS at PEBBLE CREEK</t>
  </si>
  <si>
    <t>C002003610</t>
  </si>
  <si>
    <t>7W OF WEST POINT at N BR PEBBLE CREEK</t>
  </si>
  <si>
    <t>C002014020</t>
  </si>
  <si>
    <t>1S 4E OF ALOYS at N BR PEBBLE CREEK</t>
  </si>
  <si>
    <t>C002312610P</t>
  </si>
  <si>
    <t>7.4W .5S OF CHADRON at STREAM</t>
  </si>
  <si>
    <t>C003402225</t>
  </si>
  <si>
    <t>N-26 Holt-5</t>
  </si>
  <si>
    <t>JCT US77/S-34D 1.2E at INDIAN CREEK</t>
  </si>
  <si>
    <t>C003403810</t>
  </si>
  <si>
    <t>N-2 Lincoln-2</t>
  </si>
  <si>
    <t>4W OF BEATRICE CBD at BOTTLE CREEK</t>
  </si>
  <si>
    <t>C003933605P</t>
  </si>
  <si>
    <t>5.5N .7W of Wolbach at Spring Creek E Br</t>
  </si>
  <si>
    <t>C004200410</t>
  </si>
  <si>
    <t>T4N-R20W-SEC   SL</t>
  </si>
  <si>
    <t>2.7E 6N OF OXFORD at ELM CREEK</t>
  </si>
  <si>
    <t>C004527220</t>
  </si>
  <si>
    <t>T28N R10W - S28 NL</t>
  </si>
  <si>
    <t>2E INMAN at STREAM</t>
  </si>
  <si>
    <t>C004811905P</t>
  </si>
  <si>
    <t>JCT US136/N15 1.2W .2N at STREAM</t>
  </si>
  <si>
    <t>C004900905P</t>
  </si>
  <si>
    <t>2.5E 2.5S of Crab Orchard at Lost Branch</t>
  </si>
  <si>
    <t>OtherStringer/Multi-beam or Girder</t>
  </si>
  <si>
    <t>C004902210</t>
  </si>
  <si>
    <t>1.5N 2W OF VESTA at STREAM</t>
  </si>
  <si>
    <t>C004903005P</t>
  </si>
  <si>
    <t>1N 1W OF ELK CREEK at STREAM</t>
  </si>
  <si>
    <t>C005346905</t>
  </si>
  <si>
    <t>CR67-CR34</t>
  </si>
  <si>
    <t>Kimball</t>
  </si>
  <si>
    <t>3.5E OF DIX at LODGEPOLE CREEK</t>
  </si>
  <si>
    <t>C0E5610310</t>
  </si>
  <si>
    <t>5.2S 4E OF BRADY at THIRTY MILE CANAL</t>
  </si>
  <si>
    <t>C005902305</t>
  </si>
  <si>
    <t>8E OF NEWMAN GROVE at STREAM</t>
  </si>
  <si>
    <t>C005904005</t>
  </si>
  <si>
    <t>4N 2.2E OF NEWMAN GROVE at DRAINAGE WAY</t>
  </si>
  <si>
    <t>C005914410</t>
  </si>
  <si>
    <t>EJCT N32/N45 3S .2W at DRAINAGE DITCH</t>
  </si>
  <si>
    <t>C006105410</t>
  </si>
  <si>
    <t>1110A</t>
  </si>
  <si>
    <t>JCT US30/N14 11.8W 6.8S at STREAM</t>
  </si>
  <si>
    <t>C006111120</t>
  </si>
  <si>
    <t>909</t>
  </si>
  <si>
    <t>JCT US30/N14 .1S 10W at PRAIRIE CREEK</t>
  </si>
  <si>
    <t>C006111315</t>
  </si>
  <si>
    <t>2S 2W ARCHER at PRAIRIE CREEK</t>
  </si>
  <si>
    <t>C006311405P</t>
  </si>
  <si>
    <t>2.5S .5E OF BELGRADE at ASH CREEK</t>
  </si>
  <si>
    <t>C006312115</t>
  </si>
  <si>
    <t>2W 1.5S OF BELGRADE at TRIB. OF CEDAR RIVER</t>
  </si>
  <si>
    <t>C006401010</t>
  </si>
  <si>
    <t>.5S 4W OF BROCK at STREAM</t>
  </si>
  <si>
    <t>C006403315P</t>
  </si>
  <si>
    <t>1W 1.5N OF PERU at Duck Creek</t>
  </si>
  <si>
    <t>C006600435</t>
  </si>
  <si>
    <t>4.2N 3.2E PALMYRA at STREAM</t>
  </si>
  <si>
    <t>C006702805P</t>
  </si>
  <si>
    <t>T1N R11E S8</t>
  </si>
  <si>
    <t>2.7W 3S OF PAWNEE CITY at STREAM</t>
  </si>
  <si>
    <t>C006711610P</t>
  </si>
  <si>
    <t>T2N R12E S7</t>
  </si>
  <si>
    <t>2.3N 2.5E PAWNEE CITY at STREAM</t>
  </si>
  <si>
    <t>C006902705</t>
  </si>
  <si>
    <t>Phelps</t>
  </si>
  <si>
    <t>JCT US6/US183 1W 4.5N at IRRIGATION CANAL</t>
  </si>
  <si>
    <t>C007210605</t>
  </si>
  <si>
    <t>NL 23-16-1 26</t>
  </si>
  <si>
    <t>1E 11N OF SHELBY at CLEAR CREEK</t>
  </si>
  <si>
    <t>C007303010</t>
  </si>
  <si>
    <t>3S .6W OF MCCOOK at DRY CREEK</t>
  </si>
  <si>
    <t>C007404310</t>
  </si>
  <si>
    <t>10-1-16</t>
  </si>
  <si>
    <t>@ FC COUNTY SHOP( .1E FC) at STREAM</t>
  </si>
  <si>
    <t>C007710520P</t>
  </si>
  <si>
    <t>210</t>
  </si>
  <si>
    <t>1.3S 1.5W GRETNA at STREAM</t>
  </si>
  <si>
    <t>C007805005</t>
  </si>
  <si>
    <t>.2N 2.5W OF VALPARAISO at BATES BRANCH</t>
  </si>
  <si>
    <t>C007811325</t>
  </si>
  <si>
    <t>2N 2.5W OF WESTON at TRIB. N FORK WAHOO CR</t>
  </si>
  <si>
    <t>C007813240</t>
  </si>
  <si>
    <t>1.5S 2.9W OF YUTAN at JOHNSON CREEK</t>
  </si>
  <si>
    <t>C008420140</t>
  </si>
  <si>
    <t>3N N35 MADISON CL at STREAM</t>
  </si>
  <si>
    <t>C008420535</t>
  </si>
  <si>
    <t>5W 9.6N OF STANTON at STREAM</t>
  </si>
  <si>
    <t>C008500320</t>
  </si>
  <si>
    <t>.5E 6.5S OF DAVENPORT at LITTLE BLUE RIVER</t>
  </si>
  <si>
    <t>C000102905</t>
  </si>
  <si>
    <t>P 17.1</t>
  </si>
  <si>
    <t>2S 1W AYR at LITTLE BLUE RIV OVRFLO</t>
  </si>
  <si>
    <t>C000202705</t>
  </si>
  <si>
    <t>4S 2E of Elgin at Cedar Creek</t>
  </si>
  <si>
    <t>C001303505</t>
  </si>
  <si>
    <t>R-35-36-1500</t>
  </si>
  <si>
    <t>1W AVOCA at S BR WEEPING WATER CREEK</t>
  </si>
  <si>
    <t>C001311235P</t>
  </si>
  <si>
    <t>G-30-EW-2100</t>
  </si>
  <si>
    <t>1S 2.4E OF LOUISVILLE at CEDAR CREEK</t>
  </si>
  <si>
    <t>C001402705</t>
  </si>
  <si>
    <t>3.2S 1W OF BELDEN at BAKER CREEK</t>
  </si>
  <si>
    <t>C001406615</t>
  </si>
  <si>
    <t>2S 2E OF BELDEN at BAKER CREEK</t>
  </si>
  <si>
    <t>C002000815</t>
  </si>
  <si>
    <t>3.2E 4N OF WISNER at DRY CREEK</t>
  </si>
  <si>
    <t>C002001010</t>
  </si>
  <si>
    <t>2.7E 3N OF WISNER at PLUM CREEK</t>
  </si>
  <si>
    <t>C002146805</t>
  </si>
  <si>
    <t>686</t>
  </si>
  <si>
    <t>2.5N OF MASON CITY #686 at STREAM</t>
  </si>
  <si>
    <t>C002158615P</t>
  </si>
  <si>
    <t>503A</t>
  </si>
  <si>
    <t>.5S 14E OF OCONTO   #503A at EAST BOXELDER CREEK</t>
  </si>
  <si>
    <t>C002603705</t>
  </si>
  <si>
    <t>1.5S 3E OF PONCA at AOWA CREEK</t>
  </si>
  <si>
    <t>C003324840</t>
  </si>
  <si>
    <t>2W 8S OF BEAVER CITY at STREAM</t>
  </si>
  <si>
    <t>C003741505</t>
  </si>
  <si>
    <t>S. W. W. HUEFFLE</t>
  </si>
  <si>
    <t>3N 5W OF ELWOOD at PLUM CREEK</t>
  </si>
  <si>
    <t>C003913810</t>
  </si>
  <si>
    <t>3.5E 1N OF SCOTIA at FISH CREEK</t>
  </si>
  <si>
    <t>C006402605P</t>
  </si>
  <si>
    <t>.1NW OF NEMAHA at STREAM</t>
  </si>
  <si>
    <t>C006502515</t>
  </si>
  <si>
    <t>1E 2.3N NELSON at OX BOW CREEK</t>
  </si>
  <si>
    <t>C006611430</t>
  </si>
  <si>
    <t>.3S 3.5E PALMYRA at LITTLE NEMAHA RIVER</t>
  </si>
  <si>
    <t>C006611805</t>
  </si>
  <si>
    <t>2.3S 1.3W PALMYRA at STREAM</t>
  </si>
  <si>
    <t>C007603610</t>
  </si>
  <si>
    <t>F 35 N 2</t>
  </si>
  <si>
    <t>1.2E 4N OF WESTERN at STREAM</t>
  </si>
  <si>
    <t>C007801205</t>
  </si>
  <si>
    <t>\\</t>
  </si>
  <si>
    <t>3.5N 3.7W OF PRAGUE at STREAM</t>
  </si>
  <si>
    <t>C007804155</t>
  </si>
  <si>
    <t>2.6S 4.2E OF CEDAR BLUFFS at OTOE CREEK</t>
  </si>
  <si>
    <t>C007813820</t>
  </si>
  <si>
    <t>3.7E 1S OF WESTON at MILLER BRANCH</t>
  </si>
  <si>
    <t>C007824630</t>
  </si>
  <si>
    <t>.2W 1S OF SWEDEBURG at N FK ROCK CREEK</t>
  </si>
  <si>
    <t>C007824935</t>
  </si>
  <si>
    <t>2.2W 2.3N OF YUTAN at UPPER CLEAR CREEK</t>
  </si>
  <si>
    <t>C008412755</t>
  </si>
  <si>
    <t>3.2W 2.5N OF PILGER at S BR HUMBUG CREEK</t>
  </si>
  <si>
    <t>C009001010</t>
  </si>
  <si>
    <t>2.6S .4W OF SHOLES at DEER CREEK</t>
  </si>
  <si>
    <t>C009334905</t>
  </si>
  <si>
    <t>7.5N US34 SEWARD CL at STREAM</t>
  </si>
  <si>
    <t>M0605P4405</t>
  </si>
  <si>
    <t>Crawford Park Bridge</t>
  </si>
  <si>
    <t>Jct US20/N71 .2S .7W at White River</t>
  </si>
  <si>
    <t>M030515420P</t>
  </si>
  <si>
    <t>N-17 BS/Wymore-1 (Broad St)</t>
  </si>
  <si>
    <t>BLUE SPRINGS BROAD @RIVER at BIG BLUE RIVER</t>
  </si>
  <si>
    <t>C004801915P</t>
  </si>
  <si>
    <t>JCT US136/N15 1.5S 1W at STREAM</t>
  </si>
  <si>
    <t>C007602625</t>
  </si>
  <si>
    <t>G 2 N 3</t>
  </si>
  <si>
    <t>NJCT N15/N41 1N 6.2E at BRUSH CREEK</t>
  </si>
  <si>
    <t>C007923120</t>
  </si>
  <si>
    <t>16-E</t>
  </si>
  <si>
    <t>1.7SE OF MITCHELL at TRI-STATE CANAL</t>
  </si>
  <si>
    <t>ConcreteChannel Beam</t>
  </si>
  <si>
    <t>C000113210</t>
  </si>
  <si>
    <t>L 17-1</t>
  </si>
  <si>
    <t>13230 W. SADLEHORN RD. at WEST BRANCH SCOTT CREEK</t>
  </si>
  <si>
    <t>C000124837</t>
  </si>
  <si>
    <t>Q25.5</t>
  </si>
  <si>
    <t>6555 E. SILVERLAKE RD at OAK CREEK</t>
  </si>
  <si>
    <t>C001001115</t>
  </si>
  <si>
    <t>3W .2N OF AMHERST at STREAM</t>
  </si>
  <si>
    <t>M0135C3805</t>
  </si>
  <si>
    <t>AV-HOUSE</t>
  </si>
  <si>
    <t>AVOCA HOUSE @ TEFFT at STREAM</t>
  </si>
  <si>
    <t>C001311015P</t>
  </si>
  <si>
    <t>E-24-EW-2600</t>
  </si>
  <si>
    <t>.5S SOUTH BEND at FOUNTAIN CREEK</t>
  </si>
  <si>
    <t>C001610405</t>
  </si>
  <si>
    <t>1-76</t>
  </si>
  <si>
    <t>4N 3.5E OF CROOKSTON at DRY CREEK</t>
  </si>
  <si>
    <t>C001702205</t>
  </si>
  <si>
    <t>CR 42, 93-95</t>
  </si>
  <si>
    <t>Cheyenne</t>
  </si>
  <si>
    <t>7N 2.3W BROWNSON at STREAM</t>
  </si>
  <si>
    <t>C001801015</t>
  </si>
  <si>
    <t>187 T8N-R5W S  . 22</t>
  </si>
  <si>
    <t>1.5N SUTTON at STREAM</t>
  </si>
  <si>
    <t>C002104205P</t>
  </si>
  <si>
    <t>453</t>
  </si>
  <si>
    <t>2.5NW OF ARNOLD NO. 453 at SOUTH LOUP RIVER</t>
  </si>
  <si>
    <t>C002168705P</t>
  </si>
  <si>
    <t>2N 1.5W OF SARGENT at MILBURN-SARGENT CANAL</t>
  </si>
  <si>
    <t>C003402010</t>
  </si>
  <si>
    <t>N-19 Grant-3</t>
  </si>
  <si>
    <t>JCT N4/N103 .7E 6.2N at CLATONIA CREEK</t>
  </si>
  <si>
    <t>C004201225</t>
  </si>
  <si>
    <t>T4N-R19W-SEC    SL</t>
  </si>
  <si>
    <t>7.5W 2S OF RAGAN at FLAG CREEK</t>
  </si>
  <si>
    <t>C004803915</t>
  </si>
  <si>
    <t>1.4W 3.2N OF HARBINE at STREAM</t>
  </si>
  <si>
    <t>C006100705</t>
  </si>
  <si>
    <t>1111</t>
  </si>
  <si>
    <t>3W .8S CHAPMAN at WARM SLOUGH</t>
  </si>
  <si>
    <t>C006104710</t>
  </si>
  <si>
    <t>220</t>
  </si>
  <si>
    <t>2.6N CLARKS at SILVER CREEK</t>
  </si>
  <si>
    <t>C006114310</t>
  </si>
  <si>
    <t>232</t>
  </si>
  <si>
    <t>2W 5.8N CLARKS at PRAIRIE CREEK</t>
  </si>
  <si>
    <t>C006600470</t>
  </si>
  <si>
    <t>6.8N DUNBAR at FLOOD CREEK</t>
  </si>
  <si>
    <t>C006602315</t>
  </si>
  <si>
    <t>2.2E 4.3N BURR at STREAM</t>
  </si>
  <si>
    <t>C006610925</t>
  </si>
  <si>
    <t>4N PALMYRA at HOOPER CREEK</t>
  </si>
  <si>
    <t>C006611320</t>
  </si>
  <si>
    <t>1.7E 3.8N DOUGLAS at RUSSELL CREEK</t>
  </si>
  <si>
    <t>C006620855</t>
  </si>
  <si>
    <t>4.8N 1.9E DUNBAR at GOOSE CREEK</t>
  </si>
  <si>
    <t>C006621010</t>
  </si>
  <si>
    <t>4N 4.8W SYRACUSE at OWL CREEK</t>
  </si>
  <si>
    <t>M1870C2510</t>
  </si>
  <si>
    <t>OSMOND STATE @ CHESTNUT at STREAM</t>
  </si>
  <si>
    <t>C007112530</t>
  </si>
  <si>
    <t>BN 13-7</t>
  </si>
  <si>
    <t>JCT US81/N22 7W 4.2N at Lost Creek</t>
  </si>
  <si>
    <t>C007114505</t>
  </si>
  <si>
    <t>MBL 34-1</t>
  </si>
  <si>
    <t>1W LAKE BABCOCK RESERVE at COLUMBUS GENOA CANAL</t>
  </si>
  <si>
    <t>C007301320</t>
  </si>
  <si>
    <t>JCT US83/N89 4W 7.7N at DRY CREEK</t>
  </si>
  <si>
    <t>C007413505P</t>
  </si>
  <si>
    <t>12-3-15C-112</t>
  </si>
  <si>
    <t>.5N SHUBERT(647-718T/719) at WHISKEY RUN</t>
  </si>
  <si>
    <t>C007431625</t>
  </si>
  <si>
    <t>8-2-16D-171</t>
  </si>
  <si>
    <t>3E1N VERDON (713-649/650) at MACKELROY CREEK</t>
  </si>
  <si>
    <t>C007610105</t>
  </si>
  <si>
    <t>I 7 W 3</t>
  </si>
  <si>
    <t>4S US6 FILLMORE CL at STREAM</t>
  </si>
  <si>
    <t>C007711310</t>
  </si>
  <si>
    <t>173</t>
  </si>
  <si>
    <t>1E 3S GRETNA at STREAM</t>
  </si>
  <si>
    <t>C007721220</t>
  </si>
  <si>
    <t>81</t>
  </si>
  <si>
    <t>1.5S 3.3W PAPILLION at SPRINGFIELD CREEK</t>
  </si>
  <si>
    <t>C007903305</t>
  </si>
  <si>
    <t>17-Q</t>
  </si>
  <si>
    <t>12W 1S OF MELBETA at FORT LARAMIE CANAL</t>
  </si>
  <si>
    <t>C007922515</t>
  </si>
  <si>
    <t>13-B-1</t>
  </si>
  <si>
    <t>2N 1W OF MITCHELL at STREAM</t>
  </si>
  <si>
    <t>C008504105</t>
  </si>
  <si>
    <t>T1N R1W SEC 2  WL</t>
  </si>
  <si>
    <t>2.5E 1N HUBBELL at STREAM</t>
  </si>
  <si>
    <t>C008824715</t>
  </si>
  <si>
    <t>PLATE SOUTH</t>
  </si>
  <si>
    <t>6.2N of North Loup at Messenger Creek</t>
  </si>
  <si>
    <t>C009003510</t>
  </si>
  <si>
    <t>6.4E 3.5S OF WINSIDE at PLUM CREEK</t>
  </si>
  <si>
    <t>C009110520</t>
  </si>
  <si>
    <t>1.2S 4.5W BLADEN at LITTLE BLUE RIVER</t>
  </si>
  <si>
    <t>C000104410</t>
  </si>
  <si>
    <t>O 18.1</t>
  </si>
  <si>
    <t>15090 W. POWERLINE RD. at SAND CREEK</t>
  </si>
  <si>
    <t>M2445A5605</t>
  </si>
  <si>
    <t>Tilden 3rd @ Antelope at Giles Creek</t>
  </si>
  <si>
    <t>C000611815</t>
  </si>
  <si>
    <t>3.5S 5.3E PETERSBURG at ONEILL VALLEY</t>
  </si>
  <si>
    <t>C001203405</t>
  </si>
  <si>
    <t>SSSE4SEC35-15</t>
  </si>
  <si>
    <t>1.9W 1.7S DAVID CITY at STREAM</t>
  </si>
  <si>
    <t>C001314710P</t>
  </si>
  <si>
    <t>L-36-NS-3600</t>
  </si>
  <si>
    <t>1W 3.2N OF NEHAWKA at STREAM</t>
  </si>
  <si>
    <t>C001323220P</t>
  </si>
  <si>
    <t>U-18-19-4600</t>
  </si>
  <si>
    <t>2.2E 1N OF UNION at ERVINE CREEK</t>
  </si>
  <si>
    <t>C001412930</t>
  </si>
  <si>
    <t>1.2N OF COLERIDGE at STREAM</t>
  </si>
  <si>
    <t>C001413910</t>
  </si>
  <si>
    <t>.5NW of Laurel at Logan Creek</t>
  </si>
  <si>
    <t>C001445210</t>
  </si>
  <si>
    <t>3N 2E OF LAUREL at STREAM</t>
  </si>
  <si>
    <t>C001603305P</t>
  </si>
  <si>
    <t>3-6A</t>
  </si>
  <si>
    <t>2.5W of Merriman at Dry Creek</t>
  </si>
  <si>
    <t>C002000230</t>
  </si>
  <si>
    <t>4W N9 THURSTON CL at STREAM</t>
  </si>
  <si>
    <t>C002000520</t>
  </si>
  <si>
    <t>2N 4W OF ALOYS at STREAM</t>
  </si>
  <si>
    <t>C002001315</t>
  </si>
  <si>
    <t>1.5N OF ALOYS at STREAM</t>
  </si>
  <si>
    <t>C002003605</t>
  </si>
  <si>
    <t>8W OF WEST POINT at STREAM</t>
  </si>
  <si>
    <t>C002004945</t>
  </si>
  <si>
    <t>2S N51 BURT CL at LITTLE LOGAN CREEK</t>
  </si>
  <si>
    <t>C002010635</t>
  </si>
  <si>
    <t>5.2W 3N OF BANCROFT at STREAM</t>
  </si>
  <si>
    <t>C002012635</t>
  </si>
  <si>
    <t>.5S 4.5E OF BEEMER at STREAM</t>
  </si>
  <si>
    <t>C002012638</t>
  </si>
  <si>
    <t>.5S 5.5E OF BEEMER at STREAM</t>
  </si>
  <si>
    <t>C002012820</t>
  </si>
  <si>
    <t>1.5S 4E OF BEEMER at STREAM</t>
  </si>
  <si>
    <t>C002014205</t>
  </si>
  <si>
    <t>2S 1.5E OF ALOYS at STREAM</t>
  </si>
  <si>
    <t>C0E2100110</t>
  </si>
  <si>
    <t>687</t>
  </si>
  <si>
    <t>EJCT US183/N92 4E 1.4S at STREAM</t>
  </si>
  <si>
    <t>C002146125</t>
  </si>
  <si>
    <t>104</t>
  </si>
  <si>
    <t>15W OF SARGENT #104 at VICTORIA CREEK</t>
  </si>
  <si>
    <t>C002159430</t>
  </si>
  <si>
    <t>666</t>
  </si>
  <si>
    <t>14S 1E OF ANSLEY    #666 at ELK CREEK</t>
  </si>
  <si>
    <t>C002414210</t>
  </si>
  <si>
    <t>7S .7W OF COZAD at CNPPID CANAL</t>
  </si>
  <si>
    <t>C002420105</t>
  </si>
  <si>
    <t>31112502</t>
  </si>
  <si>
    <t>5S US30 LINCOLN CL at CNPPID CANAL</t>
  </si>
  <si>
    <t>C003000110</t>
  </si>
  <si>
    <t>717 W7 MOMENCE</t>
  </si>
  <si>
    <t>5.3N N74 CLAY CL at TURKEY CREEK</t>
  </si>
  <si>
    <t>C003015025</t>
  </si>
  <si>
    <t>656 S35 BP.</t>
  </si>
  <si>
    <t>4E US81 THAYER CL at STREAM</t>
  </si>
  <si>
    <t>C003124005P</t>
  </si>
  <si>
    <t>T1N R13W SEC11 WL</t>
  </si>
  <si>
    <t>E 1/2  &amp;  42 at ROCK CREEK</t>
  </si>
  <si>
    <t>C003301205P</t>
  </si>
  <si>
    <t>JCT US6/N47 .8S 1.5E at STREAM</t>
  </si>
  <si>
    <t>C003303005P</t>
  </si>
  <si>
    <t>E EDGE OF BEAVER CITY at STREAM</t>
  </si>
  <si>
    <t>C003320410</t>
  </si>
  <si>
    <t>1.5W 2N OF HOLBROOK at DEER CREEK</t>
  </si>
  <si>
    <t>C003341430</t>
  </si>
  <si>
    <t>1NW OF OXFORD at STREAM</t>
  </si>
  <si>
    <t>C003343025</t>
  </si>
  <si>
    <t>N</t>
  </si>
  <si>
    <t>2NE OF BEAVER CITY at STREAM</t>
  </si>
  <si>
    <t>C003411430</t>
  </si>
  <si>
    <t>N-2 Holt-1</t>
  </si>
  <si>
    <t>4.5S .3W OF CORTLAND at INDIAN CREEK</t>
  </si>
  <si>
    <t>C003413625</t>
  </si>
  <si>
    <t>N-32 Midland-3</t>
  </si>
  <si>
    <t>.2NW OF BEATRICE at STREAM</t>
  </si>
  <si>
    <t>C003421140</t>
  </si>
  <si>
    <t>E-35 Grant-1</t>
  </si>
  <si>
    <t>1E 3N OF HOAG at SNAKE CREEK</t>
  </si>
  <si>
    <t>C004800805P</t>
  </si>
  <si>
    <t>2.7W 1.5S OF DAYKIN at LITTLE SANDY CREEK</t>
  </si>
  <si>
    <t>C004811610</t>
  </si>
  <si>
    <t>5S 2.7E OF DAYKIN at STREAM</t>
  </si>
  <si>
    <t>Concrete continuousSlab</t>
  </si>
  <si>
    <t>C004822505</t>
  </si>
  <si>
    <t>JCT US136/N15 1.5E 1.2N at STREAM</t>
  </si>
  <si>
    <t>C004912820</t>
  </si>
  <si>
    <t>.5W 2S OF TECUMSEH at CORSON BRANCH</t>
  </si>
  <si>
    <t>C004923045</t>
  </si>
  <si>
    <t>2N 2.2E of Elk Creek at Long Branch</t>
  </si>
  <si>
    <t>C004930820</t>
  </si>
  <si>
    <t>2S 3.7W OF COOK at TURKEY CREEK</t>
  </si>
  <si>
    <t>C005504910</t>
  </si>
  <si>
    <t>R-15</t>
  </si>
  <si>
    <t>2S N2 OTOE CL at LITTLE NEMAHA RIV (R 15)</t>
  </si>
  <si>
    <t>C005510815</t>
  </si>
  <si>
    <t>C-220</t>
  </si>
  <si>
    <t>3N .5E OF RAYMOND at LITTLE SALT CR (C 220)</t>
  </si>
  <si>
    <t>C005560315</t>
  </si>
  <si>
    <t>M-178</t>
  </si>
  <si>
    <t>.5S 2W OF EMERALD at S BR MIDDLE CR (M 178)</t>
  </si>
  <si>
    <t>C005616905</t>
  </si>
  <si>
    <t>4.5W 1.2S OF MAXWELL at TRI-COUNTY CANAL MP 5.9</t>
  </si>
  <si>
    <t>C0E5610505</t>
  </si>
  <si>
    <t>4.5E 7.5S OF BRADY at TRI-COUNTY CANAL MP 32.8</t>
  </si>
  <si>
    <t>C006104810</t>
  </si>
  <si>
    <t>1002</t>
  </si>
  <si>
    <t>2.3N .3E CHAPMAN at WARM SLOUGH</t>
  </si>
  <si>
    <t>C006403305P</t>
  </si>
  <si>
    <t>1.5S 1W of Peru at Honey Creek</t>
  </si>
  <si>
    <t>C006423445</t>
  </si>
  <si>
    <t>3S .2W OF NEMAHA at WHISKEY RUN</t>
  </si>
  <si>
    <t>C006521923</t>
  </si>
  <si>
    <t>1.5W .26S Nelson at Elk Creek Trib</t>
  </si>
  <si>
    <t>C006601225</t>
  </si>
  <si>
    <t>3N 3W SYRACUSE at OWL CREEK</t>
  </si>
  <si>
    <t>C006605305</t>
  </si>
  <si>
    <t>1.5E .8N TALMAGE at STREAM</t>
  </si>
  <si>
    <t>C006612410</t>
  </si>
  <si>
    <t>3.8S 2.8W UNADILLA at MUDDY CREEK</t>
  </si>
  <si>
    <t>C006653225</t>
  </si>
  <si>
    <t>53225</t>
  </si>
  <si>
    <t>2S 1.8E LORTON at SANDY CREEK</t>
  </si>
  <si>
    <t>C006711805P</t>
  </si>
  <si>
    <t>T2N R12E S14</t>
  </si>
  <si>
    <t>2.4E 2.5S OF TABLE ROCK at STREAM</t>
  </si>
  <si>
    <t>C006720510</t>
  </si>
  <si>
    <t>T2N R9E S28NW</t>
  </si>
  <si>
    <t>4W 2.1S OF Burchard at Plum Creek</t>
  </si>
  <si>
    <t>C007010315</t>
  </si>
  <si>
    <t>4.5S 1W OF PLAINVIEW at STREAM</t>
  </si>
  <si>
    <t>C007012605</t>
  </si>
  <si>
    <t>.5S 1E OF FOSTER at DRY CREEK</t>
  </si>
  <si>
    <t>C007012835</t>
  </si>
  <si>
    <t>C007013120</t>
  </si>
  <si>
    <t>2.2N OF PIERCE at N FK ELKHORN RIVER</t>
  </si>
  <si>
    <t>C007201305</t>
  </si>
  <si>
    <t>EL 36-13-4 22</t>
  </si>
  <si>
    <t>3.5E 1.2S OF POLK at N BR BIG BLUE RIVER</t>
  </si>
  <si>
    <t>C007202105</t>
  </si>
  <si>
    <t>WL 23-13-3 17</t>
  </si>
  <si>
    <t>1.7S 2W OF STROMSBURG at N BR BIG BLUE RIVER</t>
  </si>
  <si>
    <t>C007303210P</t>
  </si>
  <si>
    <t>EJCT US6/US83 4.7S 6.7W at DRIFTWOOD CREEK</t>
  </si>
  <si>
    <t>C007604405P</t>
  </si>
  <si>
    <t>D 19 C 1</t>
  </si>
  <si>
    <t>3.5E .5N OF SWANTON at STREAM</t>
  </si>
  <si>
    <t>C007614205</t>
  </si>
  <si>
    <t>B 17 N 2</t>
  </si>
  <si>
    <t>.7N 1.2W OF WESTERN at STREAM</t>
  </si>
  <si>
    <t>C007622325</t>
  </si>
  <si>
    <t>J 24 W 1</t>
  </si>
  <si>
    <t>1.7S 4W OF PLEASANTHILL at STREAM</t>
  </si>
  <si>
    <t>C007803640</t>
  </si>
  <si>
    <t>b</t>
  </si>
  <si>
    <t>1.1E OF WESTON at STREAM</t>
  </si>
  <si>
    <t>C007812460</t>
  </si>
  <si>
    <t>2N OF YUTAN at BNSF RR        074-654-M</t>
  </si>
  <si>
    <t>C008704905</t>
  </si>
  <si>
    <t>7.5E 1S of Rosali at South Blackbird Creek</t>
  </si>
  <si>
    <t>C009104220P</t>
  </si>
  <si>
    <t>JCT US136/N78 2.6S .6E at ASH CREEK</t>
  </si>
  <si>
    <t>C009304615</t>
  </si>
  <si>
    <t>EC 30N T9N R</t>
  </si>
  <si>
    <t>1S MC COOL JCT at W FK BIG BLUE RIVER</t>
  </si>
  <si>
    <t>C000603925</t>
  </si>
  <si>
    <t>3W .9N ST EDWARD at BOGUS CREEK</t>
  </si>
  <si>
    <t>C001743105P</t>
  </si>
  <si>
    <t>005; CR103, 38-40</t>
  </si>
  <si>
    <t>1.5E 6.7N OF BROWNSON at DRY WASH</t>
  </si>
  <si>
    <t>C002612305P</t>
  </si>
  <si>
    <t>1N 2E OF MARTINSBURG at SOUTH CREEK</t>
  </si>
  <si>
    <t>C003321250</t>
  </si>
  <si>
    <t>1N 2.2W OF OXFORD at STREAM</t>
  </si>
  <si>
    <t>C004003205</t>
  </si>
  <si>
    <t>T10N R12W 19U0</t>
  </si>
  <si>
    <t>WJCT US30/N11 .8N at WOOD RIVER</t>
  </si>
  <si>
    <t>Prestressed concreteStringer/Multi-beam or Girder</t>
  </si>
  <si>
    <t>C004304710</t>
  </si>
  <si>
    <t>Jct N25/N25A 2.2S 6.3E at Blackwood Creek</t>
  </si>
  <si>
    <t>C004803815</t>
  </si>
  <si>
    <t>1.7N 3.2E OF REYNOLDS at STREAM</t>
  </si>
  <si>
    <t>C004900405</t>
  </si>
  <si>
    <t>4W 3.5N OF STERLING at N FK BIG NEMAHA RIVER</t>
  </si>
  <si>
    <t>M1515E3905</t>
  </si>
  <si>
    <t>MADISON JACKSON @ N2 at UNION CREEK</t>
  </si>
  <si>
    <t>C005901705</t>
  </si>
  <si>
    <t>4N 5E of Newman Grove at Union Creek N Fk</t>
  </si>
  <si>
    <t>C006400605</t>
  </si>
  <si>
    <t>.5N 5.4W OF BROCK at JONES CREEK</t>
  </si>
  <si>
    <t>C006411250</t>
  </si>
  <si>
    <t>1.4S 2.3E OF PERU at HONEY CREEK</t>
  </si>
  <si>
    <t>C006500935</t>
  </si>
  <si>
    <t>7W 9N OF SUPERIOR at STREAM</t>
  </si>
  <si>
    <t>C006623065</t>
  </si>
  <si>
    <t>1S 2E LORTON at SANDY CREEK</t>
  </si>
  <si>
    <t>C006724315</t>
  </si>
  <si>
    <t>T3N R12E S27N</t>
  </si>
  <si>
    <t>.5E 1.5N OF TABLE ROCK at North Fork Big Nemaha Tr</t>
  </si>
  <si>
    <t>C007843840</t>
  </si>
  <si>
    <t>4.5S 1.3E OF YUTAN at Clear Creek Trib</t>
  </si>
  <si>
    <t>C008402525</t>
  </si>
  <si>
    <t>4.5E 5.2S OF STANTON at CEDAR CREEK</t>
  </si>
  <si>
    <t>C008504830</t>
  </si>
  <si>
    <t>T1N R1W SEC 2  SL</t>
  </si>
  <si>
    <t>.3N 2.7E HUBBELL at STREAM</t>
  </si>
  <si>
    <t>C009002610</t>
  </si>
  <si>
    <t>JCT N35/S-90B 1.2W .1N at SOUTH LOGAN CREEK</t>
  </si>
  <si>
    <t>C000102910P</t>
  </si>
  <si>
    <t>K28-2</t>
  </si>
  <si>
    <t>10270 S. CRYSTAL LAKE AVE at SCOTT CREEK</t>
  </si>
  <si>
    <t>C000110520</t>
  </si>
  <si>
    <t>E21-2</t>
  </si>
  <si>
    <t>1865 S. WINCHESTER AVE. at COTTONWOOD CREEK</t>
  </si>
  <si>
    <t>C000113805</t>
  </si>
  <si>
    <t>M 35-1</t>
  </si>
  <si>
    <t>17250 W. MONUMENT RD at STREAM</t>
  </si>
  <si>
    <t>C001401105</t>
  </si>
  <si>
    <t>2.2S 6W OF HARTINGTON at BOW CREEK</t>
  </si>
  <si>
    <t>C001415610</t>
  </si>
  <si>
    <t>1N 1.2W OF LAUREL at PERRIN CREEK</t>
  </si>
  <si>
    <t>C001801025</t>
  </si>
  <si>
    <t>191 T8N-R5W S  . 24</t>
  </si>
  <si>
    <t>1.5N .7E SUTTON at STREAM</t>
  </si>
  <si>
    <t>C001812110</t>
  </si>
  <si>
    <t>196 T8N-R7W S  . 2</t>
  </si>
  <si>
    <t>4.2N HARVARD at W FK BIG BLUE RIVER</t>
  </si>
  <si>
    <t>C002621130</t>
  </si>
  <si>
    <t>4W 2.2N OF MARTINSBURG at DAILY BRANCH</t>
  </si>
  <si>
    <t>C003413410</t>
  </si>
  <si>
    <t>N-27 Midland-1</t>
  </si>
  <si>
    <t>JCT US77/US136 1.8N .3E at INDIAN CREEK</t>
  </si>
  <si>
    <t>C003900610</t>
  </si>
  <si>
    <t>4W 1.5N OF SPALDING at STREAM</t>
  </si>
  <si>
    <t>C006601220</t>
  </si>
  <si>
    <t>3N 5.7W SYRACUSE at STREAM</t>
  </si>
  <si>
    <t>C007204515</t>
  </si>
  <si>
    <t>EL 34-16-1 99</t>
  </si>
  <si>
    <t>7.5N 1E OF SHELBY at STREAM</t>
  </si>
  <si>
    <t>C008511505</t>
  </si>
  <si>
    <t>2</t>
  </si>
  <si>
    <t>4.2E 2.7N OF BYRON at STREAM</t>
  </si>
  <si>
    <t>C008533615</t>
  </si>
  <si>
    <t>T2N R1W SEC 2  SL</t>
  </si>
  <si>
    <t>.3W 2.7S GILEAD at BALLS BRANCH</t>
  </si>
  <si>
    <t>C008811510</t>
  </si>
  <si>
    <t>JEFF WELINEK BRIDGE</t>
  </si>
  <si>
    <t>7W 1.5N ORD at TURTLE CREEK</t>
  </si>
  <si>
    <t>C008824720</t>
  </si>
  <si>
    <t>7.5E .5S Ord at Messenger Creek</t>
  </si>
  <si>
    <t>C008844820</t>
  </si>
  <si>
    <t>799 ROAD MCCARVILLE WOOD BRIDGE</t>
  </si>
  <si>
    <t>.7S 10.9E ARCADIA at UNAMED CREEK</t>
  </si>
  <si>
    <t>C009112720</t>
  </si>
  <si>
    <t>5S 2W BLUE HILL at STREAM</t>
  </si>
  <si>
    <t>C001302415</t>
  </si>
  <si>
    <t>N-22-27-3400</t>
  </si>
  <si>
    <t>1.5S OF MURDOCK at STREAM</t>
  </si>
  <si>
    <t>C002303405</t>
  </si>
  <si>
    <t>NJCT US20/N71 4.2N, 5.9E. at WHITE RIVER</t>
  </si>
  <si>
    <t>C002413105</t>
  </si>
  <si>
    <t>27092302</t>
  </si>
  <si>
    <t>1.5E 9.5S OF COZAD at CNPPID CANAL</t>
  </si>
  <si>
    <t>C003424925</t>
  </si>
  <si>
    <t>E-13 Sherman-1</t>
  </si>
  <si>
    <t>2S N4 PAWNEE CL at ADAMSON CREEK</t>
  </si>
  <si>
    <t>C004922035</t>
  </si>
  <si>
    <t>JCT US136/N50 3E 1N at SPRING CREEK</t>
  </si>
  <si>
    <t>C006103805</t>
  </si>
  <si>
    <t>7.3N .5W CHAPMAN at PRAIRIE CREEK</t>
  </si>
  <si>
    <t>C006412720</t>
  </si>
  <si>
    <t>.5E .4S OF AUBURN at Codington Creek</t>
  </si>
  <si>
    <t>C006601505</t>
  </si>
  <si>
    <t>1.3W .5S BURR at STREAM</t>
  </si>
  <si>
    <t>C006602805</t>
  </si>
  <si>
    <t>3W OF DOUGLAS at STREAM</t>
  </si>
  <si>
    <t>M192012210P</t>
  </si>
  <si>
    <t>T2N R11E S27</t>
  </si>
  <si>
    <t>.1W OF PAWNEE CITY at STREAM</t>
  </si>
  <si>
    <t>C006700330</t>
  </si>
  <si>
    <t>T3N R9E S29NW</t>
  </si>
  <si>
    <t>2.7S 2W OF LEWISTON at ADAMSON CREEK</t>
  </si>
  <si>
    <t>C007602615</t>
  </si>
  <si>
    <t>G 5 N 3</t>
  </si>
  <si>
    <t>4.2S 1.5W OF PLEASANTHILL at DRY CREEK</t>
  </si>
  <si>
    <t>C007604505</t>
  </si>
  <si>
    <t>D 35 W 2</t>
  </si>
  <si>
    <t>1.2W 2.7S OF DEWITT at STREAM</t>
  </si>
  <si>
    <t>C000102205</t>
  </si>
  <si>
    <t>E 19.1</t>
  </si>
  <si>
    <t>21735 W. IDLEWILDE RD. at COTTONWOOD CREEK</t>
  </si>
  <si>
    <t>C000110515</t>
  </si>
  <si>
    <t>M 8.1</t>
  </si>
  <si>
    <t>6255 S. WINCHESTER AVE at STREAM</t>
  </si>
  <si>
    <t>C000210725</t>
  </si>
  <si>
    <t>3.2N OF ORCHARD at BIG SPRINGS CREEK</t>
  </si>
  <si>
    <t>C000205805</t>
  </si>
  <si>
    <t>3N 1E of Elgin at West Cedar Creek</t>
  </si>
  <si>
    <t>C000222315</t>
  </si>
  <si>
    <t>2E ROYAL at DRAINAGE DITCH</t>
  </si>
  <si>
    <t>C001114210</t>
  </si>
  <si>
    <t>5S .7W OAKLAND at STREAM</t>
  </si>
  <si>
    <t>C001313410</t>
  </si>
  <si>
    <t>Q-16-21-3500</t>
  </si>
  <si>
    <t>.7S 2W OF ELMWOOD at STOVE CREEK</t>
  </si>
  <si>
    <t>C001402315</t>
  </si>
  <si>
    <t>4.7S OF HARTINGTON at STREAM</t>
  </si>
  <si>
    <t>C002117111</t>
  </si>
  <si>
    <t>208</t>
  </si>
  <si>
    <t>4SE .5S BROKEN BOW at MUD CREEK</t>
  </si>
  <si>
    <t>C002315110</t>
  </si>
  <si>
    <t>EJCT US20/US385 6.7S, .5E at CHADRON CREEK</t>
  </si>
  <si>
    <t>C002315115</t>
  </si>
  <si>
    <t>EJCT US20/US385 6.5S, .5E at CHADRON CREEK</t>
  </si>
  <si>
    <t>C002504705</t>
  </si>
  <si>
    <t>Harris  199-2-4</t>
  </si>
  <si>
    <t>Deuel</t>
  </si>
  <si>
    <t>4.5W 3.2S OF BIG SPRINGS at WESTERN CANAL</t>
  </si>
  <si>
    <t>C002704605</t>
  </si>
  <si>
    <t>112</t>
  </si>
  <si>
    <t>Rd. W Bet. 26 &amp; 27 at STREAM</t>
  </si>
  <si>
    <t>C003003605</t>
  </si>
  <si>
    <t>448  27X34 CHELSEA</t>
  </si>
  <si>
    <t>2.5N 3E STRANG at STREAM</t>
  </si>
  <si>
    <t>C003247105</t>
  </si>
  <si>
    <t>130825.02</t>
  </si>
  <si>
    <t>4W OF EUSTIS at PLUM CREEK</t>
  </si>
  <si>
    <t>C003424130</t>
  </si>
  <si>
    <t>E-17 Island Grove-1</t>
  </si>
  <si>
    <t>3W 3.2N OF LIBERTY at WILDCAT CREEK</t>
  </si>
  <si>
    <t>M0560E0205</t>
  </si>
  <si>
    <t>COOK ELM @ THIRD at S Fork Little Nemaha Tri</t>
  </si>
  <si>
    <t>C005502505</t>
  </si>
  <si>
    <t>X-9</t>
  </si>
  <si>
    <t>1.2SE OF PRINCETON at M BR BIG NEMAHA RI (X 9)</t>
  </si>
  <si>
    <t>C005801605</t>
  </si>
  <si>
    <t>2W 14.7N OF TAYLOR at CALAMUS RIVER</t>
  </si>
  <si>
    <t>C006100905</t>
  </si>
  <si>
    <t>1108</t>
  </si>
  <si>
    <t>2W 3.6S CHAPMAN at WOOD RIVER</t>
  </si>
  <si>
    <t>C006102810</t>
  </si>
  <si>
    <t>240</t>
  </si>
  <si>
    <t>5.7N 2.8E CENTRAL CITY at SILVER CREEK</t>
  </si>
  <si>
    <t>C006103507</t>
  </si>
  <si>
    <t>407</t>
  </si>
  <si>
    <t>1.5S 6W OF CLARKS at SILVER CREEK</t>
  </si>
  <si>
    <t>C006122410</t>
  </si>
  <si>
    <t>231</t>
  </si>
  <si>
    <t>1N 2.2W CLARKS at SILVER CREEK</t>
  </si>
  <si>
    <t>C006403705</t>
  </si>
  <si>
    <t>2.5W 2.7S OF NEMAHA at JIVERS CREEK</t>
  </si>
  <si>
    <t>C006502520</t>
  </si>
  <si>
    <t>1E 3N NELSON at STREAM</t>
  </si>
  <si>
    <t>C006503425</t>
  </si>
  <si>
    <t>1.7S RUSKIN at SPRING CREEK</t>
  </si>
  <si>
    <t>C006504110</t>
  </si>
  <si>
    <t>.7S RUSKIN at SPRING CREEK</t>
  </si>
  <si>
    <t>C006513905P</t>
  </si>
  <si>
    <t>.5S OAK at LITTLE BLUE RIVER</t>
  </si>
  <si>
    <t>C006514015</t>
  </si>
  <si>
    <t>3N .8W SUPERIOR at LOST CREEK</t>
  </si>
  <si>
    <t>C006602535</t>
  </si>
  <si>
    <t>1.5E Unadilla at Owl Creek</t>
  </si>
  <si>
    <t>C006606125</t>
  </si>
  <si>
    <t>.6W NEBRASKA CITY at NORTH TABLE CREEK</t>
  </si>
  <si>
    <t>C006713105</t>
  </si>
  <si>
    <t>T1N R11E S21S</t>
  </si>
  <si>
    <t>1W 5.4S OF PAWNEE CITY at STREAM</t>
  </si>
  <si>
    <t>C006713705P</t>
  </si>
  <si>
    <t>T2N R12E S6S</t>
  </si>
  <si>
    <t>.2W .7S OF TABLE ROCK at TAYLOR BRANCH</t>
  </si>
  <si>
    <t>C006902310</t>
  </si>
  <si>
    <t>JCT US6/US183 7.6N 3W at IRRIGATION CANAL</t>
  </si>
  <si>
    <t>C007000815</t>
  </si>
  <si>
    <t>3W .5N OF MCLEAN at E BR N FK ELKHORN RIVER</t>
  </si>
  <si>
    <t>C007102110</t>
  </si>
  <si>
    <t>BN 34-5</t>
  </si>
  <si>
    <t>.5N 2W of Monroe at Loup River Canal</t>
  </si>
  <si>
    <t>C007104705P</t>
  </si>
  <si>
    <t>BB 12.5-3</t>
  </si>
  <si>
    <t>JCT US81/N91 4.5E 1.5N at STREAM</t>
  </si>
  <si>
    <t>C007402505</t>
  </si>
  <si>
    <t>36-1-14 J-47</t>
  </si>
  <si>
    <t>4S2.5W SALEM(642-702/703) at ROCK CREEK</t>
  </si>
  <si>
    <t>C007614310P</t>
  </si>
  <si>
    <t>L 15 C 1</t>
  </si>
  <si>
    <t>2.7S OF CRETE at SQUAW CREEK</t>
  </si>
  <si>
    <t>C007805235</t>
  </si>
  <si>
    <t>.7N .2W OF CERESCO at HOBSONS BRANCH</t>
  </si>
  <si>
    <t>C007812465</t>
  </si>
  <si>
    <t>2N .4E OF YUTAN at OTOE CREEK</t>
  </si>
  <si>
    <t>C007820720</t>
  </si>
  <si>
    <t>1N 5.5W OF WESTON at STREAM</t>
  </si>
  <si>
    <t>C007932410</t>
  </si>
  <si>
    <t>L-31</t>
  </si>
  <si>
    <t>2E 2N OF MINATARE at NINEMILE CREEK</t>
  </si>
  <si>
    <t>C008502810P</t>
  </si>
  <si>
    <t>T2N R1W SEC 7</t>
  </si>
  <si>
    <t>2.5W .5N GILEAD at STREAM</t>
  </si>
  <si>
    <t>C008512520</t>
  </si>
  <si>
    <t>T3N R2W SEC 6  L</t>
  </si>
  <si>
    <t>1.5W .2N BELVIDERE at BIG SANDY CREEK</t>
  </si>
  <si>
    <t>C009001025</t>
  </si>
  <si>
    <t>1N 2.1W OF CARROLL at DEER CREEK</t>
  </si>
  <si>
    <t>C009001130</t>
  </si>
  <si>
    <t>4W .7N OF CARROLL at DEER CREEK</t>
  </si>
  <si>
    <t>C009132405</t>
  </si>
  <si>
    <t>8N 1.5W OF GUIDE ROCK at BEAVER CREEK</t>
  </si>
  <si>
    <t>M146531010</t>
  </si>
  <si>
    <t>2-MAIN-WALNUT</t>
  </si>
  <si>
    <t>Louisville 2nd @ Main at Mill Creek</t>
  </si>
  <si>
    <t>C001404805</t>
  </si>
  <si>
    <t>Jct US81/N59 3N 2.7E at Pearl Creek Trib</t>
  </si>
  <si>
    <t>C002700710</t>
  </si>
  <si>
    <t>242</t>
  </si>
  <si>
    <t>Rd. 4 Bet. M &amp; N, S.Br. at MAPLE CREEK</t>
  </si>
  <si>
    <t>C003422745</t>
  </si>
  <si>
    <t>E-7 Rockford-3</t>
  </si>
  <si>
    <t>JCT US77/US136 4E 1.8S at STREAM</t>
  </si>
  <si>
    <t>C004812915</t>
  </si>
  <si>
    <t>4.1N 1W OF JANSEN at STREAM</t>
  </si>
  <si>
    <t>C005503505</t>
  </si>
  <si>
    <t>X 84</t>
  </si>
  <si>
    <t>.5E 5N OF Firth at Hickman Branch (X 84)</t>
  </si>
  <si>
    <t>Prestressed concreteTee Beam</t>
  </si>
  <si>
    <t>C006105710</t>
  </si>
  <si>
    <t>118</t>
  </si>
  <si>
    <t>1.5N OF HAVENS at SILVER CREEK</t>
  </si>
  <si>
    <t>C006701805</t>
  </si>
  <si>
    <t>T2N R9E S18NW</t>
  </si>
  <si>
    <t>NJCT N8/N99 2.5N 5.8W at WOLF CREEK</t>
  </si>
  <si>
    <t>C006902205</t>
  </si>
  <si>
    <t>.5N 5E BERTRAND at IRRIGATION CANAL</t>
  </si>
  <si>
    <t>C007103510P</t>
  </si>
  <si>
    <t>BM 13.5-1</t>
  </si>
  <si>
    <t>JCT US81/N22 1.5W 4N at STREAM</t>
  </si>
  <si>
    <t>C007112730</t>
  </si>
  <si>
    <t>BH 30-3</t>
  </si>
  <si>
    <t>JCT US81/N22 6W 8.7N at STREAM</t>
  </si>
  <si>
    <t>C007810930</t>
  </si>
  <si>
    <t>2.8S 1W OF PRAGUE at STREAM</t>
  </si>
  <si>
    <t>C007813720</t>
  </si>
  <si>
    <t>1N 2E COLON at STREAM</t>
  </si>
  <si>
    <t>C001422360</t>
  </si>
  <si>
    <t>1S 1W OF SAINT HELENA at STREAM</t>
  </si>
  <si>
    <t>C001722810P</t>
  </si>
  <si>
    <t>009</t>
  </si>
  <si>
    <t>5S 2W GURLEY at STREAM</t>
  </si>
  <si>
    <t>C002401303</t>
  </si>
  <si>
    <t>19102402</t>
  </si>
  <si>
    <t>6W 3S OF COZAD at CNPPID CANAL</t>
  </si>
  <si>
    <t>C003324120</t>
  </si>
  <si>
    <t>3.5E 1.7N OF ARAPAHOE at DRY CREEK</t>
  </si>
  <si>
    <t>C003405805</t>
  </si>
  <si>
    <t>N-30 Elm-1</t>
  </si>
  <si>
    <t>7S 1.5W OF ELLIS at STREAM</t>
  </si>
  <si>
    <t>C004801110</t>
  </si>
  <si>
    <t>.5W 1S OF THOMPSON at STREAM</t>
  </si>
  <si>
    <t>C004900625</t>
  </si>
  <si>
    <t>2.5E 2.5N OF STERLING at SANDERS CREEK</t>
  </si>
  <si>
    <t>C006611425</t>
  </si>
  <si>
    <t>.3S 2.6E PALMYRA at STREAM</t>
  </si>
  <si>
    <t>C006612207</t>
  </si>
  <si>
    <t>JCT N2/N50 2S 5W at STREAM</t>
  </si>
  <si>
    <t>C007111905</t>
  </si>
  <si>
    <t>MBP 4-1</t>
  </si>
  <si>
    <t>3W .25N of Monroe at Loup River Canal</t>
  </si>
  <si>
    <t>C008401410</t>
  </si>
  <si>
    <t>2.3W 4N OF STANTON at PLEASANT RUN CREEK</t>
  </si>
  <si>
    <t>C009001510</t>
  </si>
  <si>
    <t>2.6S 3W OF WINSIDE at HUMBUG CREEK</t>
  </si>
  <si>
    <t>C009100805</t>
  </si>
  <si>
    <t>00805</t>
  </si>
  <si>
    <t>.8S 3W BLADEN at LITTLE BLUE RIVER</t>
  </si>
  <si>
    <t>C004902810</t>
  </si>
  <si>
    <t>3E of Crab Orchard at Lost Branch</t>
  </si>
  <si>
    <t>C006114305</t>
  </si>
  <si>
    <t>233</t>
  </si>
  <si>
    <t>2.2W 1N CLARKS at SILVER CREEK</t>
  </si>
  <si>
    <t>C006501905</t>
  </si>
  <si>
    <t>1.5W SUPERIOR at STREAM</t>
  </si>
  <si>
    <t>C007602015</t>
  </si>
  <si>
    <t>I 24 N 4</t>
  </si>
  <si>
    <t>.2E 6S OF FRIEND at STREAM</t>
  </si>
  <si>
    <t>C000205605</t>
  </si>
  <si>
    <t>1S 1.5W of Oakdale at Cedar Creek</t>
  </si>
  <si>
    <t>C000224125</t>
  </si>
  <si>
    <t>5.5N 3E OF BRUNSWICK at BAZILE CREEK</t>
  </si>
  <si>
    <t>C001922220</t>
  </si>
  <si>
    <t>F-27-4.7</t>
  </si>
  <si>
    <t>1.4W 9N ROGERS at E FK MAPLE CREEK</t>
  </si>
  <si>
    <t>C002230910P</t>
  </si>
  <si>
    <t>SEC 28 T29N R   WILL</t>
  </si>
  <si>
    <t>2N 3.5W of Jackson at Elk Creek Trib</t>
  </si>
  <si>
    <t>C002403503</t>
  </si>
  <si>
    <t>36092302</t>
  </si>
  <si>
    <t>5S 8W OF LEXINGTON at CNPPID CANAL</t>
  </si>
  <si>
    <t>C004821520</t>
  </si>
  <si>
    <t>2.5E .4S OF POWELL at STREAM</t>
  </si>
  <si>
    <t>C004922030</t>
  </si>
  <si>
    <t>JCT US136/N50 2.2E 1N at STREAM</t>
  </si>
  <si>
    <t>C005414205</t>
  </si>
  <si>
    <t>06-16N8W2</t>
  </si>
  <si>
    <t>1S .8E OF VERDIGRE at Verdigre Creek Tributary</t>
  </si>
  <si>
    <t>C0E5610703</t>
  </si>
  <si>
    <t>5.5E 8S Brady at Tri-County Canal  MP34.1</t>
  </si>
  <si>
    <t>C006321315</t>
  </si>
  <si>
    <t>5.5W OF BELGRADE at N BR TIMBER CREEK</t>
  </si>
  <si>
    <t>C006401715</t>
  </si>
  <si>
    <t>4.5E 7.7S JOHNSON at STREAM</t>
  </si>
  <si>
    <t>C006403405P</t>
  </si>
  <si>
    <t>3.5S 2.2E OF NEMAHA at DEROIN CREEK</t>
  </si>
  <si>
    <t>C006423310</t>
  </si>
  <si>
    <t>5W OF BROWNVILLE at STREAM</t>
  </si>
  <si>
    <t>C006602725</t>
  </si>
  <si>
    <t>1.5W 1.8N SYRACUSE at STREAM</t>
  </si>
  <si>
    <t>C006605104</t>
  </si>
  <si>
    <t>CLOSED</t>
  </si>
  <si>
    <t>1.7E .6S OF LORTON at STREAM</t>
  </si>
  <si>
    <t>C006611265</t>
  </si>
  <si>
    <t>1.3N .5W NEBRASKA CITY at STREAM</t>
  </si>
  <si>
    <t>C006611710</t>
  </si>
  <si>
    <t>2W 4.5S UNADILLA at MUDDY CREEK</t>
  </si>
  <si>
    <t>C006613040</t>
  </si>
  <si>
    <t>5S 1.8W SYRACUSE at STREAM</t>
  </si>
  <si>
    <t>C006623320</t>
  </si>
  <si>
    <t>1.8W OTOE at STREAM</t>
  </si>
  <si>
    <t>C007014805</t>
  </si>
  <si>
    <t>.2W OF HADAR at HADAR CREEK</t>
  </si>
  <si>
    <t>C007401305</t>
  </si>
  <si>
    <t>24-3-13 K-25</t>
  </si>
  <si>
    <t>6.5W1.5S STE(636-716/717) at WHISKEY RUN</t>
  </si>
  <si>
    <t>C007601410</t>
  </si>
  <si>
    <t>I-4-N-1</t>
  </si>
  <si>
    <t>2W 2.5S OF FRIEND at STREAM</t>
  </si>
  <si>
    <t>C007603520</t>
  </si>
  <si>
    <t>G 1 W 2</t>
  </si>
  <si>
    <t>4W 2.7N OF WILBER at BRUSH CREEK</t>
  </si>
  <si>
    <t>C007823670</t>
  </si>
  <si>
    <t>1.4W 4S OF YUTAN at JOHNSON CREEK</t>
  </si>
  <si>
    <t>C008412810</t>
  </si>
  <si>
    <t>2.6S .7E OF STANTON at STREAM</t>
  </si>
  <si>
    <t>C009001805P</t>
  </si>
  <si>
    <t>2.2W OF WAYNE at DEER CREEK</t>
  </si>
  <si>
    <t>C009113010</t>
  </si>
  <si>
    <t>13010</t>
  </si>
  <si>
    <t>4N 2.9E INAVALE at STREAM</t>
  </si>
  <si>
    <t>C000215015</t>
  </si>
  <si>
    <t>JCT US275/N14 3.7S 4.1E at STREAM</t>
  </si>
  <si>
    <t>C000903405</t>
  </si>
  <si>
    <t>2N 3.2E OF JOHNSTOWN at AINSWORTH IRRIG CANAL</t>
  </si>
  <si>
    <t>C001300415</t>
  </si>
  <si>
    <t>BH-34-3-0400</t>
  </si>
  <si>
    <t>Jct US73/N66 2W 3N at Fourmile Creek</t>
  </si>
  <si>
    <t>C001814320</t>
  </si>
  <si>
    <t>32 T7N-R5W SE   3</t>
  </si>
  <si>
    <t>.5W Sutton at BNSF RR        073-249-U</t>
  </si>
  <si>
    <t>C003001120</t>
  </si>
  <si>
    <t>611  25X26 BENNETT</t>
  </si>
  <si>
    <t>.5W 5.8S Grafton at Turkey Creek</t>
  </si>
  <si>
    <t>C003211015</t>
  </si>
  <si>
    <t>260827.01</t>
  </si>
  <si>
    <t>3S 2.5E OF MOOREFIELD at MITCHELL CREEK</t>
  </si>
  <si>
    <t>C004101305</t>
  </si>
  <si>
    <t>C04101305</t>
  </si>
  <si>
    <t>1.8S .5W GILTNER at STREAM</t>
  </si>
  <si>
    <t>C004102720</t>
  </si>
  <si>
    <t>1W 1.4N AURORA at LINCOLN CREEK</t>
  </si>
  <si>
    <t>C004813415</t>
  </si>
  <si>
    <t>JCT US136/N15 2S 3E at SMITH CREEK</t>
  </si>
  <si>
    <t>C004912020</t>
  </si>
  <si>
    <t>JCT US136/N50 1N 3.3W at STREAM</t>
  </si>
  <si>
    <t>C005002710</t>
  </si>
  <si>
    <t>Kearney</t>
  </si>
  <si>
    <t>.5E 5.7N OF MINDEN at DRY CREEK</t>
  </si>
  <si>
    <t>C005940620</t>
  </si>
  <si>
    <t>1N .2E of Norfolk at Spring Branch</t>
  </si>
  <si>
    <t>C006410315</t>
  </si>
  <si>
    <t>2.4W .7N OF JOHNSON at MUDDY CREEK</t>
  </si>
  <si>
    <t>C006902215</t>
  </si>
  <si>
    <t>JCT US6/US183 7N 2.5W at IRRIGATION CANAL</t>
  </si>
  <si>
    <t>C007204525</t>
  </si>
  <si>
    <t>WL 14-16-1 61</t>
  </si>
  <si>
    <t>EJCT US81/N92 2W 11.6N at S CH PLATTE RIVER</t>
  </si>
  <si>
    <t>C007305905</t>
  </si>
  <si>
    <t>3.2E 1.5N OF LEBANON at BEAVER CREEK</t>
  </si>
  <si>
    <t>C007412015</t>
  </si>
  <si>
    <t>23-2-14D-104</t>
  </si>
  <si>
    <t>.2E DAWSON (711-639/640) at STREAM</t>
  </si>
  <si>
    <t>C007814455</t>
  </si>
  <si>
    <t>1.5S 3.1E of Ithica at Silver Creek</t>
  </si>
  <si>
    <t>C007824705</t>
  </si>
  <si>
    <t>.4S 3.5W OF YUTAN at JOHNSON CREEK</t>
  </si>
  <si>
    <t>C009104105</t>
  </si>
  <si>
    <t>04105</t>
  </si>
  <si>
    <t>1S .7W GUIDE ROCK at COURTLAND CANAL</t>
  </si>
  <si>
    <t>C002126305P</t>
  </si>
  <si>
    <t>110a</t>
  </si>
  <si>
    <t>13W 3N OF SARGENT #110A at MILBURN-SARGENT CANAL</t>
  </si>
  <si>
    <t>C002430115</t>
  </si>
  <si>
    <t>31122502</t>
  </si>
  <si>
    <t>1N US30 LINCOLN CL at NPPID CANAL</t>
  </si>
  <si>
    <t>C002802810</t>
  </si>
  <si>
    <t>02810        I</t>
  </si>
  <si>
    <t>WJCT US275/N92 2S .2W at ELKHORN RIVER</t>
  </si>
  <si>
    <t>C003343825</t>
  </si>
  <si>
    <t>5S 2.2E OF HOLLINGER at SAPPA CREEK</t>
  </si>
  <si>
    <t>C004433910</t>
  </si>
  <si>
    <t>2NE OF TRENTON at MASSACRE CANYON</t>
  </si>
  <si>
    <t>C004703010</t>
  </si>
  <si>
    <t>21 W-9</t>
  </si>
  <si>
    <t>1.5S 3W FARWELL at OAK CREEK</t>
  </si>
  <si>
    <t>C004801430</t>
  </si>
  <si>
    <t>3S 1.5W OF PLYMOUTH at STREAM</t>
  </si>
  <si>
    <t>C005203825P</t>
  </si>
  <si>
    <t>6S 6.5E OF SPRINGVIEW at WENTWORTH CREEK</t>
  </si>
  <si>
    <t>C005501810</t>
  </si>
  <si>
    <t>F-181</t>
  </si>
  <si>
    <t>2S OF RAYMOND at OAK CREEK (F 181)</t>
  </si>
  <si>
    <t>C005504010</t>
  </si>
  <si>
    <t>N-225</t>
  </si>
  <si>
    <t>1E OF CONESTOGA LAKE at STREAM (N 225)</t>
  </si>
  <si>
    <t>C005514415</t>
  </si>
  <si>
    <t>Q-110</t>
  </si>
  <si>
    <t>1.5W 4N OF BENNET at STEVENS CREEK (Q 110)</t>
  </si>
  <si>
    <t>C005903330</t>
  </si>
  <si>
    <t>3W 4.5N OF MADISON at STREAM</t>
  </si>
  <si>
    <t>C006622120</t>
  </si>
  <si>
    <t>4.5N UNADILLA at WOLF CREEK</t>
  </si>
  <si>
    <t>C006702940</t>
  </si>
  <si>
    <t>T3N R11E S9NW</t>
  </si>
  <si>
    <t>2.6N 2E OF STEINAUER at ELK CREEK</t>
  </si>
  <si>
    <t>C006723705</t>
  </si>
  <si>
    <t>T3N R12E S30N</t>
  </si>
  <si>
    <t>1N 1W OF TABLE ROCK at CLEAR CREEK</t>
  </si>
  <si>
    <t>C007212315</t>
  </si>
  <si>
    <t>WL 36-16-3 68</t>
  </si>
  <si>
    <t>2E N39 MERRICK CL at S CH PLATTE RIVER</t>
  </si>
  <si>
    <t>C007432225</t>
  </si>
  <si>
    <t>23-2-16X-176</t>
  </si>
  <si>
    <t>3N OF FC (710-652/653) at SILVER BRANCH</t>
  </si>
  <si>
    <t>C008534515</t>
  </si>
  <si>
    <t>T3N R1W SEC 1  WL</t>
  </si>
  <si>
    <t>.7W Alexandria at Big Sandy Creek</t>
  </si>
  <si>
    <t>C001810410</t>
  </si>
  <si>
    <t>211 T8N-R5W S  . 8</t>
  </si>
  <si>
    <t>4.5N 1.6W SUTTON at STREAM</t>
  </si>
  <si>
    <t>C002131310</t>
  </si>
  <si>
    <t>455</t>
  </si>
  <si>
    <t>3E OF ARNOLD    #455 at SOUTH LOUP RIVER</t>
  </si>
  <si>
    <t>C002303805</t>
  </si>
  <si>
    <t>Dist 3</t>
  </si>
  <si>
    <t>JCT US20/N71 3.6N 2.5E at WHITE RIVER</t>
  </si>
  <si>
    <t>C004821525</t>
  </si>
  <si>
    <t>2.5E .5N OF POWELL at STREAM</t>
  </si>
  <si>
    <t>C006101410</t>
  </si>
  <si>
    <t>109</t>
  </si>
  <si>
    <t>.3S .8W SILVER CREEK at SILVER CREEK</t>
  </si>
  <si>
    <t>C007402305</t>
  </si>
  <si>
    <t>23-1-14 K-44</t>
  </si>
  <si>
    <t>6.2S 1E DAW(641-703T/705) at HONEY CREEK</t>
  </si>
  <si>
    <t>C007602835</t>
  </si>
  <si>
    <t>H 7 N 1</t>
  </si>
  <si>
    <t>2.7W 2N OF WILBER at TURKEY CREEK</t>
  </si>
  <si>
    <t>C007611410</t>
  </si>
  <si>
    <t>J 4 N 2</t>
  </si>
  <si>
    <t>1.4N 6.4W OF PLEASANTHILL at Dry Branch</t>
  </si>
  <si>
    <t>C007712015</t>
  </si>
  <si>
    <t>188</t>
  </si>
  <si>
    <t>1.3S 7.2W SPRINGFIELD at STREAM</t>
  </si>
  <si>
    <t>C007802240</t>
  </si>
  <si>
    <t>3N OF YUTAN at BNSF RR        074-653-F</t>
  </si>
  <si>
    <t>C007821235</t>
  </si>
  <si>
    <t>2S 3.3E OF CEDAR BLUFFS at OTOE CREEK</t>
  </si>
  <si>
    <t>C008804605P</t>
  </si>
  <si>
    <t>ARCADIA SEWER POND BRIDGE</t>
  </si>
  <si>
    <t>.2 S ARCADIA at HAWTHORNE CREEK</t>
  </si>
  <si>
    <t>C000114620</t>
  </si>
  <si>
    <t>Q 23-1</t>
  </si>
  <si>
    <t>4875 E. Bluehill Rd at Crooked Creek</t>
  </si>
  <si>
    <t>C000237425</t>
  </si>
  <si>
    <t>2E N14 BOONE CL at CEDAR CREEK</t>
  </si>
  <si>
    <t>C001204405</t>
  </si>
  <si>
    <t>SSSW4SEC26-14</t>
  </si>
  <si>
    <t>2S .2W GARRISON at N BR BIG BLUE RIVER</t>
  </si>
  <si>
    <t>C001416403</t>
  </si>
  <si>
    <t>2S .3W OF LAUREL at Baker Creek Tributary</t>
  </si>
  <si>
    <t>C001921815</t>
  </si>
  <si>
    <t>F-13-2.1</t>
  </si>
  <si>
    <t>6.2S 4.1E OF HOWELLS at STREAM</t>
  </si>
  <si>
    <t>C002003103P</t>
  </si>
  <si>
    <t>S EDGE OF WEST POINT at STREAM</t>
  </si>
  <si>
    <t>C002402903</t>
  </si>
  <si>
    <t>28092302</t>
  </si>
  <si>
    <t>8.5S 1E OF COZAD at CNPPID CANAL</t>
  </si>
  <si>
    <t>C003218310</t>
  </si>
  <si>
    <t>240824.02</t>
  </si>
  <si>
    <t>1.5SE OF EUSTIS at PLUM CREEK</t>
  </si>
  <si>
    <t>C003733720</t>
  </si>
  <si>
    <t>TUMA</t>
  </si>
  <si>
    <t>7N 1W OF SMITHFIELD at TRI-COUNTY SUPPLY CANAL</t>
  </si>
  <si>
    <t>C005636610</t>
  </si>
  <si>
    <t>3.3E 6S OF BRADY at TRI-COUNTY CANAL MP 30.6</t>
  </si>
  <si>
    <t>C006311210</t>
  </si>
  <si>
    <t>1S 5W OF BELGRADE at N BR TIMBER CREEK</t>
  </si>
  <si>
    <t>C006641875</t>
  </si>
  <si>
    <t>JCT US73/N2 .5S .6W at SOUTH TABLE CREEK</t>
  </si>
  <si>
    <t>C006600465</t>
  </si>
  <si>
    <t>7N 6.3E SYRACUSE at FLOOD CREEK</t>
  </si>
  <si>
    <t>C006613025</t>
  </si>
  <si>
    <t>5S 4.2W SYRACUSE at STREAM</t>
  </si>
  <si>
    <t>C007902805</t>
  </si>
  <si>
    <t>N-4</t>
  </si>
  <si>
    <t>1.5E 7S OF LYMAN at FORT LARAMIE CANAL</t>
  </si>
  <si>
    <t>C008530425</t>
  </si>
  <si>
    <t>T4N R1W SEC 1  L</t>
  </si>
  <si>
    <t>5.5N ALEXANDRIA at LITTLE SANDY CREEK</t>
  </si>
  <si>
    <t>C009012015</t>
  </si>
  <si>
    <t>3.5S 2.5E OF CARROLL at STREAM</t>
  </si>
  <si>
    <t>C009121810</t>
  </si>
  <si>
    <t>4N COWLES at STREAM</t>
  </si>
  <si>
    <t>C003300605</t>
  </si>
  <si>
    <t>4W 1N OF HOLBROOK at SMITH CANYON</t>
  </si>
  <si>
    <t>C003321240</t>
  </si>
  <si>
    <t>2.5E of Edison at Turkey Creek Trib</t>
  </si>
  <si>
    <t>C000206430</t>
  </si>
  <si>
    <t>SJCT N14/70 12.5E at Giles Creek</t>
  </si>
  <si>
    <t>C005543520</t>
  </si>
  <si>
    <t>G-222</t>
  </si>
  <si>
    <t>W OF SEC 24 NORTH BLUFF at SALT CREEK (G 222)</t>
  </si>
  <si>
    <t>C007113305</t>
  </si>
  <si>
    <t>BM 27-3</t>
  </si>
  <si>
    <t>JCT US81/N22 3W 1.7N at COLUMBUS GENOA CANAL</t>
  </si>
  <si>
    <t>C002402810</t>
  </si>
  <si>
    <t>07102401</t>
  </si>
  <si>
    <t>6W OF COZAD at DRAIN DITCH</t>
  </si>
  <si>
    <t>C004013015</t>
  </si>
  <si>
    <t>T10N R10W 21K9</t>
  </si>
  <si>
    <t>.4E 1.6S  ALDA at N CH PLATTE RIVER</t>
  </si>
  <si>
    <t>C004422405P</t>
  </si>
  <si>
    <t>E EDGE OF TRENTON at STREAM</t>
  </si>
  <si>
    <t>C005900910</t>
  </si>
  <si>
    <t>1E of Newman Grove at Shell Creek Trib</t>
  </si>
  <si>
    <t>M077041833</t>
  </si>
  <si>
    <t>DUNBAR NEBRASKA @ WHEELER at N FK LITTLE NEMAHA RIVER</t>
  </si>
  <si>
    <t>C006620845</t>
  </si>
  <si>
    <t>4.8N .6W DUNBAR at STREAM</t>
  </si>
  <si>
    <t>C007002910</t>
  </si>
  <si>
    <t>1.7W 2N of Pierce at Dry Creek</t>
  </si>
  <si>
    <t>C007105105</t>
  </si>
  <si>
    <t>BS 6-1</t>
  </si>
  <si>
    <t>JCT US30/L-71D 1E 2.7N at COLUMBUS GENOA CANAL</t>
  </si>
  <si>
    <t>C007113510</t>
  </si>
  <si>
    <t>BM 23-1</t>
  </si>
  <si>
    <t>JCT US81/N22 2W 2.8N at STREAM</t>
  </si>
  <si>
    <t>C008504605</t>
  </si>
  <si>
    <t>T1N R4W SEC 2  SL</t>
  </si>
  <si>
    <t>1.7N 2.7E BYRON at STREAM</t>
  </si>
  <si>
    <t>C001401135</t>
  </si>
  <si>
    <t>COO1401135</t>
  </si>
  <si>
    <t>1SW OF MENOMINEE at ANTELOPE CREEK</t>
  </si>
  <si>
    <t>C001401205</t>
  </si>
  <si>
    <t>1S 2W OF MENOMINEE at ANTELOPE CREEK</t>
  </si>
  <si>
    <t>C004804305</t>
  </si>
  <si>
    <t>.7S 2W OF DILLER at STREAM</t>
  </si>
  <si>
    <t>C004823625</t>
  </si>
  <si>
    <t>1N .2E OF ENDICOTT at ELM CREEK</t>
  </si>
  <si>
    <t>C004921610</t>
  </si>
  <si>
    <t>2.5S OF STERLING at STREAM</t>
  </si>
  <si>
    <t>C006711925</t>
  </si>
  <si>
    <t>T3N R10E S22N</t>
  </si>
  <si>
    <t>.2N 3W OF STEINAUER at ROCK CREEK</t>
  </si>
  <si>
    <t>C007601505</t>
  </si>
  <si>
    <t>B 32 W 3</t>
  </si>
  <si>
    <t>1.5W 2.9S OF WESTERN at STREAM</t>
  </si>
  <si>
    <t>C007614815</t>
  </si>
  <si>
    <t>B 33 N 1</t>
  </si>
  <si>
    <t>1.5S .2W OF WESTERN at STREAM</t>
  </si>
  <si>
    <t>C000622720</t>
  </si>
  <si>
    <t>1.5E 2S PETERSBURG at STREAM</t>
  </si>
  <si>
    <t>C001401010</t>
  </si>
  <si>
    <t>Jct US81/N12 1.9E 4.2N at Antelope Creek</t>
  </si>
  <si>
    <t>C001412710P</t>
  </si>
  <si>
    <t>1NE of Bow Valley at West Bow Creek Trib</t>
  </si>
  <si>
    <t>C001443330</t>
  </si>
  <si>
    <t>1N of Wynot at Bow Creek</t>
  </si>
  <si>
    <t>C001902015</t>
  </si>
  <si>
    <t>E-21-2.5</t>
  </si>
  <si>
    <t>7.2S 1.5E OF CLARKSON at DRY CREEK</t>
  </si>
  <si>
    <t>C002107505</t>
  </si>
  <si>
    <t>583</t>
  </si>
  <si>
    <t>1.5N 11E OF OCONTO #583 at DEER CREEK</t>
  </si>
  <si>
    <t>C002147810</t>
  </si>
  <si>
    <t>573</t>
  </si>
  <si>
    <t>5.5E 3N OF OCONTO #573 at ASH CREEK</t>
  </si>
  <si>
    <t>C003227305</t>
  </si>
  <si>
    <t>130825.04</t>
  </si>
  <si>
    <t>3W OF EUSTIS at PLUM CREEK</t>
  </si>
  <si>
    <t>C003403405P</t>
  </si>
  <si>
    <t>IN-25 Midland-1</t>
  </si>
  <si>
    <t>1.5N 2E OF BEATRICE CBD at BEAR CREEK</t>
  </si>
  <si>
    <t>C004106210</t>
  </si>
  <si>
    <t>.5N 4W STOCKHAM at STREAM</t>
  </si>
  <si>
    <t>C005511215</t>
  </si>
  <si>
    <t>C-253</t>
  </si>
  <si>
    <t>1.5E 1N OF RAYMOND at LITTLE SALT CR (C 253)</t>
  </si>
  <si>
    <t>C0E5600105</t>
  </si>
  <si>
    <t>MP 29.3</t>
  </si>
  <si>
    <t>2.5E 5.1S of Brady at Tri-County Canal</t>
  </si>
  <si>
    <t>C005902310</t>
  </si>
  <si>
    <t>3N 8E of Newman Grove at Union Creek N Fk Trib</t>
  </si>
  <si>
    <t>C006103510</t>
  </si>
  <si>
    <t>406</t>
  </si>
  <si>
    <t>1.5E 5N CENTRAL CITY at TRIB. TO SILVER CREEK</t>
  </si>
  <si>
    <t>C006112215</t>
  </si>
  <si>
    <t>230</t>
  </si>
  <si>
    <t>1.6W 2N CLARKS at SILVER CREEK</t>
  </si>
  <si>
    <t>C008701705</t>
  </si>
  <si>
    <t>1.7E OF PENDER at STREAM</t>
  </si>
  <si>
    <t>C009132605</t>
  </si>
  <si>
    <t>S36310</t>
  </si>
  <si>
    <t>2E OF COWLES at WILLOW CREEK</t>
  </si>
  <si>
    <t>C009123540</t>
  </si>
  <si>
    <t>1.7E .3S COWLES at WILLOW CREEK</t>
  </si>
  <si>
    <t>C001306305</t>
  </si>
  <si>
    <t>U-17-18-1100</t>
  </si>
  <si>
    <t>2.5E 1N of Union at Ervine Creek</t>
  </si>
  <si>
    <t>C002414305</t>
  </si>
  <si>
    <t>03102202</t>
  </si>
  <si>
    <t>8E of Cozad at Farmers/Merchants Canal</t>
  </si>
  <si>
    <t>C003903805P</t>
  </si>
  <si>
    <t>.5NE OF SCOTIA at WALLACE CREEK</t>
  </si>
  <si>
    <t>C007413030</t>
  </si>
  <si>
    <t>13-1-15C-109</t>
  </si>
  <si>
    <t>1S2E Salem (706-647/648) at Big Nemaha River Trib</t>
  </si>
  <si>
    <t>C008002615</t>
  </si>
  <si>
    <t>G-34-J-3</t>
  </si>
  <si>
    <t>2S 1.5E OF SEWARD at BIG BLUE RIVER</t>
  </si>
  <si>
    <t>C001316325</t>
  </si>
  <si>
    <t>J-5-6-0015</t>
  </si>
  <si>
    <t>JCT US34/US73 2E 2.3N at MUD CREEK</t>
  </si>
  <si>
    <t>C005609705</t>
  </si>
  <si>
    <t>.5E 3.5S OF BRADY at TRI-COUNTY CANAL MP 26.0</t>
  </si>
  <si>
    <t>C007401905P</t>
  </si>
  <si>
    <t>34-1-14R-35</t>
  </si>
  <si>
    <t>8S DAW (639B-702/703R) at HONEY CREEK</t>
  </si>
  <si>
    <t>C004102315</t>
  </si>
  <si>
    <t>3W 2.3S AURORA at BEAVER CREEK</t>
  </si>
  <si>
    <t>C007453240P</t>
  </si>
  <si>
    <t>24-1-17       (FB02)</t>
  </si>
  <si>
    <t>.5W1.25S RULO(660-703705) at ROADSIDE DITCH</t>
  </si>
  <si>
    <t>C007603005P</t>
  </si>
  <si>
    <t>H 14 C 1</t>
  </si>
  <si>
    <t>.1N 1.1E OF WILBER at STREAM</t>
  </si>
  <si>
    <t>C001001103P</t>
  </si>
  <si>
    <t>SC-BB</t>
  </si>
  <si>
    <t>3E US183 PHELPS CL at S CH PLATTE RIVER</t>
  </si>
  <si>
    <t>C001212815</t>
  </si>
  <si>
    <t>SSSE4SEC13-15</t>
  </si>
  <si>
    <t>4.8E DAVID CITY at BONE CREEK</t>
  </si>
  <si>
    <t>C001311005P</t>
  </si>
  <si>
    <t>E-21-EW-5200</t>
  </si>
  <si>
    <t>.5S 2.2W OF SOUTH BEND at W BR PAWNEE CREEK</t>
  </si>
  <si>
    <t>C001403845</t>
  </si>
  <si>
    <t>2S 5.7E OF HARTINGTON at STREAM</t>
  </si>
  <si>
    <t>C001412925</t>
  </si>
  <si>
    <t>1N OF COLERIDGE at STREAM</t>
  </si>
  <si>
    <t>C003402205</t>
  </si>
  <si>
    <t>N-28 Grant-1</t>
  </si>
  <si>
    <t>4N 2W OF HOAG at STREAM</t>
  </si>
  <si>
    <t>C003911405P</t>
  </si>
  <si>
    <t>2.5S 3E OF SPALDING at CEDAR RIVER</t>
  </si>
  <si>
    <t>C004704010</t>
  </si>
  <si>
    <t>11 S-8</t>
  </si>
  <si>
    <t>NJCT N11/N58 3.2W at OAK CREEK</t>
  </si>
  <si>
    <t>C004733615</t>
  </si>
  <si>
    <t>15 J-5</t>
  </si>
  <si>
    <t>4S OF ST PAUL at STREAM</t>
  </si>
  <si>
    <t>C004720520</t>
  </si>
  <si>
    <t>46 M-8</t>
  </si>
  <si>
    <t>4W .5S FARWELL at STREAM</t>
  </si>
  <si>
    <t>C004723409</t>
  </si>
  <si>
    <t>17 Q-2</t>
  </si>
  <si>
    <t>3N .2W OF DANNEBROG at STREAM</t>
  </si>
  <si>
    <t>C005203005P</t>
  </si>
  <si>
    <t>11.5W 2.7S SPRINGVIEW at TURKEY CREEK</t>
  </si>
  <si>
    <t>C006522420</t>
  </si>
  <si>
    <t>S EDGE NELSON at STREAM</t>
  </si>
  <si>
    <t>C007001825</t>
  </si>
  <si>
    <t>4S 2.5E OF MCLEAN at STREAM</t>
  </si>
  <si>
    <t>C007004725</t>
  </si>
  <si>
    <t>5N 7E OF PIERCE at STREAM</t>
  </si>
  <si>
    <t>C007204205</t>
  </si>
  <si>
    <t>NL 24-13-3 15</t>
  </si>
  <si>
    <t>1S 1W OF STROMSBURG at N BR BIG BLUE RIVER</t>
  </si>
  <si>
    <t>C007204605</t>
  </si>
  <si>
    <t>NL 32-13-3 20</t>
  </si>
  <si>
    <t>4.5E 1S OF POLK at N BR BIG BLUE RIVER</t>
  </si>
  <si>
    <t>C007432915</t>
  </si>
  <si>
    <t>8-2-15J-181</t>
  </si>
  <si>
    <t>1.5W VERDON (644-712/713) at STREAM</t>
  </si>
  <si>
    <t>C007903705P</t>
  </si>
  <si>
    <t>20-S</t>
  </si>
  <si>
    <t>5.5S 1W GERING at FORT LARAMIE CANAL</t>
  </si>
  <si>
    <t>C008200510P</t>
  </si>
  <si>
    <t>C-151 South of litchfield football field.</t>
  </si>
  <si>
    <t>.2S OF LITCHFIELD at MUD CREEK</t>
  </si>
  <si>
    <t>C005811705P</t>
  </si>
  <si>
    <t>7W 4N OF TAYLOR at NORTH LOUP RIVER</t>
  </si>
  <si>
    <t>C006600460</t>
  </si>
  <si>
    <t>HO</t>
  </si>
  <si>
    <t>7N 5.5E SYRACUSE at STREAM</t>
  </si>
  <si>
    <t>C006601250</t>
  </si>
  <si>
    <t>2.8N 1E DUNBAR at WILSON CREEK</t>
  </si>
  <si>
    <t>C002602030P</t>
  </si>
  <si>
    <t>JCT N9/N12 1.5W 1.5N at Aowa Creek</t>
  </si>
  <si>
    <t>C003403405</t>
  </si>
  <si>
    <t>IN-20 Blakely-1</t>
  </si>
  <si>
    <t>1.5S 2.5W OF HOAG at STREAM</t>
  </si>
  <si>
    <t>C004103003</t>
  </si>
  <si>
    <t>3S .7E MARQUETTE at N BR BIG BLUE RIVER</t>
  </si>
  <si>
    <t>C004115015</t>
  </si>
  <si>
    <t>3S 1.7W AURORA at BEAVER CREEK</t>
  </si>
  <si>
    <t>C005900105</t>
  </si>
  <si>
    <t>7S N32 BOONE CL at STREAM</t>
  </si>
  <si>
    <t>C005901320</t>
  </si>
  <si>
    <t>9.5S 1E OF MEADOW GROVE at STREAM</t>
  </si>
  <si>
    <t>C005903120</t>
  </si>
  <si>
    <t>6.5S 3E OF BATTLE CREEK at STREAM</t>
  </si>
  <si>
    <t>C006104415</t>
  </si>
  <si>
    <t>631A</t>
  </si>
  <si>
    <t>3W 1S CENTRAL CITY at WARM SLOUGH</t>
  </si>
  <si>
    <t>C007023425</t>
  </si>
  <si>
    <t>.5N 7.2E of Pierce at STREAM</t>
  </si>
  <si>
    <t>C007023430</t>
  </si>
  <si>
    <t>.5N 7.5E of Pierce at Elkhorn Riv N Fk Trib</t>
  </si>
  <si>
    <t>C007810567</t>
  </si>
  <si>
    <t>COO7810567</t>
  </si>
  <si>
    <t>3.3N 3W OF PRAGUE at STREAM</t>
  </si>
  <si>
    <t>C007814225</t>
  </si>
  <si>
    <t>3.7S 2.4W OF WAHOO at MILLER BRANCH</t>
  </si>
  <si>
    <t>C009001135</t>
  </si>
  <si>
    <t>4W 2.3N OF CARROLL at STREAM</t>
  </si>
  <si>
    <t>C009143435</t>
  </si>
  <si>
    <t>E808</t>
  </si>
  <si>
    <t>2.7N 2.5E GUIDE ROCK at STREAM</t>
  </si>
  <si>
    <t>C000124832</t>
  </si>
  <si>
    <t>Q 25.7</t>
  </si>
  <si>
    <t>6210 E. SILVERLAKE RD at OAK CREEK</t>
  </si>
  <si>
    <t>C001213110</t>
  </si>
  <si>
    <t>WSSW4SEC34-14</t>
  </si>
  <si>
    <t>4W 2.5S BRAINARD at STREAM</t>
  </si>
  <si>
    <t>C003924315</t>
  </si>
  <si>
    <t>.5E 1S OF SPALDING at CEDAR RIVER</t>
  </si>
  <si>
    <t>C004102110</t>
  </si>
  <si>
    <t>3E 2.7N GILTNER at BEAVER CREEK</t>
  </si>
  <si>
    <t>C004702003</t>
  </si>
  <si>
    <t>31 Y-1</t>
  </si>
  <si>
    <t>4W 3N OF FARWELL at TURKEY CREEK</t>
  </si>
  <si>
    <t>C007801210</t>
  </si>
  <si>
    <t>COO7801210</t>
  </si>
  <si>
    <t>3.5N 3W OF PRAGUE at STREAM</t>
  </si>
  <si>
    <t>C009003015</t>
  </si>
  <si>
    <t>K.Amend east br</t>
  </si>
  <si>
    <t>1.6S 4.1W OF WINSIDE at STREAM</t>
  </si>
  <si>
    <t>C009113410</t>
  </si>
  <si>
    <t>13410</t>
  </si>
  <si>
    <t>2N INAVALE at SPRING CREEK</t>
  </si>
  <si>
    <t>C000224325</t>
  </si>
  <si>
    <t>2.2S 4E OF BRUNSWICK at STREAM</t>
  </si>
  <si>
    <t>C007913615</t>
  </si>
  <si>
    <t>CR U-28</t>
  </si>
  <si>
    <t>1.5S .5W OF MELBETA at STREAM</t>
  </si>
  <si>
    <t>C005904020</t>
  </si>
  <si>
    <t>2SW OF MADISON at STREAM</t>
  </si>
  <si>
    <t>C006105503</t>
  </si>
  <si>
    <t>3.5N 3E OF CLARKS at TRIB. TO SILVER CREEK</t>
  </si>
  <si>
    <t>C006312610P</t>
  </si>
  <si>
    <t>SJCT N14/N22 1.4S .5E at STREAM</t>
  </si>
  <si>
    <t>C007414915</t>
  </si>
  <si>
    <t>1-1-16K-130</t>
  </si>
  <si>
    <t>1.7NE FC (654-707/708) at MUDDY CREEK</t>
  </si>
  <si>
    <t>C007810805</t>
  </si>
  <si>
    <t>JCT N109/S-78H 7W at STREAM</t>
  </si>
  <si>
    <t>C004100505</t>
  </si>
  <si>
    <t>4.4S 4.5W Giltner at Big Blue River W Fk N Br</t>
  </si>
  <si>
    <t>C0E5600305P</t>
  </si>
  <si>
    <t>2.5E 2.7S BRADY at GOTHENBURG CANAL</t>
  </si>
  <si>
    <t>C007404705</t>
  </si>
  <si>
    <t>36-2-16 O-73</t>
  </si>
  <si>
    <t>1.5N1.5E FC (653-708/709) at STREAM</t>
  </si>
  <si>
    <t>C007411432</t>
  </si>
  <si>
    <t>36-3-15W-97A</t>
  </si>
  <si>
    <t>4S SHUBERT (714-647/648A) at STREAM</t>
  </si>
  <si>
    <t>C007414110</t>
  </si>
  <si>
    <t>4-3-16 F-128</t>
  </si>
  <si>
    <t>2.5E2N SHUB (650-719/720) at DEROIN CREEK</t>
  </si>
  <si>
    <t>C002107805P</t>
  </si>
  <si>
    <t>72</t>
  </si>
  <si>
    <t>5E 2.8N OCONTO    #572 at SOUTH LOUP RIVER</t>
  </si>
  <si>
    <t>C004405505P</t>
  </si>
  <si>
    <t>10.5S 1.2E of Culbertson at Elm Creek</t>
  </si>
  <si>
    <t>C005500610</t>
  </si>
  <si>
    <t>D-80</t>
  </si>
  <si>
    <t>JCT N79/S-55J 4N 3.6W at STREAM (D 80)</t>
  </si>
  <si>
    <t>C005625205</t>
  </si>
  <si>
    <t>CNPPID NO. 7.2</t>
  </si>
  <si>
    <t>3.5W 2S OF MAXWELL at TRI-COUNTY CANAL MP 7.2</t>
  </si>
  <si>
    <t>C006610635</t>
  </si>
  <si>
    <t>5.8N .3W DUNBAR at STREAM</t>
  </si>
  <si>
    <t>C006623650</t>
  </si>
  <si>
    <t>9S NEBRASKA CITY at ROCK CREEK</t>
  </si>
  <si>
    <t>C006700325</t>
  </si>
  <si>
    <t>T2N R9E S8NW</t>
  </si>
  <si>
    <t>5W .7N OF BURCHARD at WOLF CREEK</t>
  </si>
  <si>
    <t>C007201105</t>
  </si>
  <si>
    <t>EL 35-13-4 23</t>
  </si>
  <si>
    <t>2.5E 2S OF POLK at N BR BIG BLUE RIVER</t>
  </si>
  <si>
    <t>C008723310</t>
  </si>
  <si>
    <t>1SW OF WALTHILL at COW CREEK</t>
  </si>
  <si>
    <t>C000623940</t>
  </si>
  <si>
    <t>JCT N32/N45 5W 3.1S at STREAM</t>
  </si>
  <si>
    <t>C000903710</t>
  </si>
  <si>
    <t>_</t>
  </si>
  <si>
    <t>_ at Airport Lateral</t>
  </si>
  <si>
    <t>C002125505</t>
  </si>
  <si>
    <t>222</t>
  </si>
  <si>
    <t>4W OF BROKEN BOW    #222 at MUD CREEK</t>
  </si>
  <si>
    <t>C002127210P</t>
  </si>
  <si>
    <t>410</t>
  </si>
  <si>
    <t>4S 1E OF CALLAWAY #410 at COTTONWOOD CREEK</t>
  </si>
  <si>
    <t>C002700210P</t>
  </si>
  <si>
    <t>488</t>
  </si>
  <si>
    <t>Rd.A Blvd. Bet. 21 &amp; 22 at LOGAN CREEK</t>
  </si>
  <si>
    <t>C005001703</t>
  </si>
  <si>
    <t>7E .7S OF WILCOX at W BR THOMPSON CREEK</t>
  </si>
  <si>
    <t>C005903710</t>
  </si>
  <si>
    <t>1.2S 1W OF MADISON at UNION CREEK</t>
  </si>
  <si>
    <t>C005903805P</t>
  </si>
  <si>
    <t>1.5E OF MADISON at STREAM</t>
  </si>
  <si>
    <t>C007800330</t>
  </si>
  <si>
    <t>.3S 7.3W OF WESTON at STREAM</t>
  </si>
  <si>
    <t>C007802910</t>
  </si>
  <si>
    <t>4N OF CERESCO at N FK ROCK CREEK</t>
  </si>
  <si>
    <t>C007900715</t>
  </si>
  <si>
    <t>4-I-1</t>
  </si>
  <si>
    <t>1.2E 3S OF LYMAN at FORT LARAMIE CANAL</t>
  </si>
  <si>
    <t>C008212707</t>
  </si>
  <si>
    <t>C-114 MRS. Walker</t>
  </si>
  <si>
    <t>4.2S 1W OF LOUP CITY at WIGGLE CREEK</t>
  </si>
  <si>
    <t>C008511320</t>
  </si>
  <si>
    <t>T4N R3W SEC 1  WL</t>
  </si>
  <si>
    <t>5E .4S DAVENPORT at BIG SANDY CREEK</t>
  </si>
  <si>
    <t>C009134820</t>
  </si>
  <si>
    <t>3.5S 2E GUIDE ROCK at AYERS CREEK</t>
  </si>
  <si>
    <t>C001902540</t>
  </si>
  <si>
    <t>B-1-1.2</t>
  </si>
  <si>
    <t>.5W OF HOWELLS at STREAM</t>
  </si>
  <si>
    <t>C002106105P</t>
  </si>
  <si>
    <t>OLD STATE</t>
  </si>
  <si>
    <t>5SE OF OCONTO at WOOD RIVER</t>
  </si>
  <si>
    <t>C004102915</t>
  </si>
  <si>
    <t>3.5S AURORA at BEAVER CREEK</t>
  </si>
  <si>
    <t>C004701805</t>
  </si>
  <si>
    <t>33 Y-4</t>
  </si>
  <si>
    <t>7.4W ELBA at TURKEY CREEK</t>
  </si>
  <si>
    <t>C005500160</t>
  </si>
  <si>
    <t>D-143</t>
  </si>
  <si>
    <t>6N US34 SEWARD CL at MIDDLE OAK CREEK (D 143)</t>
  </si>
  <si>
    <t>C006313010</t>
  </si>
  <si>
    <t>SJCT N14/N22 2.8S 6W at STREAM</t>
  </si>
  <si>
    <t>C006641805</t>
  </si>
  <si>
    <t>C009013630</t>
  </si>
  <si>
    <t>9S 2.7W OF WAYNE at STREAM</t>
  </si>
  <si>
    <t>C000102120</t>
  </si>
  <si>
    <t>F35-2</t>
  </si>
  <si>
    <t>3605 S. CONESTOGA AVE. at W BR THIRTY-TWO MILE CR</t>
  </si>
  <si>
    <t>C000610610</t>
  </si>
  <si>
    <t>2N 8.5E OF PETERSBURG at STREAM</t>
  </si>
  <si>
    <t>C001313420</t>
  </si>
  <si>
    <t>QR-13-18-0100</t>
  </si>
  <si>
    <t>.7S 3E OF ELMWOOD at N FK LITTLE NEMAHA RIVER</t>
  </si>
  <si>
    <t>C001315510</t>
  </si>
  <si>
    <t>H-33-34-4300</t>
  </si>
  <si>
    <t>1W 3.7N OF MURRAY at FOURMILE CREEK</t>
  </si>
  <si>
    <t>C001810915</t>
  </si>
  <si>
    <t>306 T8N-R8W S  . 14</t>
  </si>
  <si>
    <t>5.3W 2.9N HARVARD at STREAM</t>
  </si>
  <si>
    <t>C004524105</t>
  </si>
  <si>
    <t>T29N R13W - S21 WL</t>
  </si>
  <si>
    <t>10W.5N ONEILL at ELKHORN RIVER</t>
  </si>
  <si>
    <t>C007412010</t>
  </si>
  <si>
    <t>21-2-14B-103A</t>
  </si>
  <si>
    <t>.5 DAWSON (711-638A/639B) at STREAM</t>
  </si>
  <si>
    <t>C007917110</t>
  </si>
  <si>
    <t>36-L</t>
  </si>
  <si>
    <t>6E 2N OF MINATARE at TRI-STATE CANAL</t>
  </si>
  <si>
    <t>C008534235</t>
  </si>
  <si>
    <t>T1N R1W SEC 1  SL</t>
  </si>
  <si>
    <t>6S OF GILEAD at STREAM</t>
  </si>
  <si>
    <t>C000224315</t>
  </si>
  <si>
    <t>6S 4E OF BRUNSWICK at WILLOW CREEK</t>
  </si>
  <si>
    <t>C003902505</t>
  </si>
  <si>
    <t>1.5S OF GREELEY at STREAM</t>
  </si>
  <si>
    <t>C003923420</t>
  </si>
  <si>
    <t>2.5S 2.5E OF GREELEY at STREAM</t>
  </si>
  <si>
    <t>C003923425</t>
  </si>
  <si>
    <t>2.5S 4E OF GREELEY at E BR SPRING CREEK</t>
  </si>
  <si>
    <t>C007800310</t>
  </si>
  <si>
    <t>1.1S 3W OF VALPARAISO at WAGON TONGUE CREEK</t>
  </si>
  <si>
    <t>C000201705P</t>
  </si>
  <si>
    <t>5.5N of Royal at Verdigris Creek So Br</t>
  </si>
  <si>
    <t>C000204305</t>
  </si>
  <si>
    <t>3W 5S of Tilden at Ives Creek</t>
  </si>
  <si>
    <t>C000612210</t>
  </si>
  <si>
    <t>5.5S 2.3E PETERSBURG at STREAM</t>
  </si>
  <si>
    <t>C001204310P</t>
  </si>
  <si>
    <t>ESNW4SEC22-14</t>
  </si>
  <si>
    <t>1.8E .4SE BRAINARD at MIDDLE OAK CREEK</t>
  </si>
  <si>
    <t>C004102910</t>
  </si>
  <si>
    <t>4W .4N STOCKHAM at STREAM</t>
  </si>
  <si>
    <t>C004702702</t>
  </si>
  <si>
    <t>24 E-6</t>
  </si>
  <si>
    <t>2.2SE OF DANNEBROG at STREAM</t>
  </si>
  <si>
    <t>C004704605</t>
  </si>
  <si>
    <t>5 P-4</t>
  </si>
  <si>
    <t>2.6S Dannebrog at Big Slough</t>
  </si>
  <si>
    <t>C004711105P</t>
  </si>
  <si>
    <t>38 1/2 J-9</t>
  </si>
  <si>
    <t>3.5S .5W FARWELL at OAK CREEK</t>
  </si>
  <si>
    <t>C006513215</t>
  </si>
  <si>
    <t>2S .1E NORA at SPRING CREEK</t>
  </si>
  <si>
    <t>C007011425</t>
  </si>
  <si>
    <t>117</t>
  </si>
  <si>
    <t>3.7E OF OSMOND at STREAM</t>
  </si>
  <si>
    <t>C007946305</t>
  </si>
  <si>
    <t>32-J</t>
  </si>
  <si>
    <t>2E 4N OF MINATARE at TRI-STATE CANAL</t>
  </si>
  <si>
    <t>M2290C1505</t>
  </si>
  <si>
    <t>STANTON 14TH @ FIR at STREAM</t>
  </si>
  <si>
    <t>C008711425</t>
  </si>
  <si>
    <t>4.5E 1N of Thurston at STREAM</t>
  </si>
  <si>
    <t>C009001205P</t>
  </si>
  <si>
    <t>.5E OF CARROLL at DEER CREEK</t>
  </si>
  <si>
    <t>C002135805</t>
  </si>
  <si>
    <t>507</t>
  </si>
  <si>
    <t>JCT N21/N40 14N 4.7W at SPRING CREEK</t>
  </si>
  <si>
    <t>C004103205</t>
  </si>
  <si>
    <t>JCT US34/N14 5N 1.1E at N BR BIG BLUE RIVER</t>
  </si>
  <si>
    <t>C004702505</t>
  </si>
  <si>
    <t>26 D-5</t>
  </si>
  <si>
    <t>1.5 E 1.5S OF DANNABROG at STREAM</t>
  </si>
  <si>
    <t>C006710205</t>
  </si>
  <si>
    <t>T3N R10E S5NW</t>
  </si>
  <si>
    <t>8W N50 JOHNSON CL at TURKEY CREEK</t>
  </si>
  <si>
    <t>C008401720</t>
  </si>
  <si>
    <t>JCT US275/N57 2.7N at S BR HUMBUG CREEK</t>
  </si>
  <si>
    <t>C000134020</t>
  </si>
  <si>
    <t>P 2.2</t>
  </si>
  <si>
    <t>1880 W. PAULINE BLVD at STREAM</t>
  </si>
  <si>
    <t>C002005210</t>
  </si>
  <si>
    <t>13W US275 DODGE CL at STREAM</t>
  </si>
  <si>
    <t>C002304610P</t>
  </si>
  <si>
    <t>NJCT US20/N71 .4S 6.5E at WEST ASH CREEK</t>
  </si>
  <si>
    <t>C006503310</t>
  </si>
  <si>
    <t>2.3S Nora at STREAM</t>
  </si>
  <si>
    <t>C007100605</t>
  </si>
  <si>
    <t>MBE 11-12</t>
  </si>
  <si>
    <t>1N 3W OF LINDSAY at STREAM</t>
  </si>
  <si>
    <t>C007101835</t>
  </si>
  <si>
    <t>MBH 12-4</t>
  </si>
  <si>
    <t>1N OF TARNOV at STREAM</t>
  </si>
  <si>
    <t>C009123545</t>
  </si>
  <si>
    <t>1.7E .4N OF COWLES at WILLOW CREEK</t>
  </si>
  <si>
    <t>C001820520</t>
  </si>
  <si>
    <t>318 T8N-R8W S  . 21</t>
  </si>
  <si>
    <t>7.3W 1N HARVARD at W FK BIG BLUE RIVER</t>
  </si>
  <si>
    <t>C004543210</t>
  </si>
  <si>
    <t>T31N R11W - S 15- NL</t>
  </si>
  <si>
    <t>14N 2.2E ONEILL at BLACKBIRD CREEK</t>
  </si>
  <si>
    <t>C006600420</t>
  </si>
  <si>
    <t>4.2N PALMYRA at STREAM</t>
  </si>
  <si>
    <t>C007013115</t>
  </si>
  <si>
    <t>2N OF PIERCE at DRY CREEK</t>
  </si>
  <si>
    <t>C007602225</t>
  </si>
  <si>
    <t>K 26 N 2</t>
  </si>
  <si>
    <t>2.2S 1.5E OF PLEASANTHILL at STREAM</t>
  </si>
  <si>
    <t>C000206420</t>
  </si>
  <si>
    <t>SJCT N14/70 5.2E at Cedar Creek</t>
  </si>
  <si>
    <t>C000206005P</t>
  </si>
  <si>
    <t>2NE of Elgin at West Cedar Creek</t>
  </si>
  <si>
    <t>C000221905</t>
  </si>
  <si>
    <t>2.9E CLEARWATER at ELKHORN RIVER OVERFLOW</t>
  </si>
  <si>
    <t>C000903515</t>
  </si>
  <si>
    <t>2N AINSWORTH at STREAM B. KEIM</t>
  </si>
  <si>
    <t>C001305905P</t>
  </si>
  <si>
    <t>T-36-NS-5000</t>
  </si>
  <si>
    <t>1E 1S Union at Weeping Water Creek</t>
  </si>
  <si>
    <t>C002402405P</t>
  </si>
  <si>
    <t>33112101</t>
  </si>
  <si>
    <t>1E 7N OF LEXINGTON at CROOKED CREEK</t>
  </si>
  <si>
    <t>C002420905</t>
  </si>
  <si>
    <t>02112502</t>
  </si>
  <si>
    <t>.5N OF GOTHENBURG at NPPID CANAL</t>
  </si>
  <si>
    <t>C002602715</t>
  </si>
  <si>
    <t>1.5W 5N OF EMERSON at STREAM</t>
  </si>
  <si>
    <t>C003303305</t>
  </si>
  <si>
    <t>N EDGE OF ARAPAHOE at CAMBRIDGE-OXFORD-ORLEANS</t>
  </si>
  <si>
    <t>C003335710</t>
  </si>
  <si>
    <t>1.2NW OF OXFORD at CAMBRIDGE-OXFORD-ORLEANS</t>
  </si>
  <si>
    <t>C003702905P</t>
  </si>
  <si>
    <t>JOHNSON LAKE OUTLET</t>
  </si>
  <si>
    <t>1.5E 6N OF ELWOOD at TRI-COUNTY SUPPLY CANAL</t>
  </si>
  <si>
    <t>C003901505</t>
  </si>
  <si>
    <t>4E 3.2S OF SCOTIA at DRY CREEK</t>
  </si>
  <si>
    <t>C003912910</t>
  </si>
  <si>
    <t>2E 2S OF GREELEY at STREAM</t>
  </si>
  <si>
    <t>C004103605</t>
  </si>
  <si>
    <t>5.2E 1N Phillips at Lincoln Creek Trib</t>
  </si>
  <si>
    <t>C004302515P</t>
  </si>
  <si>
    <t>2N OF PALISADE at STREAM</t>
  </si>
  <si>
    <t>C004703405</t>
  </si>
  <si>
    <t>17 Y-5</t>
  </si>
  <si>
    <t>3.5S 4.5W FARWELL at FARWELL SOUTH CANAL</t>
  </si>
  <si>
    <t>C004720710</t>
  </si>
  <si>
    <t>44 N-2</t>
  </si>
  <si>
    <t>3W 1N FARWELL at TURKEY CREEK</t>
  </si>
  <si>
    <t>C004813125</t>
  </si>
  <si>
    <t>SJCT N4/N15 1.8S 5E at Tributary to Cub Creek</t>
  </si>
  <si>
    <t>C005903725</t>
  </si>
  <si>
    <t>2NW OF MADISON at STREAM</t>
  </si>
  <si>
    <t>C005913010</t>
  </si>
  <si>
    <t>7.5S 3.7W OF BATTLE CREEK at BATTLE CREEK</t>
  </si>
  <si>
    <t>C007104205</t>
  </si>
  <si>
    <t>BP 7-4</t>
  </si>
  <si>
    <t>1.5S 5.1W of Monroe at Loup River Canal Trib</t>
  </si>
  <si>
    <t>C007914330</t>
  </si>
  <si>
    <t>County Road 22-S</t>
  </si>
  <si>
    <t>2S of Gering at Gering Valley Drain</t>
  </si>
  <si>
    <t>C009103403</t>
  </si>
  <si>
    <t>03403</t>
  </si>
  <si>
    <t>2N 3.5W INAVALE at STREAM</t>
  </si>
  <si>
    <t>C009103605</t>
  </si>
  <si>
    <t>03605</t>
  </si>
  <si>
    <t>1N 2.5W INAVALE at FARMERS CREEK</t>
  </si>
  <si>
    <t>C009124620</t>
  </si>
  <si>
    <t>24620</t>
  </si>
  <si>
    <t>3S 1.7W RED CLOUD at EAST PENNY CREEK</t>
  </si>
  <si>
    <t>C009132820</t>
  </si>
  <si>
    <t>5.5N .4W GUIDE ROCK at BEAVER CREEK</t>
  </si>
  <si>
    <t>C002138115</t>
  </si>
  <si>
    <t>163</t>
  </si>
  <si>
    <t>.5SE BERWYN         #163 at MUD CREEK</t>
  </si>
  <si>
    <t>C000221307</t>
  </si>
  <si>
    <t>NORTH EDGE OF CLEARWATER at STREAM</t>
  </si>
  <si>
    <t>C001423325</t>
  </si>
  <si>
    <t>JCT N12/N15 4S 5E at STREAM</t>
  </si>
  <si>
    <t>C004712510</t>
  </si>
  <si>
    <t>26 H-4</t>
  </si>
  <si>
    <t>2.6W 3.4S ST PAUL at TURKEY CREEK</t>
  </si>
  <si>
    <t>C006901205</t>
  </si>
  <si>
    <t>5.5N 7.4E BERTRAND at IRRIGATION CANAL</t>
  </si>
  <si>
    <t>C006902005</t>
  </si>
  <si>
    <t>1.5N BERTRAND at IRRIGATION CANAL</t>
  </si>
  <si>
    <t>C007102030</t>
  </si>
  <si>
    <t>BG 13-2</t>
  </si>
  <si>
    <t>5.2W of Tarnov at Shell Creek Trib</t>
  </si>
  <si>
    <t>C007113320</t>
  </si>
  <si>
    <t>BH 27-3</t>
  </si>
  <si>
    <t>1.5SW OF TARNOV at STREAM</t>
  </si>
  <si>
    <t>C001305505</t>
  </si>
  <si>
    <t>T-27-28-2900</t>
  </si>
  <si>
    <t>1.4W .5S of Union at Weeping Water Cr So Br</t>
  </si>
  <si>
    <t>C004123505</t>
  </si>
  <si>
    <t>1.6E .9S AURORA at BEAVER CREEK</t>
  </si>
  <si>
    <t>C005903720</t>
  </si>
  <si>
    <t>1.5NW OF MADISON at TAYLOR CREEK</t>
  </si>
  <si>
    <t>C009103605P</t>
  </si>
  <si>
    <t>03605P</t>
  </si>
  <si>
    <t>N EDGE INAVALE at SPRING CREEK</t>
  </si>
  <si>
    <t>C009120615</t>
  </si>
  <si>
    <t>.3S 6.3E Blue Hill at Oak Creek</t>
  </si>
  <si>
    <t>C001506105P</t>
  </si>
  <si>
    <t>Chase</t>
  </si>
  <si>
    <t>4.8W OF WAUNETA at FRENCHMAN CREEK</t>
  </si>
  <si>
    <t>C004721907</t>
  </si>
  <si>
    <t>32 K-4</t>
  </si>
  <si>
    <t>2.5S 2E OF FARWELL at STREAM</t>
  </si>
  <si>
    <t>C007906120</t>
  </si>
  <si>
    <t>31-G</t>
  </si>
  <si>
    <t>1S OF LAKE MINATARE at LOW LINE CANAL</t>
  </si>
  <si>
    <t>C000124835</t>
  </si>
  <si>
    <t>Q25.6</t>
  </si>
  <si>
    <t>6330 E. SILVERLAKE RD at OAK CREEK</t>
  </si>
  <si>
    <t>C000603120</t>
  </si>
  <si>
    <t>7W .3N St Edward at Plum Creek Trib</t>
  </si>
  <si>
    <t>C000912905</t>
  </si>
  <si>
    <t>1N 3W OF AINSWORTH at AINSWORTH IRRIG CANAL</t>
  </si>
  <si>
    <t>C000913010</t>
  </si>
  <si>
    <t>6N 4.7E OF JOHNSTOWN at AINSWORTH IRRIG CANAL</t>
  </si>
  <si>
    <t>C006300805P</t>
  </si>
  <si>
    <t>11.2W OF BELGRADE at STREAM</t>
  </si>
  <si>
    <t>C006305105P</t>
  </si>
  <si>
    <t>`</t>
  </si>
  <si>
    <t>3W .7N OF GENOA at SKEDEE CREEK</t>
  </si>
  <si>
    <t>C006324105</t>
  </si>
  <si>
    <t>8E 2N OF BELGRADE at TRIB OF SKEDEE CREEK</t>
  </si>
  <si>
    <t>C006600610</t>
  </si>
  <si>
    <t>3.2N 1.2E Palmyra at Hooper Creek</t>
  </si>
  <si>
    <t>C006605103</t>
  </si>
  <si>
    <t>1.7E .5S OF TALMAGE at SANDY CREEK</t>
  </si>
  <si>
    <t>C007913005</t>
  </si>
  <si>
    <t>O-14</t>
  </si>
  <si>
    <t>9.5S OF MITCHELL at FORT LARAMIE CANAL</t>
  </si>
  <si>
    <t>C007900805</t>
  </si>
  <si>
    <t>D-2</t>
  </si>
  <si>
    <t>2.5S OF HENRY at MITCHELL-GERING CANAL</t>
  </si>
  <si>
    <t>C007910915</t>
  </si>
  <si>
    <t>5-F</t>
  </si>
  <si>
    <t>2.2E 1N OF LYMAN at MITCHELL-GERING CANAL</t>
  </si>
  <si>
    <t>C009000610</t>
  </si>
  <si>
    <t>3N 1.6W OF CARROLL at DOG CREEK</t>
  </si>
  <si>
    <t>C009202210</t>
  </si>
  <si>
    <t>Wheeler</t>
  </si>
  <si>
    <t>7E 4N OF BARTLETT at BEAVER CREEK</t>
  </si>
  <si>
    <t>C002704605P</t>
  </si>
  <si>
    <t>Ridge Rd. East &amp; West at STREAM</t>
  </si>
  <si>
    <t>M178505205P</t>
  </si>
  <si>
    <t>OAKDALE 4TH @ RATH at CEDAR CREEK</t>
  </si>
  <si>
    <t>C001333905</t>
  </si>
  <si>
    <t>G-29-30-2000</t>
  </si>
  <si>
    <t>3.7S CEDAR CREEK at STREAM</t>
  </si>
  <si>
    <t>C001410510P</t>
  </si>
  <si>
    <t>10W 1.2N OF SAINT HELENA at STREAM</t>
  </si>
  <si>
    <t>C002001505</t>
  </si>
  <si>
    <t>SJCT US275/N32 5.3S 9.2W at STREAM</t>
  </si>
  <si>
    <t>C002404703</t>
  </si>
  <si>
    <t>24-1022-02</t>
  </si>
  <si>
    <t>1N 2W OF LEXINGTON at SPRING CREEK</t>
  </si>
  <si>
    <t>C003331910</t>
  </si>
  <si>
    <t>.5W .5N OF HOLBROOK at CAMBRIDGE-OXFORD-ORLEANS</t>
  </si>
  <si>
    <t>C005912530</t>
  </si>
  <si>
    <t>JCT US275/N121 .5N at ELKHORN RIVER</t>
  </si>
  <si>
    <t>C006313315P</t>
  </si>
  <si>
    <t>9N OF FULLERTON at PLUM CREEK</t>
  </si>
  <si>
    <t>C007110640</t>
  </si>
  <si>
    <t>MBB 8-2</t>
  </si>
  <si>
    <t>1N 2E OF HUMPHREY at TRACY CREEK</t>
  </si>
  <si>
    <t>Prestressed concreteSlab</t>
  </si>
  <si>
    <t>M013002916P</t>
  </si>
  <si>
    <t>Streeter Park West at Lincoln Creek</t>
  </si>
  <si>
    <t>N N/A</t>
  </si>
  <si>
    <t>C008011235</t>
  </si>
  <si>
    <t>B27-34</t>
  </si>
  <si>
    <t>4.7E OF STAPLEHURST at PLUM CREEK</t>
  </si>
  <si>
    <t>C000101715</t>
  </si>
  <si>
    <t>O 5.1</t>
  </si>
  <si>
    <t>12740 S. PROSSER AVE. at STREAM</t>
  </si>
  <si>
    <t>C000611320</t>
  </si>
  <si>
    <t>3E 2.3N PRIMROSE at STREAM</t>
  </si>
  <si>
    <t>C000614005</t>
  </si>
  <si>
    <t>2E 1.1N PRIMROSE at STREAM</t>
  </si>
  <si>
    <t>C000923505P</t>
  </si>
  <si>
    <t>.3N OF AINSWORTH at AINSWORTH IRRIG CANAL</t>
  </si>
  <si>
    <t>C001234905</t>
  </si>
  <si>
    <t>ES SE/4 SEC36  5-4</t>
  </si>
  <si>
    <t>2N N92 SAUNDERS CL at STREAM</t>
  </si>
  <si>
    <t>C001402530</t>
  </si>
  <si>
    <t>COO14O2530</t>
  </si>
  <si>
    <t>.5NE OF HARTINGTON at NORWEGIAN BOW CREEK</t>
  </si>
  <si>
    <t>C004508303</t>
  </si>
  <si>
    <t>T26N R10W-S36 WL</t>
  </si>
  <si>
    <t>4.5W 5.5S EWING at CACHE CREEK</t>
  </si>
  <si>
    <t>C005626005</t>
  </si>
  <si>
    <t>CNNPPID NO.26.9-0.8</t>
  </si>
  <si>
    <t>1.4E 3S OF BRADY at JEFFREY RETURN MP26.9-.8</t>
  </si>
  <si>
    <t>C005901810</t>
  </si>
  <si>
    <t>3.5S 1E of Meadow Grove at Deer Creek</t>
  </si>
  <si>
    <t>C006101305</t>
  </si>
  <si>
    <t>1106</t>
  </si>
  <si>
    <t>2S CHAPMAN at WOOD RIVER</t>
  </si>
  <si>
    <t>C006106105</t>
  </si>
  <si>
    <t>2.3W 1.2S SILVER CREEK at SILVER CREEK</t>
  </si>
  <si>
    <t>C006110715</t>
  </si>
  <si>
    <t>928</t>
  </si>
  <si>
    <t>3.3W 3.3N CHAPMAN at PRAIRIE CREEK</t>
  </si>
  <si>
    <t>C006112407</t>
  </si>
  <si>
    <t>412</t>
  </si>
  <si>
    <t>2W 7.8N CENTRAL CITY at PRAIRIE CREEK</t>
  </si>
  <si>
    <t>C006315315</t>
  </si>
  <si>
    <t>2.5W OF GENOA at TRIB. OF SKEDEE CREEK</t>
  </si>
  <si>
    <t>C006331410</t>
  </si>
  <si>
    <t>9.7W OF GENOA at PLUM CREEK</t>
  </si>
  <si>
    <t>C007600515</t>
  </si>
  <si>
    <t>M 33 W 3</t>
  </si>
  <si>
    <t>1.7W 2.7S OF FRIEND at STREAM</t>
  </si>
  <si>
    <t>C007931615P</t>
  </si>
  <si>
    <t>G-34.5</t>
  </si>
  <si>
    <t>1E NINEMILE CK SPEC AREA at STREAM</t>
  </si>
  <si>
    <t>C008712810</t>
  </si>
  <si>
    <t>2E N9 CUMING CL at LOGAN CREEK</t>
  </si>
  <si>
    <t>C009304510</t>
  </si>
  <si>
    <t>SEC 3E T9N R1</t>
  </si>
  <si>
    <t>9.5E 2N MC COOL JCT at W FK BIG BLUE RIVER</t>
  </si>
  <si>
    <t>M1380E4105</t>
  </si>
  <si>
    <t>Laurel Cedar @ 4th at Middle Logan Crk Trib</t>
  </si>
  <si>
    <t>C007411525</t>
  </si>
  <si>
    <t>6-3-14Y-103</t>
  </si>
  <si>
    <t>1N5W STELLA (637-719/720) at LITTLE MUDDY CREEK</t>
  </si>
  <si>
    <t>C002322415</t>
  </si>
  <si>
    <t>JCT US20/US385 4.5E 3.4NE at STREAM</t>
  </si>
  <si>
    <t>C001310710</t>
  </si>
  <si>
    <t>1.5S 2E GREENWOOD at GREENWOOD CREEK</t>
  </si>
  <si>
    <t>C001415607</t>
  </si>
  <si>
    <t>2.7N 1E of Belden at Middle Logan Creek Trib</t>
  </si>
  <si>
    <t>C003122910</t>
  </si>
  <si>
    <t>T4N R4W SEC32 EL</t>
  </si>
  <si>
    <t>34  &amp;  S 1/2 at W BR THOMPSON CREEK</t>
  </si>
  <si>
    <t>C004703905P</t>
  </si>
  <si>
    <t>10 1/2 U-4</t>
  </si>
  <si>
    <t>JCT US281/N92 4.1E 6.8N at STREAM</t>
  </si>
  <si>
    <t>C004710327</t>
  </si>
  <si>
    <t>48 S-6</t>
  </si>
  <si>
    <t>JCT N11/N92 9W 4.5N at TURKEY CREEK</t>
  </si>
  <si>
    <t>C004701905P</t>
  </si>
  <si>
    <t>32 V-9</t>
  </si>
  <si>
    <t>2.4N ELBA at STREAM</t>
  </si>
  <si>
    <t>C007822145</t>
  </si>
  <si>
    <t>JCT N92/S-78E 10N at SPRING CREEK</t>
  </si>
  <si>
    <t>C007821630</t>
  </si>
  <si>
    <t>.5N 3W OF LESHARA at STREAM</t>
  </si>
  <si>
    <t>C003904125</t>
  </si>
  <si>
    <t>JCT US281/N56 9E 9.8N at CEDAR RIVER</t>
  </si>
  <si>
    <t>C003910505P</t>
  </si>
  <si>
    <t>JCT N11/N22 1.3E .8S at WALLACE CREEK</t>
  </si>
  <si>
    <t>C004101505P</t>
  </si>
  <si>
    <t>C04101505P</t>
  </si>
  <si>
    <t>10NE US34 MERRICK CL at PLATTE RIVER</t>
  </si>
  <si>
    <t>C006610260</t>
  </si>
  <si>
    <t>10E N50 CASS CL at S BR WEEPING WATER CREEK</t>
  </si>
  <si>
    <t>C008720820</t>
  </si>
  <si>
    <t>JCT US73/US77 .3N .3W at SOUTH OMAHA CREEK</t>
  </si>
  <si>
    <t>C001402003</t>
  </si>
  <si>
    <t>.5W OF BOW VALLEY at STREAM</t>
  </si>
  <si>
    <t>C000503515</t>
  </si>
  <si>
    <t>McWorter White, Horn</t>
  </si>
  <si>
    <t>5NW Brewster at North Loup River</t>
  </si>
  <si>
    <t>C001205610</t>
  </si>
  <si>
    <t>SSSW4SEC26-13</t>
  </si>
  <si>
    <t>1S 1.7W DWIGHT at PLUM CREEK</t>
  </si>
  <si>
    <t>C001422605</t>
  </si>
  <si>
    <t>1S 1W OF OBERT at LIME CREEK</t>
  </si>
  <si>
    <t>C002123905</t>
  </si>
  <si>
    <t>509</t>
  </si>
  <si>
    <t>1E 5N OF CALLAWAY    #509 at SPRING CREEK</t>
  </si>
  <si>
    <t>C003220210</t>
  </si>
  <si>
    <t>020828.01</t>
  </si>
  <si>
    <t>3W .5N OF MOOREFIELD at CURTIS CREEK</t>
  </si>
  <si>
    <t>C003904610</t>
  </si>
  <si>
    <t>4.5E 3S OF SCOTIA at DRY CREEK</t>
  </si>
  <si>
    <t>C003913410</t>
  </si>
  <si>
    <t>1E 2.5N OF SCOTIA at WALLACE CREEK</t>
  </si>
  <si>
    <t>C004103910</t>
  </si>
  <si>
    <t>3.6E 1.3S AURORA at BEAVER CREEK</t>
  </si>
  <si>
    <t>C004111310</t>
  </si>
  <si>
    <t>2E PHILLIPS at LINCOLN CREEK</t>
  </si>
  <si>
    <t>C006303605</t>
  </si>
  <si>
    <t>13W 6S OF FULLERTON at COTTONWOOD CREEK</t>
  </si>
  <si>
    <t>C007204520</t>
  </si>
  <si>
    <t>WL 23-16-1 27</t>
  </si>
  <si>
    <t>EJCT US81/N92 2W 10.8N at CLEAR CREEK</t>
  </si>
  <si>
    <t>C008315745</t>
  </si>
  <si>
    <t>SC02007</t>
  </si>
  <si>
    <t>1S FORT ROBINSON at DEAD MANS CREEK</t>
  </si>
  <si>
    <t>C008325310</t>
  </si>
  <si>
    <t>SC01013</t>
  </si>
  <si>
    <t>17E 7N OF HARRISON at SAND CREEK</t>
  </si>
  <si>
    <t>C008510935</t>
  </si>
  <si>
    <t>T4N R4W SEC 2  WL</t>
  </si>
  <si>
    <t>3E .2S DAVENPORT at BIG SANDY CREEK</t>
  </si>
  <si>
    <t>C008722635</t>
  </si>
  <si>
    <t>2.7S OF WALTHILL at SOUTH OMAHA CREEK</t>
  </si>
  <si>
    <t>C009102205</t>
  </si>
  <si>
    <t>02205</t>
  </si>
  <si>
    <t>.3E 6S CAMPBELL at WEST FORK FARMERS CREEK</t>
  </si>
  <si>
    <t>C001007305</t>
  </si>
  <si>
    <t>JCT I80/L-10D .5S at N CH PLATTE RIVER</t>
  </si>
  <si>
    <t>C001902805</t>
  </si>
  <si>
    <t>I-7-2.8</t>
  </si>
  <si>
    <t>JCT N91/S-19C 11S at STREAM</t>
  </si>
  <si>
    <t>C002000630</t>
  </si>
  <si>
    <t>Jct N51/L-20A 1.5W 4N at Dry Creek</t>
  </si>
  <si>
    <t>C002000635</t>
  </si>
  <si>
    <t>9N .5W of Beemer at Dry Creek Trib</t>
  </si>
  <si>
    <t>C002000640</t>
  </si>
  <si>
    <t>9N .3W Beemer at Dry Creek Trib</t>
  </si>
  <si>
    <t>C002010425</t>
  </si>
  <si>
    <t>JCT N51/N9 5N 1.6W at STREAM</t>
  </si>
  <si>
    <t>C002010440</t>
  </si>
  <si>
    <t>JCT N51/N9 5N 2.2E at RATTLESNAKE CREEK</t>
  </si>
  <si>
    <t>C005901502</t>
  </si>
  <si>
    <t>EJCT N32/N45 4E 5.3S at STREAM</t>
  </si>
  <si>
    <t>C007125730</t>
  </si>
  <si>
    <t>BJ 15-11</t>
  </si>
  <si>
    <t>11E OF TARNOV at LOSEKE CREEK</t>
  </si>
  <si>
    <t>C007812050</t>
  </si>
  <si>
    <t>JCT US77/N64 1.3W at STREAM</t>
  </si>
  <si>
    <t>C007941468</t>
  </si>
  <si>
    <t>G-32-C</t>
  </si>
  <si>
    <t>1N .2W Nine Mile Creek at Hope Creek Trib</t>
  </si>
  <si>
    <t>C002127115</t>
  </si>
  <si>
    <t>10W 1S OF SARGENT #112 at LILLIAN CREEK</t>
  </si>
  <si>
    <t>C003710610</t>
  </si>
  <si>
    <t>Plum Creek 748BE</t>
  </si>
  <si>
    <t>5N OF ELWOOD at PLUM CREEK</t>
  </si>
  <si>
    <t>C006610490</t>
  </si>
  <si>
    <t>6.8N 3.6E DUNBAR at BIG SLOUGH</t>
  </si>
  <si>
    <t>C009002705</t>
  </si>
  <si>
    <t>2.4E 3.2S OF WINSIDE at PLUM CREEK</t>
  </si>
  <si>
    <t>C000901005</t>
  </si>
  <si>
    <t>2E 2N BLAINE/CHERRY CO LN at GOOSE CREEK</t>
  </si>
  <si>
    <t>C000923905</t>
  </si>
  <si>
    <t>1E .5N OF AINSWORTH at AINSWORTH IRRIG CANAL</t>
  </si>
  <si>
    <t>C001016910</t>
  </si>
  <si>
    <t>2SW .5N OF SHELTON at WOOD RIVER</t>
  </si>
  <si>
    <t>C001203835</t>
  </si>
  <si>
    <t>SSSW4SEC12-14</t>
  </si>
  <si>
    <t>.2N 1.8W BRAINARD at KEZAN CREEK</t>
  </si>
  <si>
    <t>C001204005</t>
  </si>
  <si>
    <t>SSSE4SEC16-14</t>
  </si>
  <si>
    <t>2W GARRISON at STREAM</t>
  </si>
  <si>
    <t>C001704103</t>
  </si>
  <si>
    <t>170</t>
  </si>
  <si>
    <t>7S SIDNEY at COW CREEK</t>
  </si>
  <si>
    <t>C002001105</t>
  </si>
  <si>
    <t>1W 3.5S OF ALOYS at STREAM</t>
  </si>
  <si>
    <t>C002001715</t>
  </si>
  <si>
    <t>2E 2.5S ALOYS at STREAM</t>
  </si>
  <si>
    <t>C002004710</t>
  </si>
  <si>
    <t>2.5S 7E OF WEST POINT at STREAM</t>
  </si>
  <si>
    <t>C002012640</t>
  </si>
  <si>
    <t>.5S 7E OF BEEMER at STREAM</t>
  </si>
  <si>
    <t>C002413905</t>
  </si>
  <si>
    <t>05102202</t>
  </si>
  <si>
    <t>5.5E OF COZAD at FARMERS/MERCHANTS CANAL</t>
  </si>
  <si>
    <t>Concrete continuousFrame (except frame culverts)</t>
  </si>
  <si>
    <t>C003124415</t>
  </si>
  <si>
    <t>T1N R13W SEC23 NL</t>
  </si>
  <si>
    <t>42  &amp;   D at ROCK CREEK</t>
  </si>
  <si>
    <t>C004547915</t>
  </si>
  <si>
    <t>T32N R10W - S27 - WL</t>
  </si>
  <si>
    <t>8E 17.8N ONEILL at STREAM</t>
  </si>
  <si>
    <t>C004702410</t>
  </si>
  <si>
    <t>1.2N .7W OF FARWELL at STREAM</t>
  </si>
  <si>
    <t>C004703805</t>
  </si>
  <si>
    <t>13 Z-4</t>
  </si>
  <si>
    <t>1W 4N BOELUS at DEER CREEK</t>
  </si>
  <si>
    <t>C004711103P</t>
  </si>
  <si>
    <t>38 1/2 H-5</t>
  </si>
  <si>
    <t>4.2S OF FARWELL at STREAM</t>
  </si>
  <si>
    <t>C005001905</t>
  </si>
  <si>
    <t>.2S 8E WILCOX at W BR THOMPSON CREEK</t>
  </si>
  <si>
    <t>C005004320</t>
  </si>
  <si>
    <t>.3E 1.4N HEARTWELL at COTTONWOOD CREEK</t>
  </si>
  <si>
    <t>C005901915</t>
  </si>
  <si>
    <t>4N 6E of Newman Grove at Union Creek N Fk</t>
  </si>
  <si>
    <t>C007100710</t>
  </si>
  <si>
    <t>MBE 33-7</t>
  </si>
  <si>
    <t>4W 2.2S OF LINDSAY at STREAM</t>
  </si>
  <si>
    <t>C007100715</t>
  </si>
  <si>
    <t>MBE 28-1</t>
  </si>
  <si>
    <t>4W 1.2S OF LINDSAY at LOOKING GLASS CREEK</t>
  </si>
  <si>
    <t>C007800605</t>
  </si>
  <si>
    <t>COO7800605</t>
  </si>
  <si>
    <t>1.5S 2W OF MORSE BLUFF at STREAM</t>
  </si>
  <si>
    <t>C007802225</t>
  </si>
  <si>
    <t>2.2E OF COLON at SILVER CREEK</t>
  </si>
  <si>
    <t>C007803645</t>
  </si>
  <si>
    <t>2.2E OF WESTON at WAHOO CREEK</t>
  </si>
  <si>
    <t>C007810935</t>
  </si>
  <si>
    <t>COO7810935</t>
  </si>
  <si>
    <t>1W OF PRAGUE at STREAM</t>
  </si>
  <si>
    <t>C007820110</t>
  </si>
  <si>
    <t>3N N92 BUTLER CL at STREAM</t>
  </si>
  <si>
    <t>C008030510</t>
  </si>
  <si>
    <t>D28-29</t>
  </si>
  <si>
    <t>5.5N OF UTICA at LINCOLN CREEK</t>
  </si>
  <si>
    <t>C002000610</t>
  </si>
  <si>
    <t>4.5N 1.5W WISNER at STREAM</t>
  </si>
  <si>
    <t>C002003203</t>
  </si>
  <si>
    <t>12.8W 3N WEST POINT at N BR PEBBLE CREEK</t>
  </si>
  <si>
    <t>C002004403</t>
  </si>
  <si>
    <t>3S 3.5W OF ALOYS at S BR PEBBLE CREEK</t>
  </si>
  <si>
    <t>C002005220</t>
  </si>
  <si>
    <t>4W US275 DODGE CL at PEBBLE CREEK</t>
  </si>
  <si>
    <t>C002210810P</t>
  </si>
  <si>
    <t>SEC 4 T88N R4</t>
  </si>
  <si>
    <t>6W OF SOUTH SIOUX CITY at ELK CREEK</t>
  </si>
  <si>
    <t>C002704710</t>
  </si>
  <si>
    <t>127</t>
  </si>
  <si>
    <t>Luther Rd. Bet. S &amp; T at DITCH #7</t>
  </si>
  <si>
    <t>C004000303</t>
  </si>
  <si>
    <t>T-9-N R-12-W 48A8</t>
  </si>
  <si>
    <t>8S 5W OF WOOD RIVER at TRIB S CH PLATTE RIVER</t>
  </si>
  <si>
    <t>C005510810</t>
  </si>
  <si>
    <t>D-203</t>
  </si>
  <si>
    <t>3N OF RAYMOND at NORTH OAK CREEK (D 203)</t>
  </si>
  <si>
    <t>C006100507</t>
  </si>
  <si>
    <t>1119</t>
  </si>
  <si>
    <t>.3S 4W OF CHAPMAN at TRIB TO WARM SLOUGH</t>
  </si>
  <si>
    <t>M1430D0605</t>
  </si>
  <si>
    <t>LINDSAY SE CI</t>
  </si>
  <si>
    <t>LINDSAY FRONT @ WALNUT at STREAM</t>
  </si>
  <si>
    <t>C007422825P</t>
  </si>
  <si>
    <t>12-1-15E-161</t>
  </si>
  <si>
    <t>4W FALLS CITY (706 LANE) at STREAM</t>
  </si>
  <si>
    <t>C007803105</t>
  </si>
  <si>
    <t>1E 2.5N OF CERESCO at STREAM</t>
  </si>
  <si>
    <t>C007815105</t>
  </si>
  <si>
    <t>.2E 1S OF MEMPHIS at WAHOO CREEK</t>
  </si>
  <si>
    <t>C008503910</t>
  </si>
  <si>
    <t>1.5E 1.6N Hubbell at Rose Creek Trib</t>
  </si>
  <si>
    <t>C007604410</t>
  </si>
  <si>
    <t>A 24 N 1</t>
  </si>
  <si>
    <t>2.5W OF WESTERN at STREAM</t>
  </si>
  <si>
    <t>C007805315P</t>
  </si>
  <si>
    <t>NJCT US77/N92 5.5E .8S at STREAM</t>
  </si>
  <si>
    <t>C001003005</t>
  </si>
  <si>
    <t>3W OF AMHERST at STREAM</t>
  </si>
  <si>
    <t>C001900130</t>
  </si>
  <si>
    <t>CP-7-1.6</t>
  </si>
  <si>
    <t>1N N91 PLATTE CL at W FK MAPLE CREEK</t>
  </si>
  <si>
    <t>C002000713</t>
  </si>
  <si>
    <t>3W 4.5S of Aloys at Pebble Creek Trib</t>
  </si>
  <si>
    <t>C002000727</t>
  </si>
  <si>
    <t>3W 1.75N of Aloys at Pebble Creek Trib</t>
  </si>
  <si>
    <t>C002000807</t>
  </si>
  <si>
    <t>Jct US275/N15 2N 1.98E at Sand Creek Trib</t>
  </si>
  <si>
    <t>C002000810</t>
  </si>
  <si>
    <t>4N .5E OF WISNER at STREAM</t>
  </si>
  <si>
    <t>C002000940</t>
  </si>
  <si>
    <t>6S 1W OF WISNER at STREAM</t>
  </si>
  <si>
    <t>C002001003</t>
  </si>
  <si>
    <t>2N .5W OF WISNER at STREAM</t>
  </si>
  <si>
    <t>C002001215</t>
  </si>
  <si>
    <t>2N of Wisner at Dry Ditch</t>
  </si>
  <si>
    <t>C002001220</t>
  </si>
  <si>
    <t>2NE OF WISNER at STREAM</t>
  </si>
  <si>
    <t>C002001613</t>
  </si>
  <si>
    <t>JCT N51/L-20A 1S 1.75E at STREAM</t>
  </si>
  <si>
    <t>C002001620</t>
  </si>
  <si>
    <t>1S 6W OF BANCROFT at STREAM</t>
  </si>
  <si>
    <t>C002001625</t>
  </si>
  <si>
    <t>1S .5W BANCROFT at STREAM</t>
  </si>
  <si>
    <t>C002001830</t>
  </si>
  <si>
    <t>2S 2.2W OF BANCROFT at STREAM</t>
  </si>
  <si>
    <t>C002002210</t>
  </si>
  <si>
    <t>3S 3.7W OF WISNER at STREAM</t>
  </si>
  <si>
    <t>C002003005</t>
  </si>
  <si>
    <t>4.2W 4N OF ALOYS at STREAM</t>
  </si>
  <si>
    <t>C002003010</t>
  </si>
  <si>
    <t>2.5S 1.5W OF BEEMER at STREAM</t>
  </si>
  <si>
    <t>C002003515</t>
  </si>
  <si>
    <t>6E 1S of Beemer at Felix Creek Trib</t>
  </si>
  <si>
    <t>C002003530</t>
  </si>
  <si>
    <t>C002003603</t>
  </si>
  <si>
    <t>1N 4.5W OF ALOYS at STREAM</t>
  </si>
  <si>
    <t>C002004525</t>
  </si>
  <si>
    <t>3.2S 1W OF BANCROFT at STREAM</t>
  </si>
  <si>
    <t>C002004715</t>
  </si>
  <si>
    <t>5.7S OF BANCROFT at STREAM</t>
  </si>
  <si>
    <t>C002010418</t>
  </si>
  <si>
    <t>JCT N51/N9 5N 7.25W at STREAM</t>
  </si>
  <si>
    <t>C002010420</t>
  </si>
  <si>
    <t>4E 6N OF WISNER at DRY CREEK</t>
  </si>
  <si>
    <t>C002011330</t>
  </si>
  <si>
    <t>2N OF WISNER at STREAM</t>
  </si>
  <si>
    <t>C002011750</t>
  </si>
  <si>
    <t>2E 4N OF WISNER at STREAM</t>
  </si>
  <si>
    <t>C002013435</t>
  </si>
  <si>
    <t>JCT US275/N9 2E at WILLOW CREEK</t>
  </si>
  <si>
    <t>C002013450</t>
  </si>
  <si>
    <t>6E 1N OF WEST POINT at STREAM</t>
  </si>
  <si>
    <t>C002013720</t>
  </si>
  <si>
    <t>JCT N51/N9 2E 2.5N at JEPPSON CREEK</t>
  </si>
  <si>
    <t>C002015240</t>
  </si>
  <si>
    <t>6.25E US275 DODGE CL. at STREAM</t>
  </si>
  <si>
    <t>C002022750</t>
  </si>
  <si>
    <t>JCT N51/N9 3W 4.5N at STAGE CREEK</t>
  </si>
  <si>
    <t>C002022935</t>
  </si>
  <si>
    <t>JCT N51/N9 2W 4.8N at STREAM</t>
  </si>
  <si>
    <t>C002411205P</t>
  </si>
  <si>
    <t>33122004A</t>
  </si>
  <si>
    <t>3S .2E EDDYVILLE at FIELD DRAIN</t>
  </si>
  <si>
    <t>C004712815</t>
  </si>
  <si>
    <t>23 T-1</t>
  </si>
  <si>
    <t>.5S .5E FARWELL at STREAM</t>
  </si>
  <si>
    <t>C005901410</t>
  </si>
  <si>
    <t>1.5S 1W of Meadow Grove at Buffalo Creek</t>
  </si>
  <si>
    <t>C007101115</t>
  </si>
  <si>
    <t>MBO 2-1</t>
  </si>
  <si>
    <t>8.7S 2W OF LINDSAY at Looking Glass Creek Trib</t>
  </si>
  <si>
    <t>C007101827</t>
  </si>
  <si>
    <t>BG 12-2</t>
  </si>
  <si>
    <t>JCT US81/N22 10.5N 7.5W at STREAM</t>
  </si>
  <si>
    <t>C007351425</t>
  </si>
  <si>
    <t>N Edge of Bartley at Wildcat Creek</t>
  </si>
  <si>
    <t>C007805005P</t>
  </si>
  <si>
    <t>W EDGE OF VALPARAISO at NORTH OAK CREEK</t>
  </si>
  <si>
    <t>C007811845</t>
  </si>
  <si>
    <t>1.5N 1.8E OF COLON at SILVER CREEK</t>
  </si>
  <si>
    <t>C007822830</t>
  </si>
  <si>
    <t>3.3S 2.7E OF COLON at STREAM</t>
  </si>
  <si>
    <t>C007822835</t>
  </si>
  <si>
    <t>3.3S 2.9E OF COLON at SILVER CREEK</t>
  </si>
  <si>
    <t>C007833830</t>
  </si>
  <si>
    <t>1N 1.6E OF ITHACA at STREAM</t>
  </si>
  <si>
    <t>M2505C0705</t>
  </si>
  <si>
    <t>VALPARAISO PINE @ 1ST at STREAM</t>
  </si>
  <si>
    <t>C000913705</t>
  </si>
  <si>
    <t>IN AINSWORTH at AINSWORTH IRRIG CANAL</t>
  </si>
  <si>
    <t>C000114625</t>
  </si>
  <si>
    <t>Q 24-2</t>
  </si>
  <si>
    <t>6500 E. BLUEHILL RD at OAK CREEK</t>
  </si>
  <si>
    <t>C002605205</t>
  </si>
  <si>
    <t>2S .5W OF CONCORD at STREAM</t>
  </si>
  <si>
    <t>C002713535</t>
  </si>
  <si>
    <t>554</t>
  </si>
  <si>
    <t>Rd. 18 Bet. A &amp; B at STREAM</t>
  </si>
  <si>
    <t>C007926910</t>
  </si>
  <si>
    <t>35-H</t>
  </si>
  <si>
    <t>2E NINEMILE CREEK AREA at LOW LINE CANAL</t>
  </si>
  <si>
    <t>C001602105</t>
  </si>
  <si>
    <t>3-1</t>
  </si>
  <si>
    <t>11S 9W OF MERRIMAN at NIOBRARA RIVER</t>
  </si>
  <si>
    <t>C005203815P</t>
  </si>
  <si>
    <t>6S 4.5E OF SPRINGVIEW at RICKMAN CREEK</t>
  </si>
  <si>
    <t>C006602010</t>
  </si>
  <si>
    <t>4N .8W DOUGLAS at SILVER CREEK</t>
  </si>
  <si>
    <t>C007941467</t>
  </si>
  <si>
    <t>G-32-B</t>
  </si>
  <si>
    <t>1N .3W NINEMILE CREEK at STREAM</t>
  </si>
  <si>
    <t>C000124830</t>
  </si>
  <si>
    <t>Q 25-8</t>
  </si>
  <si>
    <t>6155 E. Silver Lake Rd at Oak Creek</t>
  </si>
  <si>
    <t>C0E1606505</t>
  </si>
  <si>
    <t>2-30</t>
  </si>
  <si>
    <t>7E 4S OF BROWNLEE at NORTH LOUP RIVER</t>
  </si>
  <si>
    <t>C003208110P</t>
  </si>
  <si>
    <t>030724.04</t>
  </si>
  <si>
    <t>4S Eustis E Canyon Rd at Muddy Creek Trib</t>
  </si>
  <si>
    <t>C003612810P</t>
  </si>
  <si>
    <t>17E 7.5N  Burwell at Cedar Creek</t>
  </si>
  <si>
    <t>C004578110</t>
  </si>
  <si>
    <t>T32N R10W - S 23- WL</t>
  </si>
  <si>
    <t>9E 19N ONEILL at REDBIRD CREEK</t>
  </si>
  <si>
    <t>C005403705P</t>
  </si>
  <si>
    <t>05-7N3W3</t>
  </si>
  <si>
    <t>4.9N .7E of Winnetoon at Bazile Creek Tributary</t>
  </si>
  <si>
    <t>C006104805</t>
  </si>
  <si>
    <t>938</t>
  </si>
  <si>
    <t>4.5W 2.3N CHAPMAN at PRAIRIE CREEK</t>
  </si>
  <si>
    <t>C006130115</t>
  </si>
  <si>
    <t>827</t>
  </si>
  <si>
    <t>6S N22 HOWARD CL at ROCK CREEK</t>
  </si>
  <si>
    <t>C007811855</t>
  </si>
  <si>
    <t>.5S 3W OF LESHARA at STREAM</t>
  </si>
  <si>
    <t>C007905905</t>
  </si>
  <si>
    <t>30-T</t>
  </si>
  <si>
    <t>1S 1E OF MELBETA at CASTLE ROCK CANAL</t>
  </si>
  <si>
    <t>C008102405</t>
  </si>
  <si>
    <t>CILEK</t>
  </si>
  <si>
    <t>#20/S87 11N 2.5W at BEAVER CREEK</t>
  </si>
  <si>
    <t>C008213605P</t>
  </si>
  <si>
    <t>C-149</t>
  </si>
  <si>
    <t>1S of Litchfield at Oak Creek</t>
  </si>
  <si>
    <t>C008523515</t>
  </si>
  <si>
    <t>T4N R2W SEC 3  WL</t>
  </si>
  <si>
    <t>2.5E .8N BELVIDERE at STREAM</t>
  </si>
  <si>
    <t>C002000707P</t>
  </si>
  <si>
    <t>4.5N 1.5W of Wisner at Plum Creek Trib</t>
  </si>
  <si>
    <t>C003305910</t>
  </si>
  <si>
    <t>JCT N46/N89 .5W 2S at SAPPA CREEK</t>
  </si>
  <si>
    <t>C004910435</t>
  </si>
  <si>
    <t>JCT N50/S-49A 2.2E at S FK LITTLE NEMAHA RIVER</t>
  </si>
  <si>
    <t>C007143625</t>
  </si>
  <si>
    <t>BL 28-2</t>
  </si>
  <si>
    <t>JCT US81/N22 1.5N 2E at COLUMBUS GENOA CANAL</t>
  </si>
  <si>
    <t>C007601610P</t>
  </si>
  <si>
    <t>K 10 N C 1</t>
  </si>
  <si>
    <t>JCT N41/S-76D 7.5N .8E at TURKEY CREEK</t>
  </si>
  <si>
    <t>C008502603</t>
  </si>
  <si>
    <t>T3N R3W SEC 3  SL</t>
  </si>
  <si>
    <t>WJct US81/US136 .3W 2N at Little Blue River</t>
  </si>
  <si>
    <t>C000603705P</t>
  </si>
  <si>
    <t>3S 3.6E ALBION at STREAM</t>
  </si>
  <si>
    <t>C000625415</t>
  </si>
  <si>
    <t>1S 4.3E CEDAR RAPIDS at STREAM</t>
  </si>
  <si>
    <t>C000933305</t>
  </si>
  <si>
    <t>1W 1N OF AINSWORTH at AINSWORTH IRRIG CANAL</t>
  </si>
  <si>
    <t>M0055C3005</t>
  </si>
  <si>
    <t>AMHERST JEFFERSON @ ELM at STREAM</t>
  </si>
  <si>
    <t>C001002505</t>
  </si>
  <si>
    <t>3E OF ODESSA at KEARNEY CANAL</t>
  </si>
  <si>
    <t>C004002005</t>
  </si>
  <si>
    <t>T11N R12W 31W9</t>
  </si>
  <si>
    <t>6.3N 2.8W OF WOOD RIVER at STREAM</t>
  </si>
  <si>
    <t>C004002903</t>
  </si>
  <si>
    <t>T9N R10W 22A7</t>
  </si>
  <si>
    <t>4.5W 4.3S OF DONIPHAN at STREAM</t>
  </si>
  <si>
    <t>C004542205</t>
  </si>
  <si>
    <t>19N 1.3E ONEILL at EAGLE CREEK</t>
  </si>
  <si>
    <t>C0S4520805</t>
  </si>
  <si>
    <t>T25N R11W-S21 NL</t>
  </si>
  <si>
    <t>8.5S 13W EWING at CACHE CREEK</t>
  </si>
  <si>
    <t>C005121315P</t>
  </si>
  <si>
    <t>Otter Creek</t>
  </si>
  <si>
    <t>Keith</t>
  </si>
  <si>
    <t>JCT N61/N92 3.3N 12W at OTTER CREEK</t>
  </si>
  <si>
    <t>C005802605</t>
  </si>
  <si>
    <t>13.7W 10N OF TAYLOR at NORTH LOUP RIVER</t>
  </si>
  <si>
    <t>C006103905P</t>
  </si>
  <si>
    <t>309</t>
  </si>
  <si>
    <t>3.7E 1.4N Central City at Warm Slough</t>
  </si>
  <si>
    <t>C006432630</t>
  </si>
  <si>
    <t>.5N 3.6W of Nemaha at Little Nemaha River Trib</t>
  </si>
  <si>
    <t>C006602710</t>
  </si>
  <si>
    <t>1.5W 5.3S SYRACUSE at MUDDY CREEK</t>
  </si>
  <si>
    <t>C007413605</t>
  </si>
  <si>
    <t>32-1-14B-113</t>
  </si>
  <si>
    <t>7.5S1.5W DAW(703-636/638) at SPRING CREEK</t>
  </si>
  <si>
    <t>C007814830</t>
  </si>
  <si>
    <t>.5N 2.3W OF MEMPHIS at WAHOO CREEK</t>
  </si>
  <si>
    <t>C009214505</t>
  </si>
  <si>
    <t>11.2E 2.7N OF BARTLET at BEAVER CREEK</t>
  </si>
  <si>
    <t>C002004735</t>
  </si>
  <si>
    <t>1S of Bancroft at Little Logan Creek</t>
  </si>
  <si>
    <t>C002322420</t>
  </si>
  <si>
    <t>Jct US20/US385 4.5E 5NE at White River Trib</t>
  </si>
  <si>
    <t>C007102010</t>
  </si>
  <si>
    <t>BF 17-6</t>
  </si>
  <si>
    <t>5.5S 6W OF LINDSAY at STREAM</t>
  </si>
  <si>
    <t>C001016945</t>
  </si>
  <si>
    <t>4S 7E OF RAVENNA at CHERRY CREEK</t>
  </si>
  <si>
    <t>C001420135</t>
  </si>
  <si>
    <t>4N N12 KNOX CL at BEAVER CREEK</t>
  </si>
  <si>
    <t>C001901915</t>
  </si>
  <si>
    <t>H-28-1.1</t>
  </si>
  <si>
    <t>.5W 2.6N OF SCHUYLER at SHELL CREEK</t>
  </si>
  <si>
    <t>C002000823</t>
  </si>
  <si>
    <t>Jct N9/N51 3N .75W at Rattlesnake Creek Trib</t>
  </si>
  <si>
    <t>C007101305</t>
  </si>
  <si>
    <t>MBO 13-1</t>
  </si>
  <si>
    <t>4N 6W OF MONROE at Looking Glass Creek Trib</t>
  </si>
  <si>
    <t>C007802440</t>
  </si>
  <si>
    <t>1S 1.2W OF COLON at DUCK CREEK</t>
  </si>
  <si>
    <t>C007815640</t>
  </si>
  <si>
    <t>4E US77 LANCASTER CL at NORTH FORK ROCK CREEK</t>
  </si>
  <si>
    <t>C007911105</t>
  </si>
  <si>
    <t>6-M; CR 6 - P</t>
  </si>
  <si>
    <t>3.2E 7S OF LYMAN at GERING-FRT LARAMIE CANAL</t>
  </si>
  <si>
    <t>C008904205</t>
  </si>
  <si>
    <t>C 8904205</t>
  </si>
  <si>
    <t>5W N31 Douglas CL at Rawhide Creek</t>
  </si>
  <si>
    <t>C006632045</t>
  </si>
  <si>
    <t>.3E .8S DUNBAR at N FK LITTLE NEMAHA RIVER</t>
  </si>
  <si>
    <t>Last Name</t>
  </si>
  <si>
    <t>First Name</t>
  </si>
  <si>
    <t>Middle Name</t>
  </si>
  <si>
    <t>Address 1</t>
  </si>
  <si>
    <t>Address 2</t>
  </si>
  <si>
    <t>City</t>
  </si>
  <si>
    <t>State</t>
  </si>
  <si>
    <t>ZIP Code</t>
  </si>
  <si>
    <t>Position</t>
  </si>
  <si>
    <t>Phone</t>
  </si>
  <si>
    <t>fax</t>
  </si>
  <si>
    <t>Email</t>
  </si>
  <si>
    <t>District</t>
  </si>
  <si>
    <t>For Email update</t>
  </si>
  <si>
    <t>Anderson</t>
  </si>
  <si>
    <t>Greg</t>
  </si>
  <si>
    <t>415 N Adams Central Ave</t>
  </si>
  <si>
    <t>Juniata</t>
  </si>
  <si>
    <t>NE</t>
  </si>
  <si>
    <t>Co-Highway Superintendent</t>
  </si>
  <si>
    <t>(402) 461-7172</t>
  </si>
  <si>
    <t>ganderson@adamscountyne.gov</t>
  </si>
  <si>
    <t>future use</t>
  </si>
  <si>
    <t>McDonald</t>
  </si>
  <si>
    <t>Brian</t>
  </si>
  <si>
    <t>803 W Norfolk Ave</t>
  </si>
  <si>
    <t>Norfolk</t>
  </si>
  <si>
    <t>Highway Superintendent</t>
  </si>
  <si>
    <t>(402) 371-6416</t>
  </si>
  <si>
    <t>bmcdonald@jeo.com</t>
  </si>
  <si>
    <t>Kent</t>
  </si>
  <si>
    <t>595 Rd East T</t>
  </si>
  <si>
    <t>Paxton</t>
  </si>
  <si>
    <t>(308)289-3125</t>
  </si>
  <si>
    <t>andersonkh54@yahoo.com</t>
  </si>
  <si>
    <t>West Central</t>
  </si>
  <si>
    <t>Stankoski</t>
  </si>
  <si>
    <t>Dan</t>
  </si>
  <si>
    <t>222 S 4th St</t>
  </si>
  <si>
    <t>Albion</t>
  </si>
  <si>
    <t>(402) 395-2675</t>
  </si>
  <si>
    <t>dstankoski@boonecountyne.gov</t>
  </si>
  <si>
    <t>Connot</t>
  </si>
  <si>
    <t>Gary</t>
  </si>
  <si>
    <t>1806 108th Rd</t>
  </si>
  <si>
    <t>O'Neill</t>
  </si>
  <si>
    <t>(402) 336-3888</t>
  </si>
  <si>
    <t>gary.connot@holtcountyne.gov</t>
  </si>
  <si>
    <t>Turpin Jr</t>
  </si>
  <si>
    <t>Kenneth</t>
  </si>
  <si>
    <t>PO Box 25</t>
  </si>
  <si>
    <t>Ainsworth</t>
  </si>
  <si>
    <t>(402) 382-3336</t>
  </si>
  <si>
    <t>turpinkenneth@yahoo.com</t>
  </si>
  <si>
    <t>Maul</t>
  </si>
  <si>
    <t>John</t>
  </si>
  <si>
    <t>9730 Antelope Ave</t>
  </si>
  <si>
    <t>(308) 236-1237</t>
  </si>
  <si>
    <t>road@buffalocounty.ne.gov</t>
  </si>
  <si>
    <t>Chytka</t>
  </si>
  <si>
    <t>Ann</t>
  </si>
  <si>
    <t>111 N 13th St, Ste 3</t>
  </si>
  <si>
    <t>Tekamah</t>
  </si>
  <si>
    <t>Highway Superintendent, Planning/Zoning</t>
  </si>
  <si>
    <t>(402) 374-2944</t>
  </si>
  <si>
    <t>roads@burtcountyne.gov; planning@burtcountyne.gov</t>
  </si>
  <si>
    <t>Isham</t>
  </si>
  <si>
    <t>Randy</t>
  </si>
  <si>
    <t>3190 N Road, Suite 2</t>
  </si>
  <si>
    <t>David City</t>
  </si>
  <si>
    <t>(402) 367-7440</t>
  </si>
  <si>
    <t>risham@butlercountyne.gov</t>
  </si>
  <si>
    <t>Thorne</t>
  </si>
  <si>
    <t>Lenny</t>
  </si>
  <si>
    <t>13860 12th</t>
  </si>
  <si>
    <t>Plattsmouth</t>
  </si>
  <si>
    <t>(402) 296-9353</t>
  </si>
  <si>
    <t>roads@cassne.org</t>
  </si>
  <si>
    <t>Schmidt</t>
  </si>
  <si>
    <t>Carla</t>
  </si>
  <si>
    <t>PO Box 816</t>
  </si>
  <si>
    <t>Hartington</t>
  </si>
  <si>
    <t>(402) 254-7309</t>
  </si>
  <si>
    <t>carla.schmidt@cedarcountyne.gov</t>
  </si>
  <si>
    <t>Krajewski</t>
  </si>
  <si>
    <t>Anthony "Toney"</t>
  </si>
  <si>
    <t>1211 Rd East J North</t>
  </si>
  <si>
    <t>(308) 289-0655</t>
  </si>
  <si>
    <t>tkraski@yahoo.com</t>
  </si>
  <si>
    <t>Smith</t>
  </si>
  <si>
    <t>Lloyd</t>
  </si>
  <si>
    <t>PO Box 50</t>
  </si>
  <si>
    <t>Valentine</t>
  </si>
  <si>
    <t>(402) 376-2691</t>
  </si>
  <si>
    <t>nvcllc95@gmail.com</t>
  </si>
  <si>
    <t>Saucedo</t>
  </si>
  <si>
    <t>Skyler</t>
  </si>
  <si>
    <t>PO Box 262</t>
  </si>
  <si>
    <t>Sidney</t>
  </si>
  <si>
    <t>(308) 254-4294</t>
  </si>
  <si>
    <t>ssaucedo@cheyennecounty.net</t>
  </si>
  <si>
    <t>Roemmich II</t>
  </si>
  <si>
    <t>Thomas</t>
  </si>
  <si>
    <t>401 S Clay Ave</t>
  </si>
  <si>
    <t>Clay Center</t>
  </si>
  <si>
    <t>(402) 762-3532</t>
  </si>
  <si>
    <t>tom.roemmich@claycountyne.gov</t>
  </si>
  <si>
    <t>Laudenklos</t>
  </si>
  <si>
    <t>Justin</t>
  </si>
  <si>
    <t>466 Road 10</t>
  </si>
  <si>
    <t>Schuyler</t>
  </si>
  <si>
    <t>(402) 352-3031</t>
  </si>
  <si>
    <t>jlaudenklos@colfaxne.com</t>
  </si>
  <si>
    <t>Howser</t>
  </si>
  <si>
    <t>Chris</t>
  </si>
  <si>
    <t>200 S Lincoln, Rm 202</t>
  </si>
  <si>
    <t>West Point</t>
  </si>
  <si>
    <t>(402) 372-6008</t>
  </si>
  <si>
    <t>chowser@cumingcounty.ne.gov</t>
  </si>
  <si>
    <t>Jacobsen</t>
  </si>
  <si>
    <t>43700 Ryno Rd</t>
  </si>
  <si>
    <t>Broken Bow</t>
  </si>
  <si>
    <t>(308) 872-5132</t>
  </si>
  <si>
    <t>highwaysupt1@custercountyne.gov</t>
  </si>
  <si>
    <t>Gubbels</t>
  </si>
  <si>
    <t>Jolene</t>
  </si>
  <si>
    <t>1863 North Bluff Road</t>
  </si>
  <si>
    <t>Hubbard</t>
  </si>
  <si>
    <t>(402) 632-5006</t>
  </si>
  <si>
    <t>dakotacoroad@nntc.net</t>
  </si>
  <si>
    <t/>
  </si>
  <si>
    <t>Christiansen</t>
  </si>
  <si>
    <t>Mark</t>
  </si>
  <si>
    <t>700 N Washington, Rm H</t>
  </si>
  <si>
    <t>Lexington</t>
  </si>
  <si>
    <t>(308) 324-4256</t>
  </si>
  <si>
    <t>Mark.christiansen@dawsoncountyne.org</t>
  </si>
  <si>
    <t xml:space="preserve"> open L name</t>
  </si>
  <si>
    <t>open F name</t>
  </si>
  <si>
    <t>PO Box 366</t>
  </si>
  <si>
    <t>Chappell</t>
  </si>
  <si>
    <t>(308) 874-2433</t>
  </si>
  <si>
    <t>county.roads@deuelcounty.org</t>
  </si>
  <si>
    <t>Mellick</t>
  </si>
  <si>
    <t>Arnold</t>
  </si>
  <si>
    <t>1491 E Sarpy Rd</t>
  </si>
  <si>
    <t>Jackson</t>
  </si>
  <si>
    <t>(712) 389-2258</t>
  </si>
  <si>
    <t>rsewbiz@aol.com</t>
  </si>
  <si>
    <t>Huppert</t>
  </si>
  <si>
    <t>Scott</t>
  </si>
  <si>
    <t>435 N Park, Rm 204</t>
  </si>
  <si>
    <t>Fremont</t>
  </si>
  <si>
    <t>(402) 727-2722</t>
  </si>
  <si>
    <t>roads@dodgecountyne.gov</t>
  </si>
  <si>
    <t>Pfitzer</t>
  </si>
  <si>
    <t>Todd</t>
  </si>
  <si>
    <t>15505 West Maple Rd</t>
  </si>
  <si>
    <t>Omaha</t>
  </si>
  <si>
    <t>Highway Superintendent, Engineer</t>
  </si>
  <si>
    <t>(402) 444-6465</t>
  </si>
  <si>
    <t>todd.pfitzer@douglascounty-ne.gov</t>
  </si>
  <si>
    <t>Motis</t>
  </si>
  <si>
    <t>Doug</t>
  </si>
  <si>
    <t>PO Box 149</t>
  </si>
  <si>
    <t>Geneva</t>
  </si>
  <si>
    <t>(402) 759-3611</t>
  </si>
  <si>
    <t>roads@fillmorecountyne.gov</t>
  </si>
  <si>
    <t>Ingram</t>
  </si>
  <si>
    <t>Michael</t>
  </si>
  <si>
    <t>PO Box 151</t>
  </si>
  <si>
    <t>(308) 425-3710</t>
  </si>
  <si>
    <t>franklinhiway@yahoo.com</t>
  </si>
  <si>
    <t>Harter</t>
  </si>
  <si>
    <t>Lance</t>
  </si>
  <si>
    <t>PO Box 1209</t>
  </si>
  <si>
    <t>(308) 455-1152</t>
  </si>
  <si>
    <t>lharter@oakcreekengineering.com</t>
  </si>
  <si>
    <t>Kuhnke</t>
  </si>
  <si>
    <t>823 S 8th St</t>
  </si>
  <si>
    <t>Beatrice</t>
  </si>
  <si>
    <t>(402) 223-1395</t>
  </si>
  <si>
    <t>kuhnke@gagecountyne.gov</t>
  </si>
  <si>
    <t>Frerichs</t>
  </si>
  <si>
    <t>Gerald</t>
  </si>
  <si>
    <t>PO Box 350</t>
  </si>
  <si>
    <t>Oshkosh</t>
  </si>
  <si>
    <t>(308) 772-4344</t>
  </si>
  <si>
    <t>77countyrd@gmail.com</t>
  </si>
  <si>
    <t>Kinney</t>
  </si>
  <si>
    <t>PO Box 2188</t>
  </si>
  <si>
    <t>Burwell</t>
  </si>
  <si>
    <t>(308) 346-5696</t>
  </si>
  <si>
    <t>garfieldrddept@nctc.net</t>
  </si>
  <si>
    <t>Snyder</t>
  </si>
  <si>
    <t>PO Box 172</t>
  </si>
  <si>
    <t>Elwood</t>
  </si>
  <si>
    <t>(308) 785-3116</t>
  </si>
  <si>
    <t>hiwaysupt@gospercountyne.gov</t>
  </si>
  <si>
    <t>221 W 44th St</t>
  </si>
  <si>
    <t>Robb</t>
  </si>
  <si>
    <t>Don</t>
  </si>
  <si>
    <t>2900 West 2nd St</t>
  </si>
  <si>
    <t>Grand Island</t>
  </si>
  <si>
    <t>(308) 385-5126</t>
  </si>
  <si>
    <t>donr@hallcountyne.gov</t>
  </si>
  <si>
    <t>Brandt</t>
  </si>
  <si>
    <t>Jeremy</t>
  </si>
  <si>
    <t>1409 B St</t>
  </si>
  <si>
    <t>Aurora</t>
  </si>
  <si>
    <t>(402) 694-6184</t>
  </si>
  <si>
    <t>hwy-supt@hamiltoncountyne.gov</t>
  </si>
  <si>
    <t>Burgeson</t>
  </si>
  <si>
    <t>Tim</t>
  </si>
  <si>
    <t>PO Box 227</t>
  </si>
  <si>
    <t>Alma</t>
  </si>
  <si>
    <t>Highway/Weed Superintendent</t>
  </si>
  <si>
    <t>(308) 928-9800</t>
  </si>
  <si>
    <t>road1@harlancountyne.com</t>
  </si>
  <si>
    <t>Thomsen</t>
  </si>
  <si>
    <t>Janet</t>
  </si>
  <si>
    <t>408 Elm St.</t>
  </si>
  <si>
    <t>St Paul</t>
  </si>
  <si>
    <t>(308) 754-5364</t>
  </si>
  <si>
    <t>howardcoroads@gmail.com</t>
  </si>
  <si>
    <t>Schaardt</t>
  </si>
  <si>
    <t>Matt</t>
  </si>
  <si>
    <t>813 N 1st Street</t>
  </si>
  <si>
    <t>Tecumseh</t>
  </si>
  <si>
    <t>(402) 335-3789</t>
  </si>
  <si>
    <t>mattjocoroads@gmail.com</t>
  </si>
  <si>
    <t>Randall</t>
  </si>
  <si>
    <t>1124 E 9th St</t>
  </si>
  <si>
    <t>Minden</t>
  </si>
  <si>
    <t>(308) 832-2854</t>
  </si>
  <si>
    <t>kcroad@kearneycounty.org</t>
  </si>
  <si>
    <t>Toney</t>
  </si>
  <si>
    <t>1211 Road East J North</t>
  </si>
  <si>
    <t>Highway Superintendent, Commissioner</t>
  </si>
  <si>
    <t>tkrajewski@keithcountyne.gov</t>
  </si>
  <si>
    <t>Highway Superintendent, Surveyor</t>
  </si>
  <si>
    <t>Bymer</t>
  </si>
  <si>
    <t>PO Box 363</t>
  </si>
  <si>
    <t>(308) 235-2681</t>
  </si>
  <si>
    <t>randy.bymer@kimballcountyne.gov</t>
  </si>
  <si>
    <t>Barta</t>
  </si>
  <si>
    <t>Kevin</t>
  </si>
  <si>
    <t>PO Box 85</t>
  </si>
  <si>
    <t>Center</t>
  </si>
  <si>
    <t>(402) 288-5610</t>
  </si>
  <si>
    <t>hwysupt@knoxcountyne.gov</t>
  </si>
  <si>
    <t>Dingman</t>
  </si>
  <si>
    <t>Pamela</t>
  </si>
  <si>
    <t>444 Cherrycreek Rd, Bldg C</t>
  </si>
  <si>
    <t>(402) 441-7681</t>
  </si>
  <si>
    <t>pdingman@lancaster.ne.gov</t>
  </si>
  <si>
    <t>Richard</t>
  </si>
  <si>
    <t>1909 Vicki Lane, Ste 100</t>
  </si>
  <si>
    <t>(402) 750-5492</t>
  </si>
  <si>
    <t>rjohnson@mwaeng.com</t>
  </si>
  <si>
    <t>Kunze</t>
  </si>
  <si>
    <t>Brent</t>
  </si>
  <si>
    <t>PO Box 27</t>
  </si>
  <si>
    <t>Central City</t>
  </si>
  <si>
    <t>308-946-2164</t>
  </si>
  <si>
    <t>Brent.Kunze@merrickcountyne.gov</t>
  </si>
  <si>
    <t>Bernt</t>
  </si>
  <si>
    <t>Tony</t>
  </si>
  <si>
    <t>PO Box 338</t>
  </si>
  <si>
    <t>Fullerton</t>
  </si>
  <si>
    <t>(308) 536-2443</t>
  </si>
  <si>
    <t>road@nancecountyne.org</t>
  </si>
  <si>
    <t>Wagner</t>
  </si>
  <si>
    <t>Jeff</t>
  </si>
  <si>
    <t>251 S. Park Street</t>
  </si>
  <si>
    <t>Nelson</t>
  </si>
  <si>
    <t>(402) 225-4121</t>
  </si>
  <si>
    <t>nuckollscoroads@windstream.net</t>
  </si>
  <si>
    <t>Keithley</t>
  </si>
  <si>
    <t>Josh</t>
  </si>
  <si>
    <t>6150 Hwy 75</t>
  </si>
  <si>
    <t>Nebraska City</t>
  </si>
  <si>
    <t>Highway Superintendeny</t>
  </si>
  <si>
    <t>(402) 873-9585</t>
  </si>
  <si>
    <t>jkeithley@midweste.com</t>
  </si>
  <si>
    <t>Rauner</t>
  </si>
  <si>
    <t>PO Box 65</t>
  </si>
  <si>
    <t>Pawnee City</t>
  </si>
  <si>
    <t>(402) 852-2981</t>
  </si>
  <si>
    <t>chris.rauner@pawneecountyne.gov</t>
  </si>
  <si>
    <t>404 S 25th Street, Suite B</t>
  </si>
  <si>
    <t>Theis</t>
  </si>
  <si>
    <t>Osceola</t>
  </si>
  <si>
    <t>(402) 747-2921</t>
  </si>
  <si>
    <t>dtheis@polkcountyne.gov</t>
  </si>
  <si>
    <t>Miller &amp; Associates</t>
  </si>
  <si>
    <t>109 E 2nd</t>
  </si>
  <si>
    <t>McCook</t>
  </si>
  <si>
    <t>(308) 345-3710</t>
  </si>
  <si>
    <t>cmiller@miller-engineers.com</t>
  </si>
  <si>
    <t>Darveau Jr</t>
  </si>
  <si>
    <t>Steve</t>
  </si>
  <si>
    <t>65087 706 Trail</t>
  </si>
  <si>
    <t>Falls City</t>
  </si>
  <si>
    <t>(402) 245-2614</t>
  </si>
  <si>
    <t>s.darveau@richardsoncountyne.gov</t>
  </si>
  <si>
    <t>Filipi</t>
  </si>
  <si>
    <t>Bruce</t>
  </si>
  <si>
    <t>PO Box 865</t>
  </si>
  <si>
    <t>Wilber</t>
  </si>
  <si>
    <t>(402) 821-2737</t>
  </si>
  <si>
    <t>bfilipi@salinecountyne.gov</t>
  </si>
  <si>
    <t>Turek</t>
  </si>
  <si>
    <t>15100 S 84th Street</t>
  </si>
  <si>
    <t>Papillion</t>
  </si>
  <si>
    <t>402-537-6900</t>
  </si>
  <si>
    <t>mtuerk@keyapahacountyne.gov</t>
  </si>
  <si>
    <t>Nordstrom</t>
  </si>
  <si>
    <t>Andy</t>
  </si>
  <si>
    <t>426 N Broadway</t>
  </si>
  <si>
    <t>Wahoo</t>
  </si>
  <si>
    <t>(402) 443-8124</t>
  </si>
  <si>
    <t>anordstrom@saunderscounty.ne.gov</t>
  </si>
  <si>
    <t>Baird</t>
  </si>
  <si>
    <t>785 Rundell Rd</t>
  </si>
  <si>
    <t>Gering</t>
  </si>
  <si>
    <t>Highway /Weed Superintendent</t>
  </si>
  <si>
    <t>(308) 436-6700</t>
  </si>
  <si>
    <t>steve.baird@scottsbluffcountyne.gov</t>
  </si>
  <si>
    <t>Wicht</t>
  </si>
  <si>
    <t>Terry</t>
  </si>
  <si>
    <t>529 Seward St, Ste 206</t>
  </si>
  <si>
    <t>(402) 643-3170</t>
  </si>
  <si>
    <t>roadsdepartment@sewardcountyne.gov</t>
  </si>
  <si>
    <t>Cross</t>
  </si>
  <si>
    <t>PO Box 429</t>
  </si>
  <si>
    <t>Rushville</t>
  </si>
  <si>
    <t>(308) 327-5657</t>
  </si>
  <si>
    <t>sheridanroad5657@gmail.com</t>
  </si>
  <si>
    <t>Person</t>
  </si>
  <si>
    <t>Eric</t>
  </si>
  <si>
    <t>47584 Hwy 92</t>
  </si>
  <si>
    <t>Loup City</t>
  </si>
  <si>
    <t>(308) 745-1524</t>
  </si>
  <si>
    <t>roads@shermancountyne.gov</t>
  </si>
  <si>
    <t>Phipps</t>
  </si>
  <si>
    <t>Jim</t>
  </si>
  <si>
    <t>325 Main Street</t>
  </si>
  <si>
    <t>Harrison</t>
  </si>
  <si>
    <t>(308) 668-9453</t>
  </si>
  <si>
    <t>siouxroad@qwestoffice.net</t>
  </si>
  <si>
    <t>Mainelli</t>
  </si>
  <si>
    <t>PO Box 347</t>
  </si>
  <si>
    <t>(402) 421-1717</t>
  </si>
  <si>
    <t>mmainelli@mwaeng.com</t>
  </si>
  <si>
    <t>Timmerman</t>
  </si>
  <si>
    <t>1309 Rd 6100</t>
  </si>
  <si>
    <t>Hebron</t>
  </si>
  <si>
    <t>(402) 768-6155</t>
  </si>
  <si>
    <t>mark.timmerman@thayercountyne.gov</t>
  </si>
  <si>
    <t>Frazey</t>
  </si>
  <si>
    <t>PO Box 159</t>
  </si>
  <si>
    <t>Pender</t>
  </si>
  <si>
    <t>Highway Department</t>
  </si>
  <si>
    <t>402-922-0428</t>
  </si>
  <si>
    <t>countyroads@thurstoncountyne.org</t>
  </si>
  <si>
    <t>Meyer</t>
  </si>
  <si>
    <t>Jay</t>
  </si>
  <si>
    <t>125 S 15th St  Ste 103</t>
  </si>
  <si>
    <t>Ord</t>
  </si>
  <si>
    <t>(308) 728-3112</t>
  </si>
  <si>
    <t>valcohwy@yahoo.com</t>
  </si>
  <si>
    <t>Casey</t>
  </si>
  <si>
    <t>510 Pearl Street, suite 5</t>
  </si>
  <si>
    <t>(402) 375-1153</t>
  </si>
  <si>
    <t>roads@waynecountyne.gov</t>
  </si>
  <si>
    <t>125 S 15th St., Ste 103</t>
  </si>
  <si>
    <t>Keim</t>
  </si>
  <si>
    <t>Harvey</t>
  </si>
  <si>
    <t>722 E 25th St</t>
  </si>
  <si>
    <t>(402) 362-5573</t>
  </si>
  <si>
    <t>ycroad@yorkcountyne.gov</t>
  </si>
  <si>
    <t>Office</t>
  </si>
  <si>
    <t>Address</t>
  </si>
  <si>
    <t>Zip Code</t>
  </si>
  <si>
    <t>David</t>
  </si>
  <si>
    <t>Hardin</t>
  </si>
  <si>
    <t>Arthur</t>
  </si>
  <si>
    <t>Highway Superintendent, Planning/Zoning, Weed Superintendent</t>
  </si>
  <si>
    <t>410 Whitman Road</t>
  </si>
  <si>
    <t>Sutherland</t>
  </si>
  <si>
    <t>(308) 650-0369</t>
  </si>
  <si>
    <t>arthurcountyroads@gmail.com</t>
  </si>
  <si>
    <t>Patrick</t>
  </si>
  <si>
    <t>Parsons</t>
  </si>
  <si>
    <t>Banner</t>
  </si>
  <si>
    <t>PO Box 92</t>
  </si>
  <si>
    <t>Harrisburg</t>
  </si>
  <si>
    <t>(308) 436-4460</t>
  </si>
  <si>
    <t>superintendent@bannercountyne.gov</t>
  </si>
  <si>
    <t>Barbara</t>
  </si>
  <si>
    <t>Keegan</t>
  </si>
  <si>
    <t>Box Butte</t>
  </si>
  <si>
    <t>101 Howard St</t>
  </si>
  <si>
    <t>Alliance</t>
  </si>
  <si>
    <t>(308) 762-6797</t>
  </si>
  <si>
    <t>road@boxbuttecountyne.gov</t>
  </si>
  <si>
    <t>Donald</t>
  </si>
  <si>
    <t>Pettigrew</t>
  </si>
  <si>
    <t>Grant</t>
  </si>
  <si>
    <t>724 Candice St</t>
  </si>
  <si>
    <t>(402) 376-3212</t>
  </si>
  <si>
    <t>dpettigps@hotmail.com</t>
  </si>
  <si>
    <t>Hooker</t>
  </si>
  <si>
    <t>Tom</t>
  </si>
  <si>
    <t>Werblow</t>
  </si>
  <si>
    <t>McPherson</t>
  </si>
  <si>
    <t>PO Box 832</t>
  </si>
  <si>
    <t>North Platte</t>
  </si>
  <si>
    <t>(308) 587-2363</t>
  </si>
  <si>
    <t>tcw@tcengineeringinc.com</t>
  </si>
  <si>
    <t>Bryan</t>
  </si>
  <si>
    <t>Hoerler</t>
  </si>
  <si>
    <t>Morrill</t>
  </si>
  <si>
    <t>320 W. 8th Street</t>
  </si>
  <si>
    <t>Bridgeport</t>
  </si>
  <si>
    <t>(308) 262-1570</t>
  </si>
  <si>
    <t>bhoerler@morrillcountyne.com</t>
  </si>
  <si>
    <t>Dolezal</t>
  </si>
  <si>
    <t>Perkins</t>
  </si>
  <si>
    <t>Highway Superintendent, Weed Superintendent</t>
  </si>
  <si>
    <t>PO Box 298</t>
  </si>
  <si>
    <t>(308) 352-7599</t>
  </si>
  <si>
    <t>mdolezal@perkinscounty.ne.gov</t>
  </si>
  <si>
    <t>Alexander</t>
  </si>
  <si>
    <t>402-274-8991</t>
  </si>
  <si>
    <t>dalexander@midweste.com</t>
  </si>
  <si>
    <t>&lt;Enter SN here&gt;</t>
  </si>
  <si>
    <t>Selected</t>
  </si>
  <si>
    <t>Replaced</t>
  </si>
  <si>
    <t>pick an action</t>
  </si>
  <si>
    <t>Y, N</t>
  </si>
  <si>
    <t>pick structure type</t>
  </si>
  <si>
    <t>Transfer</t>
  </si>
  <si>
    <t>Remaining Character limit</t>
  </si>
  <si>
    <t>Multi County calcs</t>
  </si>
  <si>
    <t>added 2021</t>
  </si>
  <si>
    <t>Added 12/7/2022</t>
  </si>
  <si>
    <t>Replace</t>
  </si>
  <si>
    <t>Yes</t>
  </si>
  <si>
    <t>Culvert Pipes</t>
  </si>
  <si>
    <t>not transferable</t>
  </si>
  <si>
    <t>Check for completeness</t>
  </si>
  <si>
    <t>count</t>
  </si>
  <si>
    <t>Per County</t>
  </si>
  <si>
    <t>listed</t>
  </si>
  <si>
    <t>proposal total per Co</t>
  </si>
  <si>
    <t>SN</t>
  </si>
  <si>
    <t>Est Cost</t>
  </si>
  <si>
    <t>% Total Est Cost</t>
  </si>
  <si>
    <t>Paid per Bridge</t>
  </si>
  <si>
    <t>County Total</t>
  </si>
  <si>
    <t>Adj Co Total</t>
  </si>
  <si>
    <t>Adj Bridge Total</t>
  </si>
  <si>
    <t>Message</t>
  </si>
  <si>
    <t>Eligible per bridge</t>
  </si>
  <si>
    <t>NACO</t>
  </si>
  <si>
    <t>Replace with non-bridge size</t>
  </si>
  <si>
    <t>No</t>
  </si>
  <si>
    <t>Concrete Box Culvert</t>
  </si>
  <si>
    <t>some aspects transferable</t>
  </si>
  <si>
    <t>required</t>
  </si>
  <si>
    <t>incomplete</t>
  </si>
  <si>
    <t>Max per Bridge</t>
  </si>
  <si>
    <t>Remove</t>
  </si>
  <si>
    <t>Unknown</t>
  </si>
  <si>
    <t>Precast Deck Panels</t>
  </si>
  <si>
    <t>many aspects transferable</t>
  </si>
  <si>
    <t>Single-Co proposal Max</t>
  </si>
  <si>
    <t>NACO District Name</t>
  </si>
  <si>
    <t>Number</t>
  </si>
  <si>
    <t>Rehab</t>
  </si>
  <si>
    <t>Concrete Slab</t>
  </si>
  <si>
    <t>completely transferable</t>
  </si>
  <si>
    <t>Multi-Co Max</t>
  </si>
  <si>
    <t>Redeck</t>
  </si>
  <si>
    <t>Prestressed Concrete Girder</t>
  </si>
  <si>
    <t>Match</t>
  </si>
  <si>
    <t>Repair</t>
  </si>
  <si>
    <t>Steel Girder</t>
  </si>
  <si>
    <t>Min for Max per Bridge</t>
  </si>
  <si>
    <t>UIP</t>
  </si>
  <si>
    <t>Other</t>
  </si>
  <si>
    <t>Maintenance Savings</t>
  </si>
  <si>
    <t>Min for Max per County</t>
  </si>
  <si>
    <t>Not Applicable</t>
  </si>
  <si>
    <t>Standard Materials</t>
  </si>
  <si>
    <t>Min for Max per Multi</t>
  </si>
  <si>
    <t>concrete piling</t>
  </si>
  <si>
    <t>Either concrete piling or concrete rail.</t>
  </si>
  <si>
    <t>Both concrete piling and concrete rail.</t>
  </si>
  <si>
    <t>Enter Priority Number</t>
  </si>
  <si>
    <t>concrete piling and rail and deck protection system (asphalt and membrane or epoxy polymer overlay)</t>
  </si>
  <si>
    <t>Other maint saving technology</t>
  </si>
  <si>
    <t>number</t>
  </si>
  <si>
    <t>for Vlookup of Reviewers</t>
  </si>
  <si>
    <t>Bridges with Year Reconstruct or Year Construct &gt; 2014 and</t>
  </si>
  <si>
    <t>Applied 2016</t>
  </si>
  <si>
    <t>Selected 2016?</t>
  </si>
  <si>
    <t>replaced/repaired using non-CBMP funds as of October 2017</t>
  </si>
  <si>
    <t>Applied 2017?</t>
  </si>
  <si>
    <t>Selected 2017?</t>
  </si>
  <si>
    <t>replaced/repaired using non-CBMP funds between October 2017 and October 2018</t>
  </si>
  <si>
    <t>No longer SD but have no change to Year Built or Year Reconstructed</t>
  </si>
  <si>
    <t>Eligible Round 3 CBMP</t>
  </si>
  <si>
    <t>No longer County Owned</t>
  </si>
  <si>
    <t>check of 2018 replace</t>
  </si>
  <si>
    <t>notes</t>
  </si>
  <si>
    <t>Reviewer 1</t>
  </si>
  <si>
    <t>Mark Traynowicz</t>
  </si>
  <si>
    <t>on 2016 CBMP eligibility list</t>
  </si>
  <si>
    <t>C000100505P</t>
  </si>
  <si>
    <t>Y</t>
  </si>
  <si>
    <t>Eligiblity field 1</t>
  </si>
  <si>
    <t>Reviewer 2</t>
  </si>
  <si>
    <t>Jim Knott</t>
  </si>
  <si>
    <t>These are not eligible in 2017</t>
  </si>
  <si>
    <t>Eligiblity field 2</t>
  </si>
  <si>
    <t>Reviewer 3</t>
  </si>
  <si>
    <t>Mick Syslo</t>
  </si>
  <si>
    <t>SD/FO?</t>
  </si>
  <si>
    <t>YearBuilt</t>
  </si>
  <si>
    <t>YearReconstructed</t>
  </si>
  <si>
    <t>NBISLEN</t>
  </si>
  <si>
    <t>Status</t>
  </si>
  <si>
    <t>C000101320</t>
  </si>
  <si>
    <t>Error Messages</t>
  </si>
  <si>
    <t>Eligiblity field 3</t>
  </si>
  <si>
    <t>Reviewer 4</t>
  </si>
  <si>
    <t>future use?</t>
  </si>
  <si>
    <t>C000101405</t>
  </si>
  <si>
    <t>check</t>
  </si>
  <si>
    <t>3 Active</t>
  </si>
  <si>
    <t>Stucture not eligible</t>
  </si>
  <si>
    <t>Eligiblity field 4</t>
  </si>
  <si>
    <t>Reviewer 5</t>
  </si>
  <si>
    <t>C000110710</t>
  </si>
  <si>
    <t>C000101420</t>
  </si>
  <si>
    <t>Eligiblity field 5</t>
  </si>
  <si>
    <t>Reviewer 6</t>
  </si>
  <si>
    <t>C000123215</t>
  </si>
  <si>
    <t>OK</t>
  </si>
  <si>
    <t>Eligiblity field 6</t>
  </si>
  <si>
    <t>Reviewer 7</t>
  </si>
  <si>
    <t>C000223710</t>
  </si>
  <si>
    <t>Eligiblity field 7</t>
  </si>
  <si>
    <t>Reviewer 8</t>
  </si>
  <si>
    <t>C000808305</t>
  </si>
  <si>
    <t>Previously Eligible Inactive - not included 2020</t>
  </si>
  <si>
    <t>Eligiblity field 8</t>
  </si>
  <si>
    <t>Reviewer 9</t>
  </si>
  <si>
    <t>C000901705P</t>
  </si>
  <si>
    <t>County Forces</t>
  </si>
  <si>
    <t>C005523750</t>
  </si>
  <si>
    <t>Eligiblity field 9</t>
  </si>
  <si>
    <t>NDOT</t>
  </si>
  <si>
    <t>calculated item</t>
  </si>
  <si>
    <t>C001211850</t>
  </si>
  <si>
    <t>SD</t>
  </si>
  <si>
    <t>Contract</t>
  </si>
  <si>
    <t>C006623055</t>
  </si>
  <si>
    <t>Eligiblity field 10</t>
  </si>
  <si>
    <t>Complete?</t>
  </si>
  <si>
    <t>C001311215P</t>
  </si>
  <si>
    <t>C001311840</t>
  </si>
  <si>
    <t>C000102620</t>
  </si>
  <si>
    <t>C007422030</t>
  </si>
  <si>
    <t>C001423610</t>
  </si>
  <si>
    <t>C007472425</t>
  </si>
  <si>
    <t>for Vlookup of Criteria</t>
  </si>
  <si>
    <t>Long Description</t>
  </si>
  <si>
    <t>Short Description</t>
  </si>
  <si>
    <t>short points</t>
  </si>
  <si>
    <t>C001902505P</t>
  </si>
  <si>
    <t>C000102720</t>
  </si>
  <si>
    <t>Criteria 1</t>
  </si>
  <si>
    <t>Criteria 1 - Innovation (0-20 points)</t>
  </si>
  <si>
    <t>Innovation</t>
  </si>
  <si>
    <t>C002011925</t>
  </si>
  <si>
    <t>Criteria 2</t>
  </si>
  <si>
    <t>Criteria 2 – Cost or time savings (0-5 points)</t>
  </si>
  <si>
    <t>Cost or Time Savings</t>
  </si>
  <si>
    <t>C002102405</t>
  </si>
  <si>
    <t>Criteria 3</t>
  </si>
  <si>
    <t xml:space="preserve">Criteria 3 – Sustainability or transferability of innovation (0-10 points) </t>
  </si>
  <si>
    <t>Sustainability</t>
  </si>
  <si>
    <t>C002126925P</t>
  </si>
  <si>
    <t>C000103020</t>
  </si>
  <si>
    <t>Criteria 4</t>
  </si>
  <si>
    <t>Criteria 4 – Long Term Maintenance Savings (0-5 points)</t>
  </si>
  <si>
    <t>C002143005</t>
  </si>
  <si>
    <t>C000103025</t>
  </si>
  <si>
    <t>Criteria 5</t>
  </si>
  <si>
    <t>Criteria 5 – Project Significance (0-20 points)</t>
  </si>
  <si>
    <t>Significance</t>
  </si>
  <si>
    <t>C002158415</t>
  </si>
  <si>
    <t>C000103305</t>
  </si>
  <si>
    <t>no longer SD due to scour improvement</t>
  </si>
  <si>
    <t>Criteria 6</t>
  </si>
  <si>
    <t>Criteria 6 – Needs(0-20 points)</t>
  </si>
  <si>
    <t>Needs</t>
  </si>
  <si>
    <t>C002802805</t>
  </si>
  <si>
    <t>C000103435</t>
  </si>
  <si>
    <t>Criteria 7</t>
  </si>
  <si>
    <t>Criteria 7 – Equity (0-20 points)</t>
  </si>
  <si>
    <t>C002810205</t>
  </si>
  <si>
    <t>FO</t>
  </si>
  <si>
    <t>Review completion status</t>
  </si>
  <si>
    <t>C003412815</t>
  </si>
  <si>
    <t>C000104010</t>
  </si>
  <si>
    <t>Criteria 1 Description</t>
  </si>
  <si>
    <t>C003502705</t>
  </si>
  <si>
    <t>C000104105P</t>
  </si>
  <si>
    <t>Criteria 2 Description</t>
  </si>
  <si>
    <t>C003700205P</t>
  </si>
  <si>
    <t>C000104205</t>
  </si>
  <si>
    <t>Criteria 3 Description</t>
  </si>
  <si>
    <t>C003912605P</t>
  </si>
  <si>
    <t>Criteria 4 Description</t>
  </si>
  <si>
    <t>C003924025</t>
  </si>
  <si>
    <t>R</t>
  </si>
  <si>
    <t>Criteria 5 Description</t>
  </si>
  <si>
    <t>C004002010</t>
  </si>
  <si>
    <t>C000113545</t>
  </si>
  <si>
    <t>Sept 2016 upgraded deck from 4 to 5</t>
  </si>
  <si>
    <t>C004021910</t>
  </si>
  <si>
    <t>C004301505</t>
  </si>
  <si>
    <t>percent complete</t>
  </si>
  <si>
    <t>C004315910P</t>
  </si>
  <si>
    <t>C004402605</t>
  </si>
  <si>
    <t>C004515910</t>
  </si>
  <si>
    <t>C000123905</t>
  </si>
  <si>
    <t>C004543815</t>
  </si>
  <si>
    <t>C000124225</t>
  </si>
  <si>
    <t>C004800305</t>
  </si>
  <si>
    <t>C004804605P</t>
  </si>
  <si>
    <t>C004811010</t>
  </si>
  <si>
    <t>C004811220</t>
  </si>
  <si>
    <t>C005001405</t>
  </si>
  <si>
    <t>C005400705</t>
  </si>
  <si>
    <t>C000201405</t>
  </si>
  <si>
    <t>C005401805P</t>
  </si>
  <si>
    <t>C005417310</t>
  </si>
  <si>
    <t>C005421410</t>
  </si>
  <si>
    <t>C005435060</t>
  </si>
  <si>
    <t>C000204810</t>
  </si>
  <si>
    <t>C005517215</t>
  </si>
  <si>
    <t>C005649205</t>
  </si>
  <si>
    <t>C005902303</t>
  </si>
  <si>
    <t>C005904630</t>
  </si>
  <si>
    <t>C006105205</t>
  </si>
  <si>
    <t>C006411015</t>
  </si>
  <si>
    <t>C006420815</t>
  </si>
  <si>
    <t>C000214705</t>
  </si>
  <si>
    <t>C006423910</t>
  </si>
  <si>
    <t>C000215615</t>
  </si>
  <si>
    <t>C006510935</t>
  </si>
  <si>
    <t>C006603605P</t>
  </si>
  <si>
    <t>C000216025</t>
  </si>
  <si>
    <t>C006613715</t>
  </si>
  <si>
    <t>C006614315</t>
  </si>
  <si>
    <t>C006622210</t>
  </si>
  <si>
    <t>C006632035</t>
  </si>
  <si>
    <t>C006702605P</t>
  </si>
  <si>
    <t>C006713305P</t>
  </si>
  <si>
    <t>C006733925</t>
  </si>
  <si>
    <t>C006913005</t>
  </si>
  <si>
    <t>C000230110</t>
  </si>
  <si>
    <t>C007000205</t>
  </si>
  <si>
    <t>C007000510</t>
  </si>
  <si>
    <t>C007001805</t>
  </si>
  <si>
    <t>C007012410</t>
  </si>
  <si>
    <t>C007100403</t>
  </si>
  <si>
    <t>C007314020P</t>
  </si>
  <si>
    <t>C007401005P</t>
  </si>
  <si>
    <t>C000501505P</t>
  </si>
  <si>
    <t>C007421610</t>
  </si>
  <si>
    <t>C000504405P</t>
  </si>
  <si>
    <t>C007602505</t>
  </si>
  <si>
    <t>C000511905</t>
  </si>
  <si>
    <t>C007602905</t>
  </si>
  <si>
    <t>C000600715</t>
  </si>
  <si>
    <t>C007603625</t>
  </si>
  <si>
    <t>C000600805</t>
  </si>
  <si>
    <t>C007604810</t>
  </si>
  <si>
    <t>C007622525</t>
  </si>
  <si>
    <t>C000600830</t>
  </si>
  <si>
    <t>C007622530</t>
  </si>
  <si>
    <t>C007802515</t>
  </si>
  <si>
    <t>C007805210</t>
  </si>
  <si>
    <t>C007810945</t>
  </si>
  <si>
    <t>C000623445</t>
  </si>
  <si>
    <t>C007820125</t>
  </si>
  <si>
    <t>C000634315</t>
  </si>
  <si>
    <t>C007821775</t>
  </si>
  <si>
    <t>C007822135</t>
  </si>
  <si>
    <t>C000801210P</t>
  </si>
  <si>
    <t>C007824715</t>
  </si>
  <si>
    <t>C000801605</t>
  </si>
  <si>
    <t>C007824725</t>
  </si>
  <si>
    <t>C008414635</t>
  </si>
  <si>
    <t>C008500910</t>
  </si>
  <si>
    <t>C008502510</t>
  </si>
  <si>
    <t>C008503215</t>
  </si>
  <si>
    <t>C000818510</t>
  </si>
  <si>
    <t>C008512810</t>
  </si>
  <si>
    <t>C000822605</t>
  </si>
  <si>
    <t>C008700810</t>
  </si>
  <si>
    <t>C000822615</t>
  </si>
  <si>
    <t>C008711620</t>
  </si>
  <si>
    <t>C000831210</t>
  </si>
  <si>
    <t>C008811720P</t>
  </si>
  <si>
    <t>C009000913</t>
  </si>
  <si>
    <t>C000900705</t>
  </si>
  <si>
    <t>C009010210</t>
  </si>
  <si>
    <t>C009011925</t>
  </si>
  <si>
    <t>C009012415</t>
  </si>
  <si>
    <t>C000902105</t>
  </si>
  <si>
    <t>M186012810P</t>
  </si>
  <si>
    <t>C000913505P</t>
  </si>
  <si>
    <t>C000922515</t>
  </si>
  <si>
    <t>C000934715P</t>
  </si>
  <si>
    <t>C001004920</t>
  </si>
  <si>
    <t>C001006710P</t>
  </si>
  <si>
    <t>C001012210</t>
  </si>
  <si>
    <t>M083000505P</t>
  </si>
  <si>
    <t>C001100110</t>
  </si>
  <si>
    <t>C001105215</t>
  </si>
  <si>
    <t>C001113030</t>
  </si>
  <si>
    <t>C001200805</t>
  </si>
  <si>
    <t>C001205605</t>
  </si>
  <si>
    <t>C001300405P</t>
  </si>
  <si>
    <t>C001300505P</t>
  </si>
  <si>
    <t>C001301620</t>
  </si>
  <si>
    <t>C001301625</t>
  </si>
  <si>
    <t>C001301810P</t>
  </si>
  <si>
    <t>C001302315</t>
  </si>
  <si>
    <t>C001302725</t>
  </si>
  <si>
    <t>C001302805</t>
  </si>
  <si>
    <t>C001302905P</t>
  </si>
  <si>
    <t>C001303805</t>
  </si>
  <si>
    <t>C001303860</t>
  </si>
  <si>
    <t>C001304710</t>
  </si>
  <si>
    <t>C001304715</t>
  </si>
  <si>
    <t>C001305310P</t>
  </si>
  <si>
    <t>C001305705</t>
  </si>
  <si>
    <t>C001305715</t>
  </si>
  <si>
    <t>C001305910P</t>
  </si>
  <si>
    <t>C001306105</t>
  </si>
  <si>
    <t>C001311420</t>
  </si>
  <si>
    <t>C001312220</t>
  </si>
  <si>
    <t>C001313710P</t>
  </si>
  <si>
    <t>C001314705P</t>
  </si>
  <si>
    <t>C001314707P</t>
  </si>
  <si>
    <t>C001321855</t>
  </si>
  <si>
    <t>C001326315P</t>
  </si>
  <si>
    <t>M1465B0805</t>
  </si>
  <si>
    <t>C001400220</t>
  </si>
  <si>
    <t>C001400515</t>
  </si>
  <si>
    <t>C001402105P</t>
  </si>
  <si>
    <t>C001403010P</t>
  </si>
  <si>
    <t>C001403815</t>
  </si>
  <si>
    <t>C001404205</t>
  </si>
  <si>
    <t>C001404705</t>
  </si>
  <si>
    <t>C001404810</t>
  </si>
  <si>
    <t>C001405825</t>
  </si>
  <si>
    <t>C001411313</t>
  </si>
  <si>
    <t>C001411505P</t>
  </si>
  <si>
    <t>C001413105P</t>
  </si>
  <si>
    <t>C001413210</t>
  </si>
  <si>
    <t>C001414215</t>
  </si>
  <si>
    <t>C001414830</t>
  </si>
  <si>
    <t>C001415840</t>
  </si>
  <si>
    <t>C001420140</t>
  </si>
  <si>
    <t>C001421940</t>
  </si>
  <si>
    <t>C001423615</t>
  </si>
  <si>
    <t>C001423720P</t>
  </si>
  <si>
    <t>C001424715</t>
  </si>
  <si>
    <t>C001445215</t>
  </si>
  <si>
    <t>C001503105P</t>
  </si>
  <si>
    <t>C001507305</t>
  </si>
  <si>
    <t>C001727510</t>
  </si>
  <si>
    <t>C001743705P</t>
  </si>
  <si>
    <t>C001801010</t>
  </si>
  <si>
    <t>C001801020</t>
  </si>
  <si>
    <t>C001801820</t>
  </si>
  <si>
    <t>C001801905P</t>
  </si>
  <si>
    <t>C001802905</t>
  </si>
  <si>
    <t>C001803920</t>
  </si>
  <si>
    <t>C001804005</t>
  </si>
  <si>
    <t>C001804205P</t>
  </si>
  <si>
    <t>C001810515</t>
  </si>
  <si>
    <t>C001813010</t>
  </si>
  <si>
    <t>C001813820</t>
  </si>
  <si>
    <t>C001814803</t>
  </si>
  <si>
    <t>C001823205</t>
  </si>
  <si>
    <t>C001900120</t>
  </si>
  <si>
    <t>C001900215</t>
  </si>
  <si>
    <t>C001900320</t>
  </si>
  <si>
    <t>C001900715</t>
  </si>
  <si>
    <t>C001900720</t>
  </si>
  <si>
    <t>C001901320</t>
  </si>
  <si>
    <t>C001901405</t>
  </si>
  <si>
    <t>C001901415</t>
  </si>
  <si>
    <t>C001901625</t>
  </si>
  <si>
    <t>C001901750</t>
  </si>
  <si>
    <t>C001902030</t>
  </si>
  <si>
    <t>C001902035</t>
  </si>
  <si>
    <t>C001902215</t>
  </si>
  <si>
    <t>C001902705</t>
  </si>
  <si>
    <t>C001902715</t>
  </si>
  <si>
    <t>C001902905</t>
  </si>
  <si>
    <t>C001903325</t>
  </si>
  <si>
    <t>C001903330</t>
  </si>
  <si>
    <t>C001903535</t>
  </si>
  <si>
    <t>C001910850</t>
  </si>
  <si>
    <t>C001911005</t>
  </si>
  <si>
    <t>C001913030</t>
  </si>
  <si>
    <t>C001914205</t>
  </si>
  <si>
    <t>C001920920</t>
  </si>
  <si>
    <t>C001923410</t>
  </si>
  <si>
    <t>C002001203P</t>
  </si>
  <si>
    <t>C002004140</t>
  </si>
  <si>
    <t>C002014445</t>
  </si>
  <si>
    <t>C002105905</t>
  </si>
  <si>
    <t>C002108505</t>
  </si>
  <si>
    <t>C002116005P</t>
  </si>
  <si>
    <t>C002117205P</t>
  </si>
  <si>
    <t>C002119210</t>
  </si>
  <si>
    <t>C002122510</t>
  </si>
  <si>
    <t>C002136010P</t>
  </si>
  <si>
    <t>C002138305</t>
  </si>
  <si>
    <t>C002138605</t>
  </si>
  <si>
    <t>C002139605P</t>
  </si>
  <si>
    <t>C002145425</t>
  </si>
  <si>
    <t>C002148810</t>
  </si>
  <si>
    <t>C002149415</t>
  </si>
  <si>
    <t>C002149420</t>
  </si>
  <si>
    <t>C002157205P</t>
  </si>
  <si>
    <t>C002158010P</t>
  </si>
  <si>
    <t>C002162010</t>
  </si>
  <si>
    <t>C002167530</t>
  </si>
  <si>
    <t>C0E2110705</t>
  </si>
  <si>
    <t>C002202405</t>
  </si>
  <si>
    <t>C002203010</t>
  </si>
  <si>
    <t>C002211505</t>
  </si>
  <si>
    <t>C002212105P</t>
  </si>
  <si>
    <t>C002213410P</t>
  </si>
  <si>
    <t>C002220510P</t>
  </si>
  <si>
    <t>C002304515P</t>
  </si>
  <si>
    <t>C002312510</t>
  </si>
  <si>
    <t>C002316105P</t>
  </si>
  <si>
    <t>C002316110P</t>
  </si>
  <si>
    <t>C002322210</t>
  </si>
  <si>
    <t>C002322615P</t>
  </si>
  <si>
    <t>C002404605</t>
  </si>
  <si>
    <t>C002413705</t>
  </si>
  <si>
    <t>C002434820</t>
  </si>
  <si>
    <t>C002600405</t>
  </si>
  <si>
    <t>C002600605P</t>
  </si>
  <si>
    <t>C002603310P</t>
  </si>
  <si>
    <t>C002611515</t>
  </si>
  <si>
    <t>C002622530</t>
  </si>
  <si>
    <t>C002631530</t>
  </si>
  <si>
    <t>C002700610</t>
  </si>
  <si>
    <t>C002702125</t>
  </si>
  <si>
    <t>C002702505</t>
  </si>
  <si>
    <t>C002714507</t>
  </si>
  <si>
    <t>M123503705P</t>
  </si>
  <si>
    <t>C002800410</t>
  </si>
  <si>
    <t>C002801010</t>
  </si>
  <si>
    <t>C002801610</t>
  </si>
  <si>
    <t>C002801615</t>
  </si>
  <si>
    <t>C002801720</t>
  </si>
  <si>
    <t>C003000615</t>
  </si>
  <si>
    <t>C003000810</t>
  </si>
  <si>
    <t>C003000825</t>
  </si>
  <si>
    <t>C003001125</t>
  </si>
  <si>
    <t>C003001505</t>
  </si>
  <si>
    <t>C003001705</t>
  </si>
  <si>
    <t>C003002015</t>
  </si>
  <si>
    <t>C003003805</t>
  </si>
  <si>
    <t>C003003810</t>
  </si>
  <si>
    <t>C003004305</t>
  </si>
  <si>
    <t>C003004318</t>
  </si>
  <si>
    <t>C003004335</t>
  </si>
  <si>
    <t>C003004525</t>
  </si>
  <si>
    <t>C003004630</t>
  </si>
  <si>
    <t>C003010910</t>
  </si>
  <si>
    <t>C003011015</t>
  </si>
  <si>
    <t>C003011020</t>
  </si>
  <si>
    <t>C003014925</t>
  </si>
  <si>
    <t>C003022425</t>
  </si>
  <si>
    <t>C003022725</t>
  </si>
  <si>
    <t>C003114015</t>
  </si>
  <si>
    <t>C003122305</t>
  </si>
  <si>
    <t>M169000515</t>
  </si>
  <si>
    <t>C003204603P</t>
  </si>
  <si>
    <t>C003227710</t>
  </si>
  <si>
    <t>C003242005</t>
  </si>
  <si>
    <t>C003305305</t>
  </si>
  <si>
    <t>C003313905</t>
  </si>
  <si>
    <t>C003314905</t>
  </si>
  <si>
    <t>C003320635</t>
  </si>
  <si>
    <t>C003324225</t>
  </si>
  <si>
    <t>C003324320</t>
  </si>
  <si>
    <t>C003324420</t>
  </si>
  <si>
    <t>C003324440</t>
  </si>
  <si>
    <t>C003324910</t>
  </si>
  <si>
    <t>C003331410</t>
  </si>
  <si>
    <t>C003343820</t>
  </si>
  <si>
    <t>C003350440</t>
  </si>
  <si>
    <t>C003400415</t>
  </si>
  <si>
    <t>C003401315</t>
  </si>
  <si>
    <t>C003401330</t>
  </si>
  <si>
    <t>C003401610</t>
  </si>
  <si>
    <t>C003401850</t>
  </si>
  <si>
    <t>C003402050</t>
  </si>
  <si>
    <t>C003402910P</t>
  </si>
  <si>
    <t>C003405410</t>
  </si>
  <si>
    <t>C003406005</t>
  </si>
  <si>
    <t>C003407210</t>
  </si>
  <si>
    <t>C003413040</t>
  </si>
  <si>
    <t>C003414315</t>
  </si>
  <si>
    <t>C003414750</t>
  </si>
  <si>
    <t>C003423320</t>
  </si>
  <si>
    <t>C003427230</t>
  </si>
  <si>
    <t>C003433950</t>
  </si>
  <si>
    <t>C003502305</t>
  </si>
  <si>
    <t>C003600305</t>
  </si>
  <si>
    <t>C003714220</t>
  </si>
  <si>
    <t>C003714715</t>
  </si>
  <si>
    <t>C003900905P</t>
  </si>
  <si>
    <t>C003903305</t>
  </si>
  <si>
    <t>C003903505</t>
  </si>
  <si>
    <t>New CMP structure 2018. Greeley Co.</t>
  </si>
  <si>
    <t>C003904605</t>
  </si>
  <si>
    <t>C003904810P</t>
  </si>
  <si>
    <t>C003911410P</t>
  </si>
  <si>
    <t>C003913325</t>
  </si>
  <si>
    <t>C003914205</t>
  </si>
  <si>
    <t>C003920405</t>
  </si>
  <si>
    <t>C003934715</t>
  </si>
  <si>
    <t>C003953115</t>
  </si>
  <si>
    <t>Repaired in 2015. Superstructure replaced in 2016? No longer SD. Contact Greeley Co for confirmation.</t>
  </si>
  <si>
    <t>C004002530</t>
  </si>
  <si>
    <t>C004013115</t>
  </si>
  <si>
    <t>C004013705P</t>
  </si>
  <si>
    <t>C004022715</t>
  </si>
  <si>
    <t>C004024325</t>
  </si>
  <si>
    <t>C004101505</t>
  </si>
  <si>
    <t>C004101705</t>
  </si>
  <si>
    <t>C004101910</t>
  </si>
  <si>
    <t>C004102920</t>
  </si>
  <si>
    <t>C004104310</t>
  </si>
  <si>
    <t>C004110915</t>
  </si>
  <si>
    <t>C004111520</t>
  </si>
  <si>
    <t>C004112320</t>
  </si>
  <si>
    <t>C004112515</t>
  </si>
  <si>
    <t>C004115810</t>
  </si>
  <si>
    <t>C004201215</t>
  </si>
  <si>
    <t>C004201815</t>
  </si>
  <si>
    <t>C004211115</t>
  </si>
  <si>
    <t>C004232615</t>
  </si>
  <si>
    <t>C004300300</t>
  </si>
  <si>
    <t>C004301905</t>
  </si>
  <si>
    <t>C004302510P</t>
  </si>
  <si>
    <t>C004304505P</t>
  </si>
  <si>
    <t>C004353810</t>
  </si>
  <si>
    <t>C004402305</t>
  </si>
  <si>
    <t>C004402305P</t>
  </si>
  <si>
    <t>C004403705</t>
  </si>
  <si>
    <t>C004404005</t>
  </si>
  <si>
    <t>C004404305</t>
  </si>
  <si>
    <t>C004411405</t>
  </si>
  <si>
    <t>C004412218P</t>
  </si>
  <si>
    <t>C004413410</t>
  </si>
  <si>
    <t>C004414605</t>
  </si>
  <si>
    <t>C004415705</t>
  </si>
  <si>
    <t>C004430805</t>
  </si>
  <si>
    <t>C004433110</t>
  </si>
  <si>
    <t>C004509705</t>
  </si>
  <si>
    <t>C004511405</t>
  </si>
  <si>
    <t>C004511515</t>
  </si>
  <si>
    <t>C004511520</t>
  </si>
  <si>
    <t>C004511910</t>
  </si>
  <si>
    <t>C004515325</t>
  </si>
  <si>
    <t>C004516505</t>
  </si>
  <si>
    <t>C004523330</t>
  </si>
  <si>
    <t>C004524750</t>
  </si>
  <si>
    <t>C004531325</t>
  </si>
  <si>
    <t>C004543120</t>
  </si>
  <si>
    <t>C004552815</t>
  </si>
  <si>
    <t>C004703005</t>
  </si>
  <si>
    <t>C004703205</t>
  </si>
  <si>
    <t>C004721905</t>
  </si>
  <si>
    <t>C004724805</t>
  </si>
  <si>
    <t>C004730820</t>
  </si>
  <si>
    <t>C004733115</t>
  </si>
  <si>
    <t>C004733410</t>
  </si>
  <si>
    <t>C004800230</t>
  </si>
  <si>
    <t>C004800320</t>
  </si>
  <si>
    <t>C004800405</t>
  </si>
  <si>
    <t>C004800410</t>
  </si>
  <si>
    <t>C004801435</t>
  </si>
  <si>
    <t>C004801705P</t>
  </si>
  <si>
    <t>C004803310</t>
  </si>
  <si>
    <t>C004803405</t>
  </si>
  <si>
    <t>C004803605</t>
  </si>
  <si>
    <t>C004803820</t>
  </si>
  <si>
    <t>C004812810</t>
  </si>
  <si>
    <t>C004813510</t>
  </si>
  <si>
    <t>C004814925</t>
  </si>
  <si>
    <t>C004821820</t>
  </si>
  <si>
    <t>C004822610</t>
  </si>
  <si>
    <t>C004900605</t>
  </si>
  <si>
    <t>C004900615</t>
  </si>
  <si>
    <t>C004902110</t>
  </si>
  <si>
    <t>C004902305</t>
  </si>
  <si>
    <t>C004902535</t>
  </si>
  <si>
    <t>C004903005</t>
  </si>
  <si>
    <t>C004903905</t>
  </si>
  <si>
    <t>C004904305</t>
  </si>
  <si>
    <t>C004911705</t>
  </si>
  <si>
    <t>C004913010</t>
  </si>
  <si>
    <t>C004913025</t>
  </si>
  <si>
    <t>C004913710</t>
  </si>
  <si>
    <t>C004920310</t>
  </si>
  <si>
    <t>C004922410P</t>
  </si>
  <si>
    <t>C004930630</t>
  </si>
  <si>
    <t>C004933415</t>
  </si>
  <si>
    <t>C005000103</t>
  </si>
  <si>
    <t>C005003010</t>
  </si>
  <si>
    <t>C005203830P</t>
  </si>
  <si>
    <t>C005205705P</t>
  </si>
  <si>
    <t>C005314603</t>
  </si>
  <si>
    <t>C005316110</t>
  </si>
  <si>
    <t>C005316113</t>
  </si>
  <si>
    <t>C005333405</t>
  </si>
  <si>
    <t>C005401905P</t>
  </si>
  <si>
    <t>C005402205P</t>
  </si>
  <si>
    <t>C005402305P</t>
  </si>
  <si>
    <t>C005405805</t>
  </si>
  <si>
    <t>C005406110</t>
  </si>
  <si>
    <t>C005416205</t>
  </si>
  <si>
    <t>C005425605</t>
  </si>
  <si>
    <t>C005432003</t>
  </si>
  <si>
    <t>C005443615</t>
  </si>
  <si>
    <t>C005451325</t>
  </si>
  <si>
    <t>C005500625</t>
  </si>
  <si>
    <t>C005500640</t>
  </si>
  <si>
    <t>C005501915</t>
  </si>
  <si>
    <t>C005502705P</t>
  </si>
  <si>
    <t>C005502905</t>
  </si>
  <si>
    <t>C005504005</t>
  </si>
  <si>
    <t>C005504405</t>
  </si>
  <si>
    <t>C005504760</t>
  </si>
  <si>
    <t>C005506445</t>
  </si>
  <si>
    <t>C005506810</t>
  </si>
  <si>
    <t>C005510720P</t>
  </si>
  <si>
    <t>C005511415</t>
  </si>
  <si>
    <t>C005512210</t>
  </si>
  <si>
    <t>C005512350</t>
  </si>
  <si>
    <t>C005512360</t>
  </si>
  <si>
    <t>C005512520</t>
  </si>
  <si>
    <t>Old SN now U142512520. Owner is not County</t>
  </si>
  <si>
    <t>C005513715</t>
  </si>
  <si>
    <t>C005513725</t>
  </si>
  <si>
    <t>C005516825</t>
  </si>
  <si>
    <t>C005520935</t>
  </si>
  <si>
    <t>C005522405</t>
  </si>
  <si>
    <t>C005545810</t>
  </si>
  <si>
    <t>C005632107</t>
  </si>
  <si>
    <t>C005800205</t>
  </si>
  <si>
    <t>C005900505</t>
  </si>
  <si>
    <t>C005900515</t>
  </si>
  <si>
    <t>C005900530</t>
  </si>
  <si>
    <t>C005900727</t>
  </si>
  <si>
    <t>C005900920</t>
  </si>
  <si>
    <t>C005901103</t>
  </si>
  <si>
    <t>C005901625</t>
  </si>
  <si>
    <t>C005901815</t>
  </si>
  <si>
    <t>C005901905</t>
  </si>
  <si>
    <t>C005903450</t>
  </si>
  <si>
    <t>C005904705</t>
  </si>
  <si>
    <t>C005904905</t>
  </si>
  <si>
    <t>C005912410</t>
  </si>
  <si>
    <t>C005913210</t>
  </si>
  <si>
    <t>C005920815</t>
  </si>
  <si>
    <t>C005924840</t>
  </si>
  <si>
    <t>M151513905</t>
  </si>
  <si>
    <t>C006100505</t>
  </si>
  <si>
    <t>C006103605</t>
  </si>
  <si>
    <t>C006105105</t>
  </si>
  <si>
    <t>C006111520</t>
  </si>
  <si>
    <t>C006112310</t>
  </si>
  <si>
    <t>C006203605P</t>
  </si>
  <si>
    <t>C006203820</t>
  </si>
  <si>
    <t>C006301105</t>
  </si>
  <si>
    <t>C006301215P</t>
  </si>
  <si>
    <t>C006301605P</t>
  </si>
  <si>
    <t>C006311610</t>
  </si>
  <si>
    <t>C006320810</t>
  </si>
  <si>
    <t>C006400305</t>
  </si>
  <si>
    <t>C006400610</t>
  </si>
  <si>
    <t>C006400610P</t>
  </si>
  <si>
    <t>C006402710</t>
  </si>
  <si>
    <t>C006402910P</t>
  </si>
  <si>
    <t>C006403640</t>
  </si>
  <si>
    <t>C006403655</t>
  </si>
  <si>
    <t>C006404305P</t>
  </si>
  <si>
    <t>C006410935</t>
  </si>
  <si>
    <t>C006410950</t>
  </si>
  <si>
    <t>C006411240</t>
  </si>
  <si>
    <t>C006411430</t>
  </si>
  <si>
    <t>C006412215</t>
  </si>
  <si>
    <t>C006412435</t>
  </si>
  <si>
    <t>C006413210</t>
  </si>
  <si>
    <t>C006413225</t>
  </si>
  <si>
    <t>C006413520</t>
  </si>
  <si>
    <t>C006421530</t>
  </si>
  <si>
    <t>C006421815</t>
  </si>
  <si>
    <t>C006432617</t>
  </si>
  <si>
    <t>C006432645</t>
  </si>
  <si>
    <t>C006452135</t>
  </si>
  <si>
    <t>C006503905</t>
  </si>
  <si>
    <t>C006504403</t>
  </si>
  <si>
    <t>C006504503</t>
  </si>
  <si>
    <t>C006512910</t>
  </si>
  <si>
    <t>C006513123</t>
  </si>
  <si>
    <t>C006513610</t>
  </si>
  <si>
    <t>C006514210P</t>
  </si>
  <si>
    <t>C006514815</t>
  </si>
  <si>
    <t>C006521920</t>
  </si>
  <si>
    <t>C006521925</t>
  </si>
  <si>
    <t>C006524015</t>
  </si>
  <si>
    <t>C006524020</t>
  </si>
  <si>
    <t>C006524707</t>
  </si>
  <si>
    <t>C006524710</t>
  </si>
  <si>
    <t>C006535030</t>
  </si>
  <si>
    <t>M1710D2305</t>
  </si>
  <si>
    <t>M1780C3905</t>
  </si>
  <si>
    <t>C006600335</t>
  </si>
  <si>
    <t>C006600345</t>
  </si>
  <si>
    <t>C006600405</t>
  </si>
  <si>
    <t>C006600415</t>
  </si>
  <si>
    <t>C006601410</t>
  </si>
  <si>
    <t>C006601810P</t>
  </si>
  <si>
    <t>C006602405</t>
  </si>
  <si>
    <t>C006602505</t>
  </si>
  <si>
    <t>C006602605</t>
  </si>
  <si>
    <t>C006602635</t>
  </si>
  <si>
    <t>C006602715</t>
  </si>
  <si>
    <t>C006602815</t>
  </si>
  <si>
    <t>C006602825</t>
  </si>
  <si>
    <t>C006602905</t>
  </si>
  <si>
    <t>C006603705</t>
  </si>
  <si>
    <t>C006604515</t>
  </si>
  <si>
    <t>C006605315</t>
  </si>
  <si>
    <t>C006606115</t>
  </si>
  <si>
    <t>C006610270</t>
  </si>
  <si>
    <t>C006610495</t>
  </si>
  <si>
    <t>C006610715</t>
  </si>
  <si>
    <t>C006610920</t>
  </si>
  <si>
    <t>C006611325</t>
  </si>
  <si>
    <t>C006611550</t>
  </si>
  <si>
    <t>C006612110</t>
  </si>
  <si>
    <t>C006612925</t>
  </si>
  <si>
    <t>C006612935</t>
  </si>
  <si>
    <t>C006616130</t>
  </si>
  <si>
    <t>C006616135</t>
  </si>
  <si>
    <t>C006620835</t>
  </si>
  <si>
    <t>C006621015</t>
  </si>
  <si>
    <t>C006621020</t>
  </si>
  <si>
    <t>C006621435</t>
  </si>
  <si>
    <t>C006623210</t>
  </si>
  <si>
    <t>C006631830</t>
  </si>
  <si>
    <t>C006632435</t>
  </si>
  <si>
    <t>C006634540</t>
  </si>
  <si>
    <t>C006642440</t>
  </si>
  <si>
    <t>C006653860</t>
  </si>
  <si>
    <t>M1905B0705</t>
  </si>
  <si>
    <t>C006700410</t>
  </si>
  <si>
    <t>C006700505</t>
  </si>
  <si>
    <t>C006700605</t>
  </si>
  <si>
    <t>C006701810</t>
  </si>
  <si>
    <t>C006701815</t>
  </si>
  <si>
    <t>C006702705</t>
  </si>
  <si>
    <t>C006702905</t>
  </si>
  <si>
    <t>C006704105P</t>
  </si>
  <si>
    <t>C006710910</t>
  </si>
  <si>
    <t>C006711410</t>
  </si>
  <si>
    <t>C006711810P</t>
  </si>
  <si>
    <t>C006713423</t>
  </si>
  <si>
    <t>C006713510</t>
  </si>
  <si>
    <t>C006730830</t>
  </si>
  <si>
    <t>C006732030</t>
  </si>
  <si>
    <t>C006901810</t>
  </si>
  <si>
    <t>C006902110</t>
  </si>
  <si>
    <t>C006902405</t>
  </si>
  <si>
    <t>C006903305</t>
  </si>
  <si>
    <t>C007000405</t>
  </si>
  <si>
    <t>C007001710</t>
  </si>
  <si>
    <t>C007001820</t>
  </si>
  <si>
    <t>C007001905</t>
  </si>
  <si>
    <t>C007002225</t>
  </si>
  <si>
    <t>C007004130</t>
  </si>
  <si>
    <t>C007010215</t>
  </si>
  <si>
    <t>C007010220</t>
  </si>
  <si>
    <t>C007011320</t>
  </si>
  <si>
    <t>C007012610</t>
  </si>
  <si>
    <t>C007012720</t>
  </si>
  <si>
    <t>C007012805</t>
  </si>
  <si>
    <t>C007013715</t>
  </si>
  <si>
    <t>C007100319</t>
  </si>
  <si>
    <t>C007101005</t>
  </si>
  <si>
    <t>C007101605</t>
  </si>
  <si>
    <t>C007102025</t>
  </si>
  <si>
    <t>C007102220</t>
  </si>
  <si>
    <t>C007102235</t>
  </si>
  <si>
    <t>C007102815</t>
  </si>
  <si>
    <t>C007111535</t>
  </si>
  <si>
    <t>C007112310</t>
  </si>
  <si>
    <t>C007112870</t>
  </si>
  <si>
    <t>C007123520</t>
  </si>
  <si>
    <t>C007124510</t>
  </si>
  <si>
    <t>C007125725</t>
  </si>
  <si>
    <t>C007201805</t>
  </si>
  <si>
    <t>C007202120</t>
  </si>
  <si>
    <t>C007302505</t>
  </si>
  <si>
    <t>C007314405</t>
  </si>
  <si>
    <t>C007323810</t>
  </si>
  <si>
    <t>C007400420</t>
  </si>
  <si>
    <t>C007401105P</t>
  </si>
  <si>
    <t>C007401405P</t>
  </si>
  <si>
    <t>C007402010P</t>
  </si>
  <si>
    <t>C007402110</t>
  </si>
  <si>
    <t>C007403410P</t>
  </si>
  <si>
    <t>C007404105P</t>
  </si>
  <si>
    <t>C007406105</t>
  </si>
  <si>
    <t>C007411435</t>
  </si>
  <si>
    <t>C007413845</t>
  </si>
  <si>
    <t>C007421110</t>
  </si>
  <si>
    <t>C007421225</t>
  </si>
  <si>
    <t>C007423305</t>
  </si>
  <si>
    <t>C007423425</t>
  </si>
  <si>
    <t>C007425105</t>
  </si>
  <si>
    <t>C007452615</t>
  </si>
  <si>
    <t>C007511405</t>
  </si>
  <si>
    <t>C007600505</t>
  </si>
  <si>
    <t>C007601315</t>
  </si>
  <si>
    <t>C007601810</t>
  </si>
  <si>
    <t>C007601820</t>
  </si>
  <si>
    <t>C007601905P</t>
  </si>
  <si>
    <t>C007602140</t>
  </si>
  <si>
    <t>C007602230</t>
  </si>
  <si>
    <t>C007602715</t>
  </si>
  <si>
    <t>C007603425</t>
  </si>
  <si>
    <t>C007603905P</t>
  </si>
  <si>
    <t>C007604105</t>
  </si>
  <si>
    <t>C007604215P</t>
  </si>
  <si>
    <t>C007604515P</t>
  </si>
  <si>
    <t>C007604805</t>
  </si>
  <si>
    <t>C007611625</t>
  </si>
  <si>
    <t>C007614705</t>
  </si>
  <si>
    <t>C007622030</t>
  </si>
  <si>
    <t>C007623825</t>
  </si>
  <si>
    <t>C007623830</t>
  </si>
  <si>
    <t>C007624440</t>
  </si>
  <si>
    <t>C007701905P</t>
  </si>
  <si>
    <t>C007702505</t>
  </si>
  <si>
    <t>C007703105P</t>
  </si>
  <si>
    <t>C007710420</t>
  </si>
  <si>
    <t>C007711025</t>
  </si>
  <si>
    <t>C007721710</t>
  </si>
  <si>
    <t>C007800305</t>
  </si>
  <si>
    <t>C007801415</t>
  </si>
  <si>
    <t>C007801515</t>
  </si>
  <si>
    <t>C007802110</t>
  </si>
  <si>
    <t>C007802365</t>
  </si>
  <si>
    <t>C007802415</t>
  </si>
  <si>
    <t>C007802530</t>
  </si>
  <si>
    <t>C007802535</t>
  </si>
  <si>
    <t>C007802905</t>
  </si>
  <si>
    <t>C007803225</t>
  </si>
  <si>
    <t>C007803505</t>
  </si>
  <si>
    <t>C007803605</t>
  </si>
  <si>
    <t>C007804120</t>
  </si>
  <si>
    <t>C007804305P</t>
  </si>
  <si>
    <t>C007804445</t>
  </si>
  <si>
    <t>C007804505</t>
  </si>
  <si>
    <t>C007804805</t>
  </si>
  <si>
    <t>C007805335</t>
  </si>
  <si>
    <t>C007810530</t>
  </si>
  <si>
    <t>C007811305</t>
  </si>
  <si>
    <t>C007811335</t>
  </si>
  <si>
    <t>C007811350</t>
  </si>
  <si>
    <t>C007811530</t>
  </si>
  <si>
    <t>C007811755</t>
  </si>
  <si>
    <t>C007811850</t>
  </si>
  <si>
    <t>C007812045</t>
  </si>
  <si>
    <t>C007812940</t>
  </si>
  <si>
    <t>C007813230</t>
  </si>
  <si>
    <t>C007813530</t>
  </si>
  <si>
    <t>C007813715</t>
  </si>
  <si>
    <t>C007813725</t>
  </si>
  <si>
    <t>C007814025</t>
  </si>
  <si>
    <t>C007814050</t>
  </si>
  <si>
    <t>C007821620</t>
  </si>
  <si>
    <t>C007821930</t>
  </si>
  <si>
    <t>C007824640</t>
  </si>
  <si>
    <t>C007824655</t>
  </si>
  <si>
    <t>C007824920</t>
  </si>
  <si>
    <t>C007824930</t>
  </si>
  <si>
    <t>C007825125</t>
  </si>
  <si>
    <t>C007832665</t>
  </si>
  <si>
    <t>C007832670</t>
  </si>
  <si>
    <t>M0105F5605</t>
  </si>
  <si>
    <t>C007901205P</t>
  </si>
  <si>
    <t>C007901905</t>
  </si>
  <si>
    <t>C007902405</t>
  </si>
  <si>
    <t>C007910330</t>
  </si>
  <si>
    <t>C007910920</t>
  </si>
  <si>
    <t>C007911015P</t>
  </si>
  <si>
    <t>C007921010</t>
  </si>
  <si>
    <t>C007922815L</t>
  </si>
  <si>
    <t>C007923520</t>
  </si>
  <si>
    <t>C007925910</t>
  </si>
  <si>
    <t>C007932920</t>
  </si>
  <si>
    <t>C007933725</t>
  </si>
  <si>
    <t>C008001105</t>
  </si>
  <si>
    <t>C008002010</t>
  </si>
  <si>
    <t>C008002015</t>
  </si>
  <si>
    <t>C008002710</t>
  </si>
  <si>
    <t>C008002905P</t>
  </si>
  <si>
    <t>C008002920P</t>
  </si>
  <si>
    <t>C008004010</t>
  </si>
  <si>
    <t>C008011415</t>
  </si>
  <si>
    <t>C008202105P</t>
  </si>
  <si>
    <t>C008202605</t>
  </si>
  <si>
    <t>C008211320</t>
  </si>
  <si>
    <t>C008214410</t>
  </si>
  <si>
    <t>C008224310</t>
  </si>
  <si>
    <t>C008224820</t>
  </si>
  <si>
    <t>New CMP structure 2018. Sherman Co.</t>
  </si>
  <si>
    <t>C008232225</t>
  </si>
  <si>
    <t>C008233015</t>
  </si>
  <si>
    <t>C008304705</t>
  </si>
  <si>
    <t>C008400305P</t>
  </si>
  <si>
    <t>C008400435</t>
  </si>
  <si>
    <t>C008400710</t>
  </si>
  <si>
    <t>C008401515</t>
  </si>
  <si>
    <t>C008410115</t>
  </si>
  <si>
    <t>C008410120</t>
  </si>
  <si>
    <t>C008411610</t>
  </si>
  <si>
    <t>C008411620</t>
  </si>
  <si>
    <t>C008412005</t>
  </si>
  <si>
    <t>C008412010</t>
  </si>
  <si>
    <t>C008412140</t>
  </si>
  <si>
    <t>C008414830</t>
  </si>
  <si>
    <t>C008422020</t>
  </si>
  <si>
    <t>C008422820</t>
  </si>
  <si>
    <t>C008424420</t>
  </si>
  <si>
    <t>C008433005</t>
  </si>
  <si>
    <t>C008443015</t>
  </si>
  <si>
    <t>M2290I2005</t>
  </si>
  <si>
    <t>C008500735</t>
  </si>
  <si>
    <t>C008501205</t>
  </si>
  <si>
    <t>C008502505</t>
  </si>
  <si>
    <t>C008504835</t>
  </si>
  <si>
    <t>C008510930</t>
  </si>
  <si>
    <t>C008511010</t>
  </si>
  <si>
    <t>C008514205</t>
  </si>
  <si>
    <t>C008514320</t>
  </si>
  <si>
    <t>C008514330</t>
  </si>
  <si>
    <t>C008533625</t>
  </si>
  <si>
    <t>M1170C2510</t>
  </si>
  <si>
    <t>C008603105P</t>
  </si>
  <si>
    <t>C008604205P</t>
  </si>
  <si>
    <t>C008700420</t>
  </si>
  <si>
    <t>C008700505P</t>
  </si>
  <si>
    <t>C008700705</t>
  </si>
  <si>
    <t>C008701305P</t>
  </si>
  <si>
    <t>C008701710</t>
  </si>
  <si>
    <t>C008701905</t>
  </si>
  <si>
    <t>C008702105</t>
  </si>
  <si>
    <t>C008702205</t>
  </si>
  <si>
    <t>C008702805</t>
  </si>
  <si>
    <t>C008703105P</t>
  </si>
  <si>
    <t>C008703425</t>
  </si>
  <si>
    <t>C008710425</t>
  </si>
  <si>
    <t>C008710920</t>
  </si>
  <si>
    <t>C008712615</t>
  </si>
  <si>
    <t>C008713510</t>
  </si>
  <si>
    <t>C008713515P</t>
  </si>
  <si>
    <t>C008713715P</t>
  </si>
  <si>
    <t>Old SN now F008713715P. Owner is not County</t>
  </si>
  <si>
    <t>C008713905</t>
  </si>
  <si>
    <t>C008732030</t>
  </si>
  <si>
    <t>C008801705</t>
  </si>
  <si>
    <t>C008802015P</t>
  </si>
  <si>
    <t>C008802710</t>
  </si>
  <si>
    <t>C008803805</t>
  </si>
  <si>
    <t>C008804120</t>
  </si>
  <si>
    <t>C008804905</t>
  </si>
  <si>
    <t>C008814710</t>
  </si>
  <si>
    <t>C008820925</t>
  </si>
  <si>
    <t>C008900605</t>
  </si>
  <si>
    <t>C008901805</t>
  </si>
  <si>
    <t>C008902010</t>
  </si>
  <si>
    <t>C008902403</t>
  </si>
  <si>
    <t>C008904010</t>
  </si>
  <si>
    <t>C008910510</t>
  </si>
  <si>
    <t>C008912040</t>
  </si>
  <si>
    <t>C009000320</t>
  </si>
  <si>
    <t>C009001110</t>
  </si>
  <si>
    <t>C009001115</t>
  </si>
  <si>
    <t>C009001205</t>
  </si>
  <si>
    <t>C009001220</t>
  </si>
  <si>
    <t>C009001515</t>
  </si>
  <si>
    <t>C009001520</t>
  </si>
  <si>
    <t>C009001525</t>
  </si>
  <si>
    <t>C009001545</t>
  </si>
  <si>
    <t>C009001605</t>
  </si>
  <si>
    <t>C009002905</t>
  </si>
  <si>
    <t>C009004305</t>
  </si>
  <si>
    <t>C009004310</t>
  </si>
  <si>
    <t>C009004315</t>
  </si>
  <si>
    <t>C009004330</t>
  </si>
  <si>
    <t>C009004905</t>
  </si>
  <si>
    <t>C009004910</t>
  </si>
  <si>
    <t>C009005505P</t>
  </si>
  <si>
    <t>C009010805</t>
  </si>
  <si>
    <t>C009012315</t>
  </si>
  <si>
    <t>C009013640</t>
  </si>
  <si>
    <t>C009020815</t>
  </si>
  <si>
    <t>C009100413</t>
  </si>
  <si>
    <t>C009100505</t>
  </si>
  <si>
    <t>C009104010P</t>
  </si>
  <si>
    <t>C009104805</t>
  </si>
  <si>
    <t>C009112810</t>
  </si>
  <si>
    <t>C009114210</t>
  </si>
  <si>
    <t>C009122005</t>
  </si>
  <si>
    <t>C009122910</t>
  </si>
  <si>
    <t>C009123025</t>
  </si>
  <si>
    <t>C009124015</t>
  </si>
  <si>
    <t>C009133420</t>
  </si>
  <si>
    <t>C009134410</t>
  </si>
  <si>
    <t>C009135015</t>
  </si>
  <si>
    <t>C009200905P</t>
  </si>
  <si>
    <t>C009202205</t>
  </si>
  <si>
    <t>C009214105</t>
  </si>
  <si>
    <t>C009302105</t>
  </si>
  <si>
    <t>C009324805</t>
  </si>
  <si>
    <t>York Co. Deck raised from 4 to 5 in Sept 2017 inspection due to added gravel on deck.</t>
  </si>
  <si>
    <t>C009333010</t>
  </si>
  <si>
    <t>These come from the AllReviews spreadsheet and have to be agreed on and added annually</t>
  </si>
  <si>
    <t>Equity and Need</t>
  </si>
  <si>
    <t>Notes</t>
  </si>
  <si>
    <t>Only County and non-First Class city SD structure are included.</t>
  </si>
  <si>
    <t>Data is from 8/26/2016 except Culvert data which is dated 10/7/2016</t>
  </si>
  <si>
    <t>Date</t>
  </si>
  <si>
    <t>Issues</t>
  </si>
  <si>
    <t>Resolution Date</t>
  </si>
  <si>
    <t>Resolution Strategy</t>
  </si>
  <si>
    <t>Cost input is inconsistent. Some Counties use materials only for projects using maintenance forces.</t>
  </si>
  <si>
    <t>Add field to Application form for County to input amount they expect from CBMP funds.</t>
  </si>
  <si>
    <t>Updates</t>
  </si>
  <si>
    <t>v4.1 corrects an error to the Reference column for Structure Numbers that caused it to miss the added culverts</t>
  </si>
  <si>
    <t>and updates contact info for some County Highway Superintendents</t>
  </si>
  <si>
    <t>v.next corrected an error to Location that had been incorrectly displaying bridge width</t>
  </si>
  <si>
    <t>v.next is based on 6-bridge version</t>
  </si>
  <si>
    <t>formatting corrected for NACO District</t>
  </si>
  <si>
    <t>Error message was added to Local Name field for ineligible SN input.</t>
  </si>
  <si>
    <t>Added fields to application form. Format changed to horizontal.</t>
  </si>
  <si>
    <t>Added indicator of 2016 selections to the eligible list</t>
  </si>
  <si>
    <t>This version incorporates the bug fixes that were in the v3 version from 2017.</t>
  </si>
  <si>
    <t>Additional fix added for filename capture in the application form. AC18:AC19</t>
  </si>
  <si>
    <t>added a ws with live link to data to use an eligibility check</t>
  </si>
  <si>
    <t>updated to content of reference ws to show • Previously Eligible Bridges: replaced/repaired using non-CBMP funds between October 2017 and October 2018</t>
  </si>
  <si>
    <t>added column on the Reference ws to show No longer SD but have no change to Year Built or Year Reconstructed</t>
  </si>
  <si>
    <t>added column on the Reference ws to show if eligible for 2018</t>
  </si>
  <si>
    <t>updated contact info</t>
  </si>
  <si>
    <t>Updated for RFP change: max for any county in a muliti-county proposal is $200k. So if a county is part of a multi-county proposal, and they have two bridges, one at total cost of $200k and one at $400k, they would receive the lesser of $600k x 0.55 = $330k or $200k, which would be $200k. And each bridge would be reimbursed at (total cost per bridge)/(total proposed cost) x $200k</t>
  </si>
  <si>
    <t>updated formulas for new RFP. Updated Eligible list.</t>
  </si>
  <si>
    <t>AD2:AS13 of Reference ws redone to correct calc error</t>
  </si>
  <si>
    <t>Q53:Q62 of Application form redone to correct error</t>
  </si>
  <si>
    <t>Proposal Caps and Application Requirements</t>
  </si>
  <si>
    <t>l</t>
  </si>
  <si>
    <t>Reimbursement is for up to 55% of cost with total caps as described below.</t>
  </si>
  <si>
    <t>Max per bridge is capped at $150,000</t>
  </si>
  <si>
    <t>Multi Bridge Single county proposal capped at $200,000</t>
  </si>
  <si>
    <t>Multi Bridge Multi county proposal is capped at $600,000</t>
  </si>
  <si>
    <t>Multi Bridge Multi county proposal is capped at $600,000 with no individual agency receiving more than $200,000</t>
  </si>
  <si>
    <t>RFP info not updated in this worksheet</t>
  </si>
  <si>
    <t>For more information:</t>
  </si>
  <si>
    <t>not complete</t>
  </si>
  <si>
    <t>this sheet stores formulas to restore the Application form</t>
  </si>
  <si>
    <t>BRIDGE_ID</t>
  </si>
  <si>
    <t>C001902205</t>
  </si>
  <si>
    <t>C006624535</t>
  </si>
  <si>
    <t>C008504905</t>
  </si>
  <si>
    <t>C008524005</t>
  </si>
  <si>
    <t>C008510225</t>
  </si>
  <si>
    <t>C002000925</t>
  </si>
  <si>
    <t>C001103105P</t>
  </si>
  <si>
    <t>C002013715</t>
  </si>
  <si>
    <t>C006510720</t>
  </si>
  <si>
    <t>C001903135</t>
  </si>
  <si>
    <t>C001404410</t>
  </si>
  <si>
    <t>C007410915</t>
  </si>
  <si>
    <t>C005901205</t>
  </si>
  <si>
    <t>C004810335</t>
  </si>
  <si>
    <t>C003262825</t>
  </si>
  <si>
    <t>C007404110P</t>
  </si>
  <si>
    <t>C006720610</t>
  </si>
  <si>
    <t>C000621105</t>
  </si>
  <si>
    <t>C007801425</t>
  </si>
  <si>
    <t>C007824660</t>
  </si>
  <si>
    <t>C002705120</t>
  </si>
  <si>
    <t>C006432320</t>
  </si>
  <si>
    <t>C006911305</t>
  </si>
  <si>
    <t>C000200605</t>
  </si>
  <si>
    <t>C002143515</t>
  </si>
  <si>
    <t>C007810525</t>
  </si>
  <si>
    <t>C007104725</t>
  </si>
  <si>
    <t>C002033910</t>
  </si>
  <si>
    <t>C000902805</t>
  </si>
  <si>
    <t>C002116420</t>
  </si>
  <si>
    <t>C001903320</t>
  </si>
  <si>
    <t>C008412550</t>
  </si>
  <si>
    <t>C003402005</t>
  </si>
  <si>
    <t>C006512710</t>
  </si>
  <si>
    <t>C002603305P</t>
  </si>
  <si>
    <t>C003400505</t>
  </si>
  <si>
    <t>C001431420</t>
  </si>
  <si>
    <t>C007002015</t>
  </si>
  <si>
    <t>C005614805P</t>
  </si>
  <si>
    <t>C003314220</t>
  </si>
  <si>
    <t>C002000110</t>
  </si>
  <si>
    <t>C001204603</t>
  </si>
  <si>
    <t>M2290H2005</t>
  </si>
  <si>
    <t>M214505015P</t>
  </si>
  <si>
    <t>C007102210P</t>
  </si>
  <si>
    <t>C004559815</t>
  </si>
  <si>
    <t>C007824260</t>
  </si>
  <si>
    <t>C007821615</t>
  </si>
  <si>
    <t>C002013707</t>
  </si>
  <si>
    <t>C001212820</t>
  </si>
  <si>
    <t>M259513505</t>
  </si>
  <si>
    <t>C007822645</t>
  </si>
  <si>
    <t>C007801110</t>
  </si>
  <si>
    <t>C000235815</t>
  </si>
  <si>
    <t>C004002703</t>
  </si>
  <si>
    <t>C000913110</t>
  </si>
  <si>
    <t>C007603710</t>
  </si>
  <si>
    <t>C006900205</t>
  </si>
  <si>
    <t>C007403435P</t>
  </si>
  <si>
    <t>C002606205</t>
  </si>
  <si>
    <t>C003412405</t>
  </si>
  <si>
    <t>C000112815</t>
  </si>
  <si>
    <t>C006610645</t>
  </si>
  <si>
    <t>C002000525</t>
  </si>
  <si>
    <t>C007111520</t>
  </si>
  <si>
    <t>C007420445</t>
  </si>
  <si>
    <t>C007802540</t>
  </si>
  <si>
    <t>C008002110</t>
  </si>
  <si>
    <t>C0E1615105P</t>
  </si>
  <si>
    <t>C004831620</t>
  </si>
  <si>
    <t>C007441010</t>
  </si>
  <si>
    <t>C005423310</t>
  </si>
  <si>
    <t>C006808115</t>
  </si>
  <si>
    <t>C004723408</t>
  </si>
  <si>
    <t>C004114910</t>
  </si>
  <si>
    <t>C005500803</t>
  </si>
  <si>
    <t>C006712410P</t>
  </si>
  <si>
    <t>C007912305</t>
  </si>
  <si>
    <t>C007812455</t>
  </si>
  <si>
    <t>C007102045</t>
  </si>
  <si>
    <t>C006631135</t>
  </si>
  <si>
    <t>C001811503</t>
  </si>
  <si>
    <t>C005901620</t>
  </si>
  <si>
    <t>C001103815</t>
  </si>
  <si>
    <t>C007513805</t>
  </si>
  <si>
    <t>C002000710P</t>
  </si>
  <si>
    <t>C007003910</t>
  </si>
  <si>
    <t>C009002510</t>
  </si>
  <si>
    <t>C001804405P</t>
  </si>
  <si>
    <t>C003321010</t>
  </si>
  <si>
    <t>C002631525</t>
  </si>
  <si>
    <t>C000224320</t>
  </si>
  <si>
    <t>C004104305</t>
  </si>
  <si>
    <t>C003404910</t>
  </si>
  <si>
    <t>C006500105P</t>
  </si>
  <si>
    <t>C003012925</t>
  </si>
  <si>
    <t>C006604915</t>
  </si>
  <si>
    <t>C005475450</t>
  </si>
  <si>
    <t>C002002320</t>
  </si>
  <si>
    <t>C007120415</t>
  </si>
  <si>
    <t>C007802445</t>
  </si>
  <si>
    <t>C007303505</t>
  </si>
  <si>
    <t>C007100310</t>
  </si>
  <si>
    <t>C002406310P</t>
  </si>
  <si>
    <t>C004101307</t>
  </si>
  <si>
    <t>C008501110</t>
  </si>
  <si>
    <t>C007105130</t>
  </si>
  <si>
    <t>C002702210</t>
  </si>
  <si>
    <t>C003405605</t>
  </si>
  <si>
    <t>C001311010P</t>
  </si>
  <si>
    <t>C003411505</t>
  </si>
  <si>
    <t>C007203715</t>
  </si>
  <si>
    <t>M244515625</t>
  </si>
  <si>
    <t>C007801430</t>
  </si>
  <si>
    <t>C008202010</t>
  </si>
  <si>
    <t>C001204810</t>
  </si>
  <si>
    <t>C0E2120320</t>
  </si>
  <si>
    <t>C007803815</t>
  </si>
  <si>
    <t>C009121815</t>
  </si>
  <si>
    <t>C003436240</t>
  </si>
  <si>
    <t>C009033470</t>
  </si>
  <si>
    <t>C008500410</t>
  </si>
  <si>
    <t>C001403205</t>
  </si>
  <si>
    <t>C002602305</t>
  </si>
  <si>
    <t>C002022125</t>
  </si>
  <si>
    <t>C007811770</t>
  </si>
  <si>
    <t>C001801910</t>
  </si>
  <si>
    <t>C007011615</t>
  </si>
  <si>
    <t>C009002535</t>
  </si>
  <si>
    <t>C000221310</t>
  </si>
  <si>
    <t>C006602820</t>
  </si>
  <si>
    <t>C007113030</t>
  </si>
  <si>
    <t>C003704710</t>
  </si>
  <si>
    <t>C000614230</t>
  </si>
  <si>
    <t>C006321245</t>
  </si>
  <si>
    <t>C007423125P</t>
  </si>
  <si>
    <t>C002014035</t>
  </si>
  <si>
    <t>C007102705P</t>
  </si>
  <si>
    <t>C007813235</t>
  </si>
  <si>
    <t>C006313310P</t>
  </si>
  <si>
    <t>C007802320</t>
  </si>
  <si>
    <t>C002704210P</t>
  </si>
  <si>
    <t>C004733210</t>
  </si>
  <si>
    <t>C007443510</t>
  </si>
  <si>
    <t>C000100305P</t>
  </si>
  <si>
    <t>C006504220</t>
  </si>
  <si>
    <t>C007822640</t>
  </si>
  <si>
    <t>C006623505</t>
  </si>
  <si>
    <t>C008500605</t>
  </si>
  <si>
    <t>C003102105</t>
  </si>
  <si>
    <t>C004004110</t>
  </si>
  <si>
    <t>C008703705</t>
  </si>
  <si>
    <t>C000602305P</t>
  </si>
  <si>
    <t>C000220610</t>
  </si>
  <si>
    <t>C007811535</t>
  </si>
  <si>
    <t>C001214535</t>
  </si>
  <si>
    <t>C007803635</t>
  </si>
  <si>
    <t>C007523705</t>
  </si>
  <si>
    <t>C007105705P</t>
  </si>
  <si>
    <t>C007100905</t>
  </si>
  <si>
    <t>C007912315</t>
  </si>
  <si>
    <t>C006904410</t>
  </si>
  <si>
    <t>C003416230</t>
  </si>
  <si>
    <t>C004720810</t>
  </si>
  <si>
    <t>C001202505</t>
  </si>
  <si>
    <t>C002014040</t>
  </si>
  <si>
    <t>C007111720</t>
  </si>
  <si>
    <t>C008302705P</t>
  </si>
  <si>
    <t>C003405420</t>
  </si>
  <si>
    <t>C002702510</t>
  </si>
  <si>
    <t>C000904005</t>
  </si>
  <si>
    <t>C005900730</t>
  </si>
  <si>
    <t>C003413650</t>
  </si>
  <si>
    <t>C005901925</t>
  </si>
  <si>
    <t>C001211845</t>
  </si>
  <si>
    <t>C006103105</t>
  </si>
  <si>
    <t>C004003805</t>
  </si>
  <si>
    <t>C004534210</t>
  </si>
  <si>
    <t>C003402040</t>
  </si>
  <si>
    <t>C002700807</t>
  </si>
  <si>
    <t>C005403415P</t>
  </si>
  <si>
    <t>C002001720</t>
  </si>
  <si>
    <t>C001400605</t>
  </si>
  <si>
    <t>C008302710P</t>
  </si>
  <si>
    <t>C005513350</t>
  </si>
  <si>
    <t>C007413605P</t>
  </si>
  <si>
    <t>C002602710</t>
  </si>
  <si>
    <t>C007803510</t>
  </si>
  <si>
    <t>C006321040</t>
  </si>
  <si>
    <t>C002000327</t>
  </si>
  <si>
    <t>C000102610</t>
  </si>
  <si>
    <t>C003724105</t>
  </si>
  <si>
    <t>C000653815</t>
  </si>
  <si>
    <t>C007400305</t>
  </si>
  <si>
    <t>C002012435</t>
  </si>
  <si>
    <t>C001100335</t>
  </si>
  <si>
    <t>C008302505P</t>
  </si>
  <si>
    <t>C006522415</t>
  </si>
  <si>
    <t>C007424540</t>
  </si>
  <si>
    <t>C008212115</t>
  </si>
  <si>
    <t>C007801130</t>
  </si>
  <si>
    <t>C006504707</t>
  </si>
  <si>
    <t>C002011335</t>
  </si>
  <si>
    <t>C003416615</t>
  </si>
  <si>
    <t>C002128710</t>
  </si>
  <si>
    <t>C001413720</t>
  </si>
  <si>
    <t>C007513305</t>
  </si>
  <si>
    <t>C000224510</t>
  </si>
  <si>
    <t>C002414005</t>
  </si>
  <si>
    <t>C000912705</t>
  </si>
  <si>
    <t>C008313910</t>
  </si>
  <si>
    <t>C004902915</t>
  </si>
  <si>
    <t>C000200705P</t>
  </si>
  <si>
    <t>C004900205</t>
  </si>
  <si>
    <t>C000206005</t>
  </si>
  <si>
    <t>C008500710</t>
  </si>
  <si>
    <t>C001203830</t>
  </si>
  <si>
    <t>C000923115</t>
  </si>
  <si>
    <t>C003400530</t>
  </si>
  <si>
    <t>C000101820</t>
  </si>
  <si>
    <t>C004723107</t>
  </si>
  <si>
    <t>C001403305P</t>
  </si>
  <si>
    <t>C004713710P</t>
  </si>
  <si>
    <t>C002003015</t>
  </si>
  <si>
    <t>C006402715</t>
  </si>
  <si>
    <t>C0048E3805</t>
  </si>
  <si>
    <t>C007101125</t>
  </si>
  <si>
    <t>C007800710P</t>
  </si>
  <si>
    <t>C004730530</t>
  </si>
  <si>
    <t>C006600510</t>
  </si>
  <si>
    <t>C002701125</t>
  </si>
  <si>
    <t>C005401405P</t>
  </si>
  <si>
    <t>C002702905P</t>
  </si>
  <si>
    <t>C007711510</t>
  </si>
  <si>
    <t>C008411215P</t>
  </si>
  <si>
    <t>C007123720</t>
  </si>
  <si>
    <t>C003413505</t>
  </si>
  <si>
    <t>C007813130</t>
  </si>
  <si>
    <t>C007400810</t>
  </si>
  <si>
    <t>C007204105</t>
  </si>
  <si>
    <t>C000100405</t>
  </si>
  <si>
    <t>C006504405P</t>
  </si>
  <si>
    <t>C007601508</t>
  </si>
  <si>
    <t>C003442340</t>
  </si>
  <si>
    <t>C001100330</t>
  </si>
  <si>
    <t>C008214415</t>
  </si>
  <si>
    <t>C003714620</t>
  </si>
  <si>
    <t>C001303830</t>
  </si>
  <si>
    <t>C008901105P</t>
  </si>
  <si>
    <t>C002232220</t>
  </si>
  <si>
    <t>C002004121</t>
  </si>
  <si>
    <t>C005901830</t>
  </si>
  <si>
    <t>C006315120</t>
  </si>
  <si>
    <t>C005001805</t>
  </si>
  <si>
    <t>C000104510</t>
  </si>
  <si>
    <t>C003004420</t>
  </si>
  <si>
    <t>C007102215</t>
  </si>
  <si>
    <t>C000215810</t>
  </si>
  <si>
    <t>C007811320</t>
  </si>
  <si>
    <t>C007803615</t>
  </si>
  <si>
    <t>C006504005</t>
  </si>
  <si>
    <t>C001910835</t>
  </si>
  <si>
    <t>C004104715</t>
  </si>
  <si>
    <t>C007414105</t>
  </si>
  <si>
    <t>C000933315</t>
  </si>
  <si>
    <t>C008401115P</t>
  </si>
  <si>
    <t>C007600220</t>
  </si>
  <si>
    <t>C002602910</t>
  </si>
  <si>
    <t>C002600305P</t>
  </si>
  <si>
    <t>C007700515</t>
  </si>
  <si>
    <t>C006601235</t>
  </si>
  <si>
    <t>C007811735</t>
  </si>
  <si>
    <t>C009100403</t>
  </si>
  <si>
    <t>C001900415</t>
  </si>
  <si>
    <t>C002004720</t>
  </si>
  <si>
    <t>C006722610</t>
  </si>
  <si>
    <t>C008011120</t>
  </si>
  <si>
    <t>C003421150</t>
  </si>
  <si>
    <t>C006306103</t>
  </si>
  <si>
    <t>C007432820</t>
  </si>
  <si>
    <t>C003400525</t>
  </si>
  <si>
    <t>C007810535</t>
  </si>
  <si>
    <t>C007803445</t>
  </si>
  <si>
    <t>C007602730</t>
  </si>
  <si>
    <t>C001201210P</t>
  </si>
  <si>
    <t>C003422110</t>
  </si>
  <si>
    <t>C007000715</t>
  </si>
  <si>
    <t>C005402205</t>
  </si>
  <si>
    <t>C003004510</t>
  </si>
  <si>
    <t>C008100405</t>
  </si>
  <si>
    <t>C001123405</t>
  </si>
  <si>
    <t>C007403420P</t>
  </si>
  <si>
    <t>C002002405</t>
  </si>
  <si>
    <t>C004212205</t>
  </si>
  <si>
    <t>C007104905P</t>
  </si>
  <si>
    <t>C006301204P</t>
  </si>
  <si>
    <t>C003404510</t>
  </si>
  <si>
    <t>C004513520</t>
  </si>
  <si>
    <t>C008803505</t>
  </si>
  <si>
    <t>C005301005</t>
  </si>
  <si>
    <t>C001015705</t>
  </si>
  <si>
    <t>C001422120</t>
  </si>
  <si>
    <t>C007802105</t>
  </si>
  <si>
    <t>C006422235</t>
  </si>
  <si>
    <t>C008703105</t>
  </si>
  <si>
    <t>C002313410</t>
  </si>
  <si>
    <t>C007403105</t>
  </si>
  <si>
    <t>C001401110</t>
  </si>
  <si>
    <t>C001801210</t>
  </si>
  <si>
    <t>C003284410</t>
  </si>
  <si>
    <t>C003402035</t>
  </si>
  <si>
    <t>C006710820</t>
  </si>
  <si>
    <t>C008411425</t>
  </si>
  <si>
    <t>C003913105</t>
  </si>
  <si>
    <t>C001412210</t>
  </si>
  <si>
    <t>C001302040</t>
  </si>
  <si>
    <t>C003000815P</t>
  </si>
  <si>
    <t>C004011120</t>
  </si>
  <si>
    <t>C001800305</t>
  </si>
  <si>
    <t>C003402515</t>
  </si>
  <si>
    <t>C000602505</t>
  </si>
  <si>
    <t>C003405205P</t>
  </si>
  <si>
    <t>C003411440</t>
  </si>
  <si>
    <t>C002001823</t>
  </si>
  <si>
    <t>C005407710</t>
  </si>
  <si>
    <t>C006503007</t>
  </si>
  <si>
    <t>C002701210</t>
  </si>
  <si>
    <t>C006600615</t>
  </si>
  <si>
    <t>C002169545</t>
  </si>
  <si>
    <t>C009101105</t>
  </si>
  <si>
    <t>C001902525</t>
  </si>
  <si>
    <t>C004102405</t>
  </si>
  <si>
    <t>C007203105</t>
  </si>
  <si>
    <t>C007112907</t>
  </si>
  <si>
    <t>C001900815</t>
  </si>
  <si>
    <t>C000210405</t>
  </si>
  <si>
    <t>C004701910P</t>
  </si>
  <si>
    <t>M170004901P</t>
  </si>
  <si>
    <t>C000922915</t>
  </si>
  <si>
    <t>C003104605</t>
  </si>
  <si>
    <t>C001105005</t>
  </si>
  <si>
    <t>C007431620</t>
  </si>
  <si>
    <t>C001901107</t>
  </si>
  <si>
    <t>C005302405</t>
  </si>
  <si>
    <t>C005516210</t>
  </si>
  <si>
    <t>C007810562</t>
  </si>
  <si>
    <t>C006614310</t>
  </si>
  <si>
    <t>C002022915</t>
  </si>
  <si>
    <t>C006322705</t>
  </si>
  <si>
    <t>C004702203</t>
  </si>
  <si>
    <t>C001321845</t>
  </si>
  <si>
    <t>C007614420</t>
  </si>
  <si>
    <t>C002000310</t>
  </si>
  <si>
    <t>C003400625</t>
  </si>
  <si>
    <t>C003400705P</t>
  </si>
  <si>
    <t>C000912910</t>
  </si>
  <si>
    <t>C009301805</t>
  </si>
  <si>
    <t>C002012650</t>
  </si>
  <si>
    <t>C004702315</t>
  </si>
  <si>
    <t>C006410320</t>
  </si>
  <si>
    <t>C004011710</t>
  </si>
  <si>
    <t>C002601510P</t>
  </si>
  <si>
    <t>C001303825</t>
  </si>
  <si>
    <t>C005913903</t>
  </si>
  <si>
    <t>C003402710</t>
  </si>
  <si>
    <t>C007601215</t>
  </si>
  <si>
    <t>C002021235</t>
  </si>
  <si>
    <t>C000233915</t>
  </si>
  <si>
    <t>C003724020</t>
  </si>
  <si>
    <t>C003315105P</t>
  </si>
  <si>
    <t>M1870C2505</t>
  </si>
  <si>
    <t>C007402015P</t>
  </si>
  <si>
    <t>C007413610P</t>
  </si>
  <si>
    <t>C006900115</t>
  </si>
  <si>
    <t>C001910515</t>
  </si>
  <si>
    <t>M1515B3605</t>
  </si>
  <si>
    <t>C001423630</t>
  </si>
  <si>
    <t>C007701805P</t>
  </si>
  <si>
    <t>C007814060</t>
  </si>
  <si>
    <t>M0010C1005</t>
  </si>
  <si>
    <t>C007416305</t>
  </si>
  <si>
    <t>C007440315</t>
  </si>
  <si>
    <t>C005901610</t>
  </si>
  <si>
    <t>C007123045</t>
  </si>
  <si>
    <t>C007001910</t>
  </si>
  <si>
    <t>C002901305P</t>
  </si>
  <si>
    <t>C008544210</t>
  </si>
  <si>
    <t>C000214405</t>
  </si>
  <si>
    <t>C005001915</t>
  </si>
  <si>
    <t>C007740715</t>
  </si>
  <si>
    <t>C007811740</t>
  </si>
  <si>
    <t>C001044620</t>
  </si>
  <si>
    <t>C009000505</t>
  </si>
  <si>
    <t>C007001220</t>
  </si>
  <si>
    <t>C007113605</t>
  </si>
  <si>
    <t>C006321235</t>
  </si>
  <si>
    <t>C009012715</t>
  </si>
  <si>
    <t>C006412430</t>
  </si>
  <si>
    <t>C006512915</t>
  </si>
  <si>
    <t>C000134022</t>
  </si>
  <si>
    <t>C002700705</t>
  </si>
  <si>
    <t>C002014755</t>
  </si>
  <si>
    <t>C009004110</t>
  </si>
  <si>
    <t>C001204220</t>
  </si>
  <si>
    <t>C001605405P</t>
  </si>
  <si>
    <t>C008503915</t>
  </si>
  <si>
    <t>C008503505</t>
  </si>
  <si>
    <t>C004103915</t>
  </si>
  <si>
    <t>C001105005P</t>
  </si>
  <si>
    <t>C007803110</t>
  </si>
  <si>
    <t>C001412225</t>
  </si>
  <si>
    <t>C006133805P</t>
  </si>
  <si>
    <t>C007601330</t>
  </si>
  <si>
    <t>C006713915</t>
  </si>
  <si>
    <t>M0915C0105</t>
  </si>
  <si>
    <t>C000634330</t>
  </si>
  <si>
    <t>C002701920</t>
  </si>
  <si>
    <t>C005405703</t>
  </si>
  <si>
    <t>C007813655</t>
  </si>
  <si>
    <t>C001423607</t>
  </si>
  <si>
    <t>C001112807</t>
  </si>
  <si>
    <t>C008823120</t>
  </si>
  <si>
    <t>C002004920</t>
  </si>
  <si>
    <t>C007111717</t>
  </si>
  <si>
    <t>C003401615</t>
  </si>
  <si>
    <t>C008021920</t>
  </si>
  <si>
    <t>C007805305</t>
  </si>
  <si>
    <t>C003114110</t>
  </si>
  <si>
    <t>C007462415</t>
  </si>
  <si>
    <t>C001303325</t>
  </si>
  <si>
    <t>C007402205</t>
  </si>
  <si>
    <t>C007804115</t>
  </si>
  <si>
    <t>C004723610</t>
  </si>
  <si>
    <t>C002013440</t>
  </si>
  <si>
    <t>C002001305</t>
  </si>
  <si>
    <t>C002177210</t>
  </si>
  <si>
    <t>C006712515</t>
  </si>
  <si>
    <t>C007903105</t>
  </si>
  <si>
    <t>C007013510</t>
  </si>
  <si>
    <t>C007804320</t>
  </si>
  <si>
    <t>C003412325</t>
  </si>
  <si>
    <t>C004800905P</t>
  </si>
  <si>
    <t>C007004115</t>
  </si>
  <si>
    <t>C007124005</t>
  </si>
  <si>
    <t>C002014310</t>
  </si>
  <si>
    <t>C002602620P</t>
  </si>
  <si>
    <t>C002322510P</t>
  </si>
  <si>
    <t>C007602240</t>
  </si>
  <si>
    <t>C006607105P</t>
  </si>
  <si>
    <t>C007825725</t>
  </si>
  <si>
    <t>C000903605</t>
  </si>
  <si>
    <t>C002805104P</t>
  </si>
  <si>
    <t>C001311415</t>
  </si>
  <si>
    <t>C007402215</t>
  </si>
  <si>
    <t>C008201520</t>
  </si>
  <si>
    <t>C006321030</t>
  </si>
  <si>
    <t>C002013235</t>
  </si>
  <si>
    <t>C008703005</t>
  </si>
  <si>
    <t>C003731005</t>
  </si>
  <si>
    <t>C002012040</t>
  </si>
  <si>
    <t>C001203705</t>
  </si>
  <si>
    <t>C007906705P</t>
  </si>
  <si>
    <t>C005619510</t>
  </si>
  <si>
    <t>C000611015</t>
  </si>
  <si>
    <t>C007203705</t>
  </si>
  <si>
    <t>C007112720</t>
  </si>
  <si>
    <t>C005208705P</t>
  </si>
  <si>
    <t>C008402920</t>
  </si>
  <si>
    <t>C008204010</t>
  </si>
  <si>
    <t>C003303905P</t>
  </si>
  <si>
    <t>C001301820</t>
  </si>
  <si>
    <t>M0470C5405</t>
  </si>
  <si>
    <t>C006503605</t>
  </si>
  <si>
    <t>C006904920</t>
  </si>
  <si>
    <t>C005501105</t>
  </si>
  <si>
    <t>C002145420</t>
  </si>
  <si>
    <t>C009104705</t>
  </si>
  <si>
    <t>C006341615</t>
  </si>
  <si>
    <t>C003413025</t>
  </si>
  <si>
    <t>C004813220</t>
  </si>
  <si>
    <t>C005002310</t>
  </si>
  <si>
    <t>C000103420</t>
  </si>
  <si>
    <t>C004704203</t>
  </si>
  <si>
    <t>C007602705</t>
  </si>
  <si>
    <t>C006130125</t>
  </si>
  <si>
    <t>C002732025</t>
  </si>
  <si>
    <t>C008504805P</t>
  </si>
  <si>
    <t>C007100810</t>
  </si>
  <si>
    <t>C007102050</t>
  </si>
  <si>
    <t>C008400615</t>
  </si>
  <si>
    <t>C007815060</t>
  </si>
  <si>
    <t>C002704015</t>
  </si>
  <si>
    <t>C007604405</t>
  </si>
  <si>
    <t>C007304105</t>
  </si>
  <si>
    <t>C006610730</t>
  </si>
  <si>
    <t>C006920515</t>
  </si>
  <si>
    <t>C001902910</t>
  </si>
  <si>
    <t>C001112905</t>
  </si>
  <si>
    <t>C005425230</t>
  </si>
  <si>
    <t>C005425250</t>
  </si>
  <si>
    <t>C004104720</t>
  </si>
  <si>
    <t>C008523930</t>
  </si>
  <si>
    <t>C005904810P</t>
  </si>
  <si>
    <t>C002144205</t>
  </si>
  <si>
    <t>C001214315P</t>
  </si>
  <si>
    <t>C007624110</t>
  </si>
  <si>
    <t>C005475445</t>
  </si>
  <si>
    <t>C004102105</t>
  </si>
  <si>
    <t>C005400910</t>
  </si>
  <si>
    <t>C004103603</t>
  </si>
  <si>
    <t>C002917110</t>
  </si>
  <si>
    <t>C003722310</t>
  </si>
  <si>
    <t>C006912605</t>
  </si>
  <si>
    <t>C004558715</t>
  </si>
  <si>
    <t>C009002605</t>
  </si>
  <si>
    <t>C007203805</t>
  </si>
  <si>
    <t>C000912305</t>
  </si>
  <si>
    <t>C008803105</t>
  </si>
  <si>
    <t>C005444615</t>
  </si>
  <si>
    <t>C001205820</t>
  </si>
  <si>
    <t>C004104405</t>
  </si>
  <si>
    <t>C004701203</t>
  </si>
  <si>
    <t>C005520930</t>
  </si>
  <si>
    <t>C006606305</t>
  </si>
  <si>
    <t>C002022930</t>
  </si>
  <si>
    <t>C003403910</t>
  </si>
  <si>
    <t>C006313105</t>
  </si>
  <si>
    <t>C004702703</t>
  </si>
  <si>
    <t>C007801805</t>
  </si>
  <si>
    <t>C007102028</t>
  </si>
  <si>
    <t>C006601260</t>
  </si>
  <si>
    <t>C001901640</t>
  </si>
  <si>
    <t>C009102905</t>
  </si>
  <si>
    <t>M1235A1805</t>
  </si>
  <si>
    <t>C004702005P</t>
  </si>
  <si>
    <t>C007102205</t>
  </si>
  <si>
    <t>C001802910</t>
  </si>
  <si>
    <t>C008404610</t>
  </si>
  <si>
    <t>C007401910P</t>
  </si>
  <si>
    <t>C007801410</t>
  </si>
  <si>
    <t>C004801410</t>
  </si>
  <si>
    <t>C003252420</t>
  </si>
  <si>
    <t>C001410205P</t>
  </si>
  <si>
    <t>C001301310</t>
  </si>
  <si>
    <t>C003440935</t>
  </si>
  <si>
    <t>C000102705</t>
  </si>
  <si>
    <t>C005910405</t>
  </si>
  <si>
    <t>C009002710</t>
  </si>
  <si>
    <t>C007820745</t>
  </si>
  <si>
    <t>C004723310</t>
  </si>
  <si>
    <t>C003421510</t>
  </si>
  <si>
    <t>C006226810</t>
  </si>
  <si>
    <t>C008014020</t>
  </si>
  <si>
    <t>C000922710</t>
  </si>
  <si>
    <t>C007123215</t>
  </si>
  <si>
    <t>C007101310</t>
  </si>
  <si>
    <t>C004111715</t>
  </si>
  <si>
    <t>C000104307</t>
  </si>
  <si>
    <t>C007812720</t>
  </si>
  <si>
    <t>C007932415</t>
  </si>
  <si>
    <t>C000623425</t>
  </si>
  <si>
    <t>C002632730</t>
  </si>
  <si>
    <t>C003403715</t>
  </si>
  <si>
    <t>C004104010</t>
  </si>
  <si>
    <t>C009001737</t>
  </si>
  <si>
    <t>C007452835</t>
  </si>
  <si>
    <t>C002701705</t>
  </si>
  <si>
    <t>C007420115</t>
  </si>
  <si>
    <t>C009133625</t>
  </si>
  <si>
    <t>C008512405</t>
  </si>
  <si>
    <t>C009033465</t>
  </si>
  <si>
    <t>C009304805P</t>
  </si>
  <si>
    <t>C007000110</t>
  </si>
  <si>
    <t>C002004730</t>
  </si>
  <si>
    <t>C000101905</t>
  </si>
  <si>
    <t>C001402515</t>
  </si>
  <si>
    <t>C007011110</t>
  </si>
  <si>
    <t>C001012815</t>
  </si>
  <si>
    <t>C004303105</t>
  </si>
  <si>
    <t>C002001115</t>
  </si>
  <si>
    <t>C006504205</t>
  </si>
  <si>
    <t>C001300310</t>
  </si>
  <si>
    <t>C007010905</t>
  </si>
  <si>
    <t>C009102820</t>
  </si>
  <si>
    <t>C004103720</t>
  </si>
  <si>
    <t>C001011605</t>
  </si>
  <si>
    <t>C004741520</t>
  </si>
  <si>
    <t>C009114505</t>
  </si>
  <si>
    <t>C007811545</t>
  </si>
  <si>
    <t>C005306105</t>
  </si>
  <si>
    <t>C002203110</t>
  </si>
  <si>
    <t>C005914030</t>
  </si>
  <si>
    <t>C007422027</t>
  </si>
  <si>
    <t>C007431630</t>
  </si>
  <si>
    <t>C006700410P</t>
  </si>
  <si>
    <t>C007824645</t>
  </si>
  <si>
    <t>C008702315</t>
  </si>
  <si>
    <t>C003001310</t>
  </si>
  <si>
    <t>C004704205</t>
  </si>
  <si>
    <t>C000210720</t>
  </si>
  <si>
    <t>C003000815</t>
  </si>
  <si>
    <t>C001205830</t>
  </si>
  <si>
    <t>C007114945</t>
  </si>
  <si>
    <t>C001210925</t>
  </si>
  <si>
    <t>C001423130</t>
  </si>
  <si>
    <t>M1690D0505</t>
  </si>
  <si>
    <t>C009313115</t>
  </si>
  <si>
    <t>C007102625</t>
  </si>
  <si>
    <t>C007600610</t>
  </si>
  <si>
    <t>C001310725</t>
  </si>
  <si>
    <t>C005501720</t>
  </si>
  <si>
    <t>C000615230</t>
  </si>
  <si>
    <t>C009000440</t>
  </si>
  <si>
    <t>C009004115</t>
  </si>
  <si>
    <t>C007814015</t>
  </si>
  <si>
    <t>C003405025</t>
  </si>
  <si>
    <t>C003406020</t>
  </si>
  <si>
    <t>C006303205</t>
  </si>
  <si>
    <t>C002600505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</si>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</sst>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[$$-409]* #,##0_);_([$$-409]* \(#,##0\);_([$$-409]* &quot;-&quot;??_);_(@_)"/>
    <numFmt numFmtId="166" formatCode="0.0%"/>
    <numFmt numFmtId="167" formatCode="0.0"/>
    <numFmt numFmtId="168" formatCode="&quot;$&quot;#,##0.00"/>
  </numFmts>
  <fonts count="40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2"/>
      <color theme="1"/>
      <name val="Tahoma"/>
      <family val="2"/>
    </font>
    <font>
      <b/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rgb="FFFF0000"/>
      <name val="Tahoma"/>
      <family val="2"/>
    </font>
    <font>
      <b/>
      <sz val="11"/>
      <color rgb="FFFF0000"/>
      <name val="Tahoma"/>
      <family val="2"/>
    </font>
    <font>
      <b/>
      <sz val="16"/>
      <color rgb="FF406713"/>
      <name val="Calibri"/>
      <family val="2"/>
    </font>
    <font>
      <b/>
      <sz val="18"/>
      <color theme="1"/>
      <name val="Arial"/>
      <family val="2"/>
    </font>
    <font>
      <b/>
      <sz val="14"/>
      <color rgb="FF0070C0"/>
      <name val="Tahoma"/>
      <family val="2"/>
    </font>
    <font>
      <sz val="14"/>
      <color theme="1"/>
      <name val="Calibri"/>
      <family val="2"/>
    </font>
    <font>
      <sz val="7"/>
      <color theme="1"/>
      <name val="Times New Roman"/>
      <family val="1"/>
    </font>
    <font>
      <u/>
      <sz val="11"/>
      <color theme="10"/>
      <name val="Tahoma"/>
      <family val="2"/>
    </font>
    <font>
      <b/>
      <sz val="11"/>
      <color rgb="FF5775D5"/>
      <name val="Tahoma"/>
      <family val="2"/>
    </font>
    <font>
      <sz val="11"/>
      <color rgb="FFFF0000"/>
      <name val="Tahoma"/>
      <family val="2"/>
    </font>
    <font>
      <b/>
      <sz val="18"/>
      <color rgb="FF0070C0"/>
      <name val="Arial"/>
      <family val="2"/>
    </font>
    <font>
      <sz val="14"/>
      <color theme="1"/>
      <name val="Tahoma"/>
      <family val="2"/>
    </font>
    <font>
      <b/>
      <sz val="18"/>
      <color rgb="FF0070C0"/>
      <name val="Tahoma"/>
      <family val="2"/>
    </font>
    <font>
      <b/>
      <sz val="11"/>
      <color rgb="FFC00000"/>
      <name val="Tahoma"/>
      <family val="2"/>
    </font>
    <font>
      <sz val="11"/>
      <color theme="1"/>
      <name val="Tahoma"/>
      <family val="2"/>
    </font>
    <font>
      <sz val="8"/>
      <color theme="1"/>
      <name val="Wingdings"/>
      <charset val="2"/>
    </font>
    <font>
      <sz val="10"/>
      <color rgb="FFC00000"/>
      <name val="Tahoma"/>
      <family val="2"/>
    </font>
    <font>
      <b/>
      <sz val="48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sz val="11"/>
      <color indexed="8"/>
      <name val="Tahoma"/>
      <family val="2"/>
    </font>
    <font>
      <strike/>
      <sz val="11"/>
      <color theme="1"/>
      <name val="Tahoma"/>
      <family val="2"/>
    </font>
    <font>
      <b/>
      <sz val="11"/>
      <color rgb="FFFFFFFF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Tahoma"/>
      <family val="2"/>
    </font>
    <font>
      <sz val="10"/>
      <color theme="1"/>
      <name val="Arial"/>
      <family val="2"/>
    </font>
    <font>
      <b/>
      <sz val="11"/>
      <color rgb="FF00B05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601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1869B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1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>
      <alignment vertical="top"/>
    </xf>
    <xf numFmtId="0" fontId="4" fillId="0" borderId="0"/>
    <xf numFmtId="0" fontId="3" fillId="0" borderId="0">
      <alignment vertical="top"/>
    </xf>
    <xf numFmtId="0" fontId="18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1" fillId="0" borderId="0" applyNumberFormat="0" applyFill="0" applyBorder="0" applyProtection="0"/>
    <xf numFmtId="0" fontId="35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" fillId="0" borderId="0"/>
    <xf numFmtId="0" fontId="1" fillId="0" borderId="0"/>
    <xf numFmtId="0" fontId="38" fillId="0" borderId="0"/>
  </cellStyleXfs>
  <cellXfs count="256">
    <xf numFmtId="0" fontId="0" fillId="0" borderId="0" xfId="0"/>
    <xf numFmtId="0" fontId="0" fillId="2" borderId="0" xfId="0" applyFill="1"/>
    <xf numFmtId="0" fontId="0" fillId="0" borderId="2" xfId="0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4" fillId="0" borderId="0" xfId="2"/>
    <xf numFmtId="0" fontId="0" fillId="0" borderId="0" xfId="0" applyAlignme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6" borderId="0" xfId="2" applyFill="1" applyAlignment="1">
      <alignment horizontal="center"/>
    </xf>
    <xf numFmtId="0" fontId="0" fillId="0" borderId="2" xfId="0" applyBorder="1" applyAlignment="1" applyProtection="1">
      <alignment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2" fontId="0" fillId="9" borderId="2" xfId="0" applyNumberForma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5" borderId="6" xfId="0" applyFont="1" applyFill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0" fontId="13" fillId="10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10" borderId="0" xfId="0" applyFill="1" applyAlignment="1">
      <alignment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5" fillId="5" borderId="11" xfId="0" applyFont="1" applyFill="1" applyBorder="1" applyAlignment="1">
      <alignment vertical="center"/>
    </xf>
    <xf numFmtId="0" fontId="22" fillId="5" borderId="10" xfId="0" applyFont="1" applyFill="1" applyBorder="1" applyAlignment="1">
      <alignment vertical="center"/>
    </xf>
    <xf numFmtId="0" fontId="22" fillId="5" borderId="7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0" fontId="22" fillId="5" borderId="9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17" fillId="0" borderId="14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11" borderId="2" xfId="0" applyFill="1" applyBorder="1" applyAlignment="1">
      <alignment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9" fontId="0" fillId="5" borderId="2" xfId="5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5" fillId="5" borderId="12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0" fillId="0" borderId="2" xfId="0" applyNumberFormat="1" applyBorder="1" applyAlignment="1" applyProtection="1">
      <alignment horizontal="right" vertical="center" wrapText="1"/>
      <protection locked="0"/>
    </xf>
    <xf numFmtId="0" fontId="0" fillId="5" borderId="2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vertical="center"/>
    </xf>
    <xf numFmtId="164" fontId="0" fillId="5" borderId="2" xfId="0" applyNumberFormat="1" applyFill="1" applyBorder="1" applyAlignment="1">
      <alignment horizontal="center" vertical="center" wrapText="1"/>
    </xf>
    <xf numFmtId="0" fontId="0" fillId="13" borderId="0" xfId="0" applyFill="1"/>
    <xf numFmtId="0" fontId="26" fillId="13" borderId="0" xfId="0" applyFont="1" applyFill="1" applyAlignment="1">
      <alignment horizontal="right"/>
    </xf>
    <xf numFmtId="0" fontId="0" fillId="13" borderId="17" xfId="0" applyFill="1" applyBorder="1"/>
    <xf numFmtId="0" fontId="18" fillId="13" borderId="0" xfId="4" applyFill="1"/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6" fontId="0" fillId="5" borderId="0" xfId="5" applyNumberFormat="1" applyFont="1" applyFill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6" fillId="3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0" fontId="18" fillId="0" borderId="0" xfId="4" applyFill="1" applyBorder="1" applyAlignment="1" applyProtection="1">
      <alignment vertical="center"/>
      <protection locked="0"/>
    </xf>
    <xf numFmtId="0" fontId="18" fillId="0" borderId="0" xfId="4" applyBorder="1" applyAlignment="1" applyProtection="1">
      <alignment horizontal="justify" vertical="center"/>
      <protection locked="0"/>
    </xf>
    <xf numFmtId="164" fontId="0" fillId="5" borderId="13" xfId="0" applyNumberFormat="1" applyFill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4" fontId="0" fillId="5" borderId="2" xfId="0" applyNumberForma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10" borderId="0" xfId="0" applyFont="1" applyFill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14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14" borderId="2" xfId="0" applyFill="1" applyBorder="1" applyAlignment="1">
      <alignment horizontal="left" vertical="center" wrapText="1"/>
    </xf>
    <xf numFmtId="0" fontId="0" fillId="14" borderId="2" xfId="0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30" fillId="1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64" fontId="0" fillId="5" borderId="2" xfId="0" applyNumberForma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9" fontId="0" fillId="0" borderId="2" xfId="5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14" borderId="2" xfId="0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2" xfId="0" applyNumberFormat="1" applyBorder="1" applyAlignment="1">
      <alignment horizontal="right"/>
    </xf>
    <xf numFmtId="0" fontId="0" fillId="0" borderId="0" xfId="0" applyAlignment="1">
      <alignment horizontal="right"/>
    </xf>
    <xf numFmtId="0" fontId="6" fillId="18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4" fontId="0" fillId="0" borderId="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8" xfId="0" applyBorder="1" applyAlignment="1">
      <alignment horizontal="left"/>
    </xf>
    <xf numFmtId="0" fontId="30" fillId="19" borderId="2" xfId="0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8" borderId="13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34" fillId="0" borderId="0" xfId="0" applyFont="1"/>
    <xf numFmtId="0" fontId="0" fillId="8" borderId="0" xfId="0" applyFill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24" fillId="10" borderId="0" xfId="0" applyFont="1" applyFill="1" applyAlignment="1">
      <alignment vertical="center"/>
    </xf>
    <xf numFmtId="0" fontId="0" fillId="8" borderId="0" xfId="0" applyFill="1"/>
    <xf numFmtId="0" fontId="0" fillId="0" borderId="2" xfId="0" applyBorder="1"/>
    <xf numFmtId="0" fontId="0" fillId="8" borderId="2" xfId="0" applyFill="1" applyBorder="1" applyAlignment="1">
      <alignment horizontal="center"/>
    </xf>
    <xf numFmtId="0" fontId="24" fillId="0" borderId="0" xfId="0" applyFont="1"/>
    <xf numFmtId="166" fontId="0" fillId="5" borderId="2" xfId="5" applyNumberFormat="1" applyFont="1" applyFill="1" applyBorder="1" applyAlignment="1" applyProtection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right" vertical="center"/>
    </xf>
    <xf numFmtId="2" fontId="5" fillId="5" borderId="2" xfId="0" applyNumberFormat="1" applyFont="1" applyFill="1" applyBorder="1" applyAlignment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0" fontId="4" fillId="7" borderId="0" xfId="2" applyFill="1"/>
    <xf numFmtId="0" fontId="36" fillId="0" borderId="0" xfId="2" applyFont="1"/>
    <xf numFmtId="0" fontId="36" fillId="0" borderId="0" xfId="0" applyFont="1"/>
    <xf numFmtId="0" fontId="34" fillId="7" borderId="0" xfId="0" applyFont="1" applyFill="1"/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14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>
      <alignment vertical="center"/>
    </xf>
    <xf numFmtId="14" fontId="0" fillId="0" borderId="10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3" xfId="0" applyNumberForma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32" fillId="13" borderId="0" xfId="0" applyFont="1" applyFill="1"/>
    <xf numFmtId="44" fontId="0" fillId="5" borderId="0" xfId="8" applyFont="1" applyFill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0" fillId="6" borderId="3" xfId="0" applyFill="1" applyBorder="1"/>
    <xf numFmtId="44" fontId="0" fillId="0" borderId="0" xfId="0" applyNumberFormat="1" applyAlignment="1">
      <alignment vertical="center"/>
    </xf>
    <xf numFmtId="0" fontId="0" fillId="21" borderId="12" xfId="0" applyFill="1" applyBorder="1" applyAlignment="1">
      <alignment horizontal="center" vertical="center"/>
    </xf>
    <xf numFmtId="165" fontId="0" fillId="5" borderId="0" xfId="0" applyNumberFormat="1" applyFill="1" applyAlignment="1">
      <alignment horizontal="left" vertical="center"/>
    </xf>
    <xf numFmtId="166" fontId="0" fillId="0" borderId="0" xfId="5" applyNumberFormat="1" applyFont="1" applyAlignment="1">
      <alignment horizontal="center" vertical="center"/>
    </xf>
    <xf numFmtId="9" fontId="0" fillId="21" borderId="12" xfId="5" applyFont="1" applyFill="1" applyBorder="1" applyAlignment="1">
      <alignment horizontal="center" vertical="center"/>
    </xf>
    <xf numFmtId="0" fontId="20" fillId="21" borderId="12" xfId="0" applyFont="1" applyFill="1" applyBorder="1" applyAlignment="1">
      <alignment horizontal="center" vertical="center"/>
    </xf>
    <xf numFmtId="44" fontId="20" fillId="5" borderId="0" xfId="8" applyFont="1" applyFill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0" fontId="37" fillId="6" borderId="2" xfId="0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22" borderId="0" xfId="0" applyNumberFormat="1" applyFill="1" applyAlignment="1">
      <alignment vertical="center"/>
    </xf>
    <xf numFmtId="0" fontId="0" fillId="13" borderId="3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44" fontId="0" fillId="13" borderId="0" xfId="8" applyFont="1" applyFill="1" applyAlignment="1">
      <alignment horizontal="center" vertical="center"/>
    </xf>
    <xf numFmtId="44" fontId="20" fillId="13" borderId="0" xfId="8" applyFont="1" applyFill="1" applyAlignment="1">
      <alignment horizontal="center" vertical="center"/>
    </xf>
    <xf numFmtId="168" fontId="0" fillId="10" borderId="0" xfId="0" applyNumberFormat="1" applyFill="1" applyAlignment="1">
      <alignment vertical="center"/>
    </xf>
    <xf numFmtId="166" fontId="0" fillId="22" borderId="0" xfId="5" applyNumberFormat="1" applyFont="1" applyFill="1" applyAlignment="1">
      <alignment vertical="center"/>
    </xf>
    <xf numFmtId="165" fontId="0" fillId="13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0" fontId="20" fillId="13" borderId="0" xfId="0" applyFont="1" applyFill="1"/>
    <xf numFmtId="0" fontId="0" fillId="23" borderId="0" xfId="0" applyFill="1" applyAlignment="1">
      <alignment vertical="center"/>
    </xf>
    <xf numFmtId="0" fontId="20" fillId="13" borderId="12" xfId="0" applyFont="1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 wrapText="1"/>
    </xf>
    <xf numFmtId="0" fontId="0" fillId="10" borderId="15" xfId="0" applyFill="1" applyBorder="1" applyAlignment="1">
      <alignment vertical="center"/>
    </xf>
    <xf numFmtId="0" fontId="22" fillId="5" borderId="6" xfId="0" applyFont="1" applyFill="1" applyBorder="1" applyAlignment="1">
      <alignment vertical="center"/>
    </xf>
    <xf numFmtId="0" fontId="22" fillId="5" borderId="8" xfId="0" applyFont="1" applyFill="1" applyBorder="1" applyAlignment="1">
      <alignment vertical="center"/>
    </xf>
    <xf numFmtId="0" fontId="9" fillId="0" borderId="2" xfId="10" applyFont="1" applyBorder="1" applyAlignment="1">
      <alignment horizontal="center"/>
    </xf>
    <xf numFmtId="0" fontId="1" fillId="0" borderId="0" xfId="10"/>
    <xf numFmtId="0" fontId="1" fillId="0" borderId="2" xfId="10" applyBorder="1"/>
    <xf numFmtId="0" fontId="1" fillId="0" borderId="2" xfId="10" applyBorder="1" applyAlignment="1">
      <alignment horizontal="center"/>
    </xf>
    <xf numFmtId="0" fontId="35" fillId="0" borderId="2" xfId="7" applyBorder="1"/>
    <xf numFmtId="0" fontId="1" fillId="0" borderId="0" xfId="10" applyAlignment="1">
      <alignment horizontal="center"/>
    </xf>
    <xf numFmtId="0" fontId="1" fillId="0" borderId="0" xfId="2" applyFont="1"/>
    <xf numFmtId="0" fontId="9" fillId="0" borderId="3" xfId="2" applyFont="1" applyBorder="1"/>
    <xf numFmtId="0" fontId="4" fillId="0" borderId="3" xfId="2" applyBorder="1"/>
    <xf numFmtId="0" fontId="4" fillId="7" borderId="12" xfId="2" applyFill="1" applyBorder="1"/>
    <xf numFmtId="0" fontId="4" fillId="0" borderId="12" xfId="2" applyBorder="1"/>
    <xf numFmtId="0" fontId="36" fillId="7" borderId="12" xfId="2" applyFont="1" applyFill="1" applyBorder="1"/>
    <xf numFmtId="0" fontId="4" fillId="0" borderId="10" xfId="2" applyBorder="1"/>
    <xf numFmtId="0" fontId="1" fillId="0" borderId="10" xfId="2" applyFont="1" applyBorder="1"/>
    <xf numFmtId="0" fontId="4" fillId="13" borderId="12" xfId="2" applyFill="1" applyBorder="1"/>
    <xf numFmtId="0" fontId="1" fillId="13" borderId="12" xfId="2" applyFont="1" applyFill="1" applyBorder="1"/>
    <xf numFmtId="0" fontId="2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3" fontId="0" fillId="0" borderId="0" xfId="0" applyNumberFormat="1"/>
  </cellXfs>
  <cellStyles count="12">
    <cellStyle name="Comma 2" xfId="1" xr:uid="{00000000-0005-0000-0000-000000000000}"/>
    <cellStyle name="Currency" xfId="8" builtinId="4"/>
    <cellStyle name="Hyperlink" xfId="4" builtinId="8"/>
    <cellStyle name="Hyperlink 2" xfId="7" xr:uid="{00000000-0005-0000-0000-000002000000}"/>
    <cellStyle name="Normal" xfId="0" builtinId="0"/>
    <cellStyle name="Normal 2" xfId="2" xr:uid="{00000000-0005-0000-0000-000004000000}"/>
    <cellStyle name="Normal 2 2" xfId="9" xr:uid="{E8052316-EA96-4C3F-B3F4-AD1DED7C7AE6}"/>
    <cellStyle name="Normal 2 3" xfId="11" xr:uid="{CC2DC492-D90A-4713-915A-C70AB9DF5056}"/>
    <cellStyle name="Normal 3" xfId="3" xr:uid="{00000000-0005-0000-0000-000005000000}"/>
    <cellStyle name="Normal 4" xfId="6" xr:uid="{00000000-0005-0000-0000-000006000000}"/>
    <cellStyle name="Normal 5" xfId="10" xr:uid="{D3BF9ECA-096B-442F-AB14-EA730AD29868}"/>
    <cellStyle name="Percent" xfId="5" builtinId="5"/>
  </cellStyles>
  <dxfs count="32">
    <dxf>
      <font>
        <b/>
        <i val="0"/>
        <color rgb="FF5775D5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  <color rgb="FF5775D5"/>
      </font>
    </dxf>
    <dxf>
      <font>
        <b/>
        <i val="0"/>
        <color rgb="FFC00000"/>
      </font>
    </dxf>
    <dxf>
      <font>
        <strike/>
      </font>
    </dxf>
    <dxf>
      <font>
        <color rgb="FFC00000"/>
      </font>
      <fill>
        <patternFill>
          <bgColor theme="9" tint="0.79998168889431442"/>
        </patternFill>
      </fill>
    </dxf>
    <dxf>
      <font>
        <b/>
        <i val="0"/>
        <color rgb="FF5775D5"/>
      </font>
    </dxf>
    <dxf>
      <font>
        <strike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rgb="FFFCF6A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BBE583"/>
      <color rgb="FFFF0101"/>
      <color rgb="FFCCFFFF"/>
      <color rgb="FFFFFFCC"/>
      <color rgb="FFFFFF99"/>
      <color rgb="FFEBF496"/>
      <color rgb="FFF75225"/>
      <color rgb="FFFF3300"/>
      <color rgb="FFFF9933"/>
      <color rgb="FF84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7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919703</xdr:colOff>
      <xdr:row>105</xdr:row>
      <xdr:rowOff>43542</xdr:rowOff>
    </xdr:from>
    <xdr:to>
      <xdr:col>14</xdr:col>
      <xdr:colOff>1354810</xdr:colOff>
      <xdr:row>113</xdr:row>
      <xdr:rowOff>1830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7028" y="46087392"/>
          <a:ext cx="4721357" cy="1839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di.gibson@nebrask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unty.roads@deuelcounty.or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G3:R354"/>
  <sheetViews>
    <sheetView showGridLines="0" workbookViewId="0">
      <selection activeCell="G30" sqref="G30"/>
    </sheetView>
  </sheetViews>
  <sheetFormatPr defaultRowHeight="14.25" x14ac:dyDescent="0.2"/>
  <cols>
    <col min="17" max="17" width="35.25" bestFit="1" customWidth="1"/>
  </cols>
  <sheetData>
    <row r="3" spans="7:17" x14ac:dyDescent="0.2">
      <c r="G3" t="s">
        <v>0</v>
      </c>
    </row>
    <row r="4" spans="7:17" x14ac:dyDescent="0.2">
      <c r="G4" s="1" t="s">
        <v>1</v>
      </c>
      <c r="Q4" s="1" t="s">
        <v>2</v>
      </c>
    </row>
    <row r="5" spans="7:17" x14ac:dyDescent="0.2">
      <c r="Q5" s="1" t="s">
        <v>3</v>
      </c>
    </row>
    <row r="6" spans="7:17" x14ac:dyDescent="0.2">
      <c r="Q6" s="1" t="s">
        <v>4</v>
      </c>
    </row>
    <row r="7" spans="7:17" x14ac:dyDescent="0.2">
      <c r="Q7" s="1" t="s">
        <v>3</v>
      </c>
    </row>
    <row r="8" spans="7:17" x14ac:dyDescent="0.2">
      <c r="G8" t="e">
        <f>--this query was developed to provide columns that would facilitate mapmaking for SD bridges</f>
        <v>#NAME?</v>
      </c>
      <c r="Q8" s="1" t="s">
        <v>5</v>
      </c>
    </row>
    <row r="9" spans="7:17" x14ac:dyDescent="0.2">
      <c r="G9" t="e">
        <f>-- no culverts</f>
        <v>#NAME?</v>
      </c>
      <c r="Q9" s="1" t="s">
        <v>6</v>
      </c>
    </row>
    <row r="10" spans="7:17" x14ac:dyDescent="0.2">
      <c r="G10" t="e">
        <f>-- only bridges owned by Counties that are SD are included</f>
        <v>#NAME?</v>
      </c>
      <c r="Q10" s="1" t="s">
        <v>7</v>
      </c>
    </row>
    <row r="11" spans="7:17" x14ac:dyDescent="0.2">
      <c r="G11" t="s">
        <v>8</v>
      </c>
      <c r="Q11" s="1" t="s">
        <v>9</v>
      </c>
    </row>
    <row r="12" spans="7:17" x14ac:dyDescent="0.2">
      <c r="Q12" s="1" t="s">
        <v>10</v>
      </c>
    </row>
    <row r="13" spans="7:17" x14ac:dyDescent="0.2">
      <c r="Q13" s="1" t="s">
        <v>11</v>
      </c>
    </row>
    <row r="14" spans="7:17" x14ac:dyDescent="0.2">
      <c r="G14" t="s">
        <v>12</v>
      </c>
      <c r="Q14" s="1" t="s">
        <v>13</v>
      </c>
    </row>
    <row r="15" spans="7:17" x14ac:dyDescent="0.2">
      <c r="I15" t="s">
        <v>14</v>
      </c>
      <c r="Q15" s="1" t="s">
        <v>15</v>
      </c>
    </row>
    <row r="16" spans="7:17" x14ac:dyDescent="0.2">
      <c r="I16" t="s">
        <v>16</v>
      </c>
      <c r="Q16" s="1" t="s">
        <v>17</v>
      </c>
    </row>
    <row r="17" spans="8:17" x14ac:dyDescent="0.2">
      <c r="I17" t="s">
        <v>18</v>
      </c>
      <c r="Q17" s="1" t="s">
        <v>9</v>
      </c>
    </row>
    <row r="18" spans="8:17" x14ac:dyDescent="0.2">
      <c r="I18" t="s">
        <v>19</v>
      </c>
      <c r="Q18" s="1" t="s">
        <v>10</v>
      </c>
    </row>
    <row r="19" spans="8:17" x14ac:dyDescent="0.2">
      <c r="M19" t="s">
        <v>20</v>
      </c>
      <c r="Q19" s="1" t="s">
        <v>11</v>
      </c>
    </row>
    <row r="20" spans="8:17" x14ac:dyDescent="0.2">
      <c r="M20" t="s">
        <v>21</v>
      </c>
      <c r="N20" t="s">
        <v>22</v>
      </c>
      <c r="Q20" s="1" t="s">
        <v>13</v>
      </c>
    </row>
    <row r="21" spans="8:17" x14ac:dyDescent="0.2">
      <c r="Q21" s="1" t="s">
        <v>15</v>
      </c>
    </row>
    <row r="22" spans="8:17" x14ac:dyDescent="0.2">
      <c r="H22" t="e">
        <f>-- this block assigns NACO District number</f>
        <v>#NAME?</v>
      </c>
      <c r="Q22" s="1" t="s">
        <v>23</v>
      </c>
    </row>
    <row r="23" spans="8:17" x14ac:dyDescent="0.2">
      <c r="J23" t="s">
        <v>24</v>
      </c>
      <c r="Q23" s="1" t="s">
        <v>9</v>
      </c>
    </row>
    <row r="24" spans="8:17" x14ac:dyDescent="0.2">
      <c r="K24" t="s">
        <v>25</v>
      </c>
      <c r="Q24" s="1" t="s">
        <v>10</v>
      </c>
    </row>
    <row r="25" spans="8:17" x14ac:dyDescent="0.2">
      <c r="K25" t="s">
        <v>26</v>
      </c>
      <c r="Q25" s="1" t="s">
        <v>11</v>
      </c>
    </row>
    <row r="26" spans="8:17" x14ac:dyDescent="0.2">
      <c r="K26" t="s">
        <v>27</v>
      </c>
      <c r="Q26" s="1" t="s">
        <v>13</v>
      </c>
    </row>
    <row r="27" spans="8:17" x14ac:dyDescent="0.2">
      <c r="K27" t="s">
        <v>28</v>
      </c>
      <c r="Q27" s="1" t="s">
        <v>15</v>
      </c>
    </row>
    <row r="28" spans="8:17" x14ac:dyDescent="0.2">
      <c r="K28" t="s">
        <v>29</v>
      </c>
      <c r="Q28" s="1" t="s">
        <v>30</v>
      </c>
    </row>
    <row r="29" spans="8:17" x14ac:dyDescent="0.2">
      <c r="K29" t="s">
        <v>31</v>
      </c>
      <c r="Q29" s="1" t="s">
        <v>32</v>
      </c>
    </row>
    <row r="30" spans="8:17" x14ac:dyDescent="0.2">
      <c r="K30" t="s">
        <v>33</v>
      </c>
      <c r="Q30" s="1" t="s">
        <v>14</v>
      </c>
    </row>
    <row r="31" spans="8:17" x14ac:dyDescent="0.2">
      <c r="K31" t="s">
        <v>34</v>
      </c>
      <c r="Q31" s="1" t="s">
        <v>35</v>
      </c>
    </row>
    <row r="32" spans="8:17" x14ac:dyDescent="0.2">
      <c r="K32" t="s">
        <v>36</v>
      </c>
    </row>
    <row r="33" spans="10:11" x14ac:dyDescent="0.2">
      <c r="K33" t="s">
        <v>37</v>
      </c>
    </row>
    <row r="34" spans="10:11" x14ac:dyDescent="0.2">
      <c r="K34" t="s">
        <v>38</v>
      </c>
    </row>
    <row r="35" spans="10:11" x14ac:dyDescent="0.2">
      <c r="K35" t="s">
        <v>39</v>
      </c>
    </row>
    <row r="36" spans="10:11" x14ac:dyDescent="0.2">
      <c r="K36" t="s">
        <v>40</v>
      </c>
    </row>
    <row r="37" spans="10:11" x14ac:dyDescent="0.2">
      <c r="K37" t="s">
        <v>41</v>
      </c>
    </row>
    <row r="38" spans="10:11" x14ac:dyDescent="0.2">
      <c r="K38" t="s">
        <v>42</v>
      </c>
    </row>
    <row r="39" spans="10:11" x14ac:dyDescent="0.2">
      <c r="K39" t="s">
        <v>43</v>
      </c>
    </row>
    <row r="40" spans="10:11" x14ac:dyDescent="0.2">
      <c r="K40" t="s">
        <v>44</v>
      </c>
    </row>
    <row r="42" spans="10:11" x14ac:dyDescent="0.2">
      <c r="J42" t="s">
        <v>45</v>
      </c>
    </row>
    <row r="43" spans="10:11" x14ac:dyDescent="0.2">
      <c r="J43" t="s">
        <v>46</v>
      </c>
    </row>
    <row r="44" spans="10:11" x14ac:dyDescent="0.2">
      <c r="K44" t="s">
        <v>47</v>
      </c>
    </row>
    <row r="45" spans="10:11" x14ac:dyDescent="0.2">
      <c r="K45" t="s">
        <v>48</v>
      </c>
    </row>
    <row r="46" spans="10:11" x14ac:dyDescent="0.2">
      <c r="K46" t="s">
        <v>49</v>
      </c>
    </row>
    <row r="47" spans="10:11" x14ac:dyDescent="0.2">
      <c r="K47" t="s">
        <v>50</v>
      </c>
    </row>
    <row r="48" spans="10:11" x14ac:dyDescent="0.2">
      <c r="K48" t="s">
        <v>51</v>
      </c>
    </row>
    <row r="49" spans="11:11" x14ac:dyDescent="0.2">
      <c r="K49" t="s">
        <v>52</v>
      </c>
    </row>
    <row r="50" spans="11:11" x14ac:dyDescent="0.2">
      <c r="K50" t="s">
        <v>53</v>
      </c>
    </row>
    <row r="51" spans="11:11" x14ac:dyDescent="0.2">
      <c r="K51" t="s">
        <v>54</v>
      </c>
    </row>
    <row r="52" spans="11:11" x14ac:dyDescent="0.2">
      <c r="K52" t="s">
        <v>55</v>
      </c>
    </row>
    <row r="53" spans="11:11" x14ac:dyDescent="0.2">
      <c r="K53" t="s">
        <v>56</v>
      </c>
    </row>
    <row r="54" spans="11:11" x14ac:dyDescent="0.2">
      <c r="K54" t="s">
        <v>57</v>
      </c>
    </row>
    <row r="55" spans="11:11" x14ac:dyDescent="0.2">
      <c r="K55" t="s">
        <v>58</v>
      </c>
    </row>
    <row r="56" spans="11:11" x14ac:dyDescent="0.2">
      <c r="K56" t="s">
        <v>59</v>
      </c>
    </row>
    <row r="57" spans="11:11" x14ac:dyDescent="0.2">
      <c r="K57" t="s">
        <v>60</v>
      </c>
    </row>
    <row r="58" spans="11:11" x14ac:dyDescent="0.2">
      <c r="K58" t="s">
        <v>61</v>
      </c>
    </row>
    <row r="59" spans="11:11" x14ac:dyDescent="0.2">
      <c r="K59" t="s">
        <v>62</v>
      </c>
    </row>
    <row r="60" spans="11:11" x14ac:dyDescent="0.2">
      <c r="K60" t="s">
        <v>63</v>
      </c>
    </row>
    <row r="61" spans="11:11" x14ac:dyDescent="0.2">
      <c r="K61" t="s">
        <v>64</v>
      </c>
    </row>
    <row r="62" spans="11:11" x14ac:dyDescent="0.2">
      <c r="K62" t="s">
        <v>65</v>
      </c>
    </row>
    <row r="63" spans="11:11" x14ac:dyDescent="0.2">
      <c r="K63" t="s">
        <v>66</v>
      </c>
    </row>
    <row r="64" spans="11:11" x14ac:dyDescent="0.2">
      <c r="K64" t="s">
        <v>67</v>
      </c>
    </row>
    <row r="65" spans="11:11" x14ac:dyDescent="0.2">
      <c r="K65" t="s">
        <v>68</v>
      </c>
    </row>
    <row r="66" spans="11:11" x14ac:dyDescent="0.2">
      <c r="K66" t="s">
        <v>69</v>
      </c>
    </row>
    <row r="68" spans="11:11" x14ac:dyDescent="0.2">
      <c r="K68" t="s">
        <v>70</v>
      </c>
    </row>
    <row r="69" spans="11:11" x14ac:dyDescent="0.2">
      <c r="K69" t="s">
        <v>46</v>
      </c>
    </row>
    <row r="70" spans="11:11" x14ac:dyDescent="0.2">
      <c r="K70" t="s">
        <v>71</v>
      </c>
    </row>
    <row r="71" spans="11:11" x14ac:dyDescent="0.2">
      <c r="K71" t="s">
        <v>72</v>
      </c>
    </row>
    <row r="72" spans="11:11" x14ac:dyDescent="0.2">
      <c r="K72" t="s">
        <v>73</v>
      </c>
    </row>
    <row r="73" spans="11:11" x14ac:dyDescent="0.2">
      <c r="K73" t="s">
        <v>74</v>
      </c>
    </row>
    <row r="74" spans="11:11" x14ac:dyDescent="0.2">
      <c r="K74" t="s">
        <v>75</v>
      </c>
    </row>
    <row r="75" spans="11:11" x14ac:dyDescent="0.2">
      <c r="K75" t="s">
        <v>76</v>
      </c>
    </row>
    <row r="76" spans="11:11" x14ac:dyDescent="0.2">
      <c r="K76" t="s">
        <v>77</v>
      </c>
    </row>
    <row r="77" spans="11:11" x14ac:dyDescent="0.2">
      <c r="K77" t="s">
        <v>78</v>
      </c>
    </row>
    <row r="78" spans="11:11" x14ac:dyDescent="0.2">
      <c r="K78" t="s">
        <v>79</v>
      </c>
    </row>
    <row r="79" spans="11:11" x14ac:dyDescent="0.2">
      <c r="K79" t="s">
        <v>80</v>
      </c>
    </row>
    <row r="80" spans="11:11" x14ac:dyDescent="0.2">
      <c r="K80" t="s">
        <v>81</v>
      </c>
    </row>
    <row r="81" spans="11:11" x14ac:dyDescent="0.2">
      <c r="K81" t="s">
        <v>82</v>
      </c>
    </row>
    <row r="82" spans="11:11" x14ac:dyDescent="0.2">
      <c r="K82" t="s">
        <v>83</v>
      </c>
    </row>
    <row r="83" spans="11:11" x14ac:dyDescent="0.2">
      <c r="K83" t="s">
        <v>84</v>
      </c>
    </row>
    <row r="84" spans="11:11" x14ac:dyDescent="0.2">
      <c r="K84" t="s">
        <v>85</v>
      </c>
    </row>
    <row r="85" spans="11:11" x14ac:dyDescent="0.2">
      <c r="K85" t="s">
        <v>86</v>
      </c>
    </row>
    <row r="86" spans="11:11" x14ac:dyDescent="0.2">
      <c r="K86" t="s">
        <v>87</v>
      </c>
    </row>
    <row r="87" spans="11:11" x14ac:dyDescent="0.2">
      <c r="K87" t="s">
        <v>88</v>
      </c>
    </row>
    <row r="88" spans="11:11" x14ac:dyDescent="0.2">
      <c r="K88" t="s">
        <v>89</v>
      </c>
    </row>
    <row r="89" spans="11:11" x14ac:dyDescent="0.2">
      <c r="K89" t="s">
        <v>90</v>
      </c>
    </row>
    <row r="90" spans="11:11" x14ac:dyDescent="0.2">
      <c r="K90" t="s">
        <v>91</v>
      </c>
    </row>
    <row r="91" spans="11:11" x14ac:dyDescent="0.2">
      <c r="K91" t="s">
        <v>92</v>
      </c>
    </row>
    <row r="92" spans="11:11" x14ac:dyDescent="0.2">
      <c r="K92" t="s">
        <v>93</v>
      </c>
    </row>
    <row r="93" spans="11:11" x14ac:dyDescent="0.2">
      <c r="K93" t="s">
        <v>94</v>
      </c>
    </row>
    <row r="94" spans="11:11" x14ac:dyDescent="0.2">
      <c r="K94" t="s">
        <v>46</v>
      </c>
    </row>
    <row r="95" spans="11:11" x14ac:dyDescent="0.2">
      <c r="K95" t="s">
        <v>95</v>
      </c>
    </row>
    <row r="96" spans="11:11" x14ac:dyDescent="0.2">
      <c r="K96" t="s">
        <v>96</v>
      </c>
    </row>
    <row r="97" spans="11:11" x14ac:dyDescent="0.2">
      <c r="K97" t="s">
        <v>97</v>
      </c>
    </row>
    <row r="98" spans="11:11" x14ac:dyDescent="0.2">
      <c r="K98" t="s">
        <v>98</v>
      </c>
    </row>
    <row r="99" spans="11:11" x14ac:dyDescent="0.2">
      <c r="K99" t="s">
        <v>99</v>
      </c>
    </row>
    <row r="100" spans="11:11" x14ac:dyDescent="0.2">
      <c r="K100" t="s">
        <v>100</v>
      </c>
    </row>
    <row r="101" spans="11:11" x14ac:dyDescent="0.2">
      <c r="K101" t="s">
        <v>101</v>
      </c>
    </row>
    <row r="102" spans="11:11" x14ac:dyDescent="0.2">
      <c r="K102" t="s">
        <v>102</v>
      </c>
    </row>
    <row r="103" spans="11:11" x14ac:dyDescent="0.2">
      <c r="K103" t="s">
        <v>103</v>
      </c>
    </row>
    <row r="104" spans="11:11" x14ac:dyDescent="0.2">
      <c r="K104" t="s">
        <v>104</v>
      </c>
    </row>
    <row r="105" spans="11:11" x14ac:dyDescent="0.2">
      <c r="K105" t="s">
        <v>105</v>
      </c>
    </row>
    <row r="106" spans="11:11" x14ac:dyDescent="0.2">
      <c r="K106" t="s">
        <v>106</v>
      </c>
    </row>
    <row r="107" spans="11:11" x14ac:dyDescent="0.2">
      <c r="K107" t="s">
        <v>107</v>
      </c>
    </row>
    <row r="108" spans="11:11" x14ac:dyDescent="0.2">
      <c r="K108" t="s">
        <v>108</v>
      </c>
    </row>
    <row r="109" spans="11:11" x14ac:dyDescent="0.2">
      <c r="K109" t="s">
        <v>109</v>
      </c>
    </row>
    <row r="110" spans="11:11" x14ac:dyDescent="0.2">
      <c r="K110" t="s">
        <v>110</v>
      </c>
    </row>
    <row r="111" spans="11:11" x14ac:dyDescent="0.2">
      <c r="K111" t="s">
        <v>111</v>
      </c>
    </row>
    <row r="112" spans="11:11" x14ac:dyDescent="0.2">
      <c r="K112" t="s">
        <v>112</v>
      </c>
    </row>
    <row r="113" spans="11:11" x14ac:dyDescent="0.2">
      <c r="K113" t="s">
        <v>113</v>
      </c>
    </row>
    <row r="115" spans="11:11" x14ac:dyDescent="0.2">
      <c r="K115" t="s">
        <v>114</v>
      </c>
    </row>
    <row r="116" spans="11:11" x14ac:dyDescent="0.2">
      <c r="K116" t="s">
        <v>46</v>
      </c>
    </row>
    <row r="117" spans="11:11" x14ac:dyDescent="0.2">
      <c r="K117" t="s">
        <v>115</v>
      </c>
    </row>
    <row r="118" spans="11:11" x14ac:dyDescent="0.2">
      <c r="K118" t="s">
        <v>116</v>
      </c>
    </row>
    <row r="119" spans="11:11" x14ac:dyDescent="0.2">
      <c r="K119" t="s">
        <v>117</v>
      </c>
    </row>
    <row r="120" spans="11:11" x14ac:dyDescent="0.2">
      <c r="K120" t="s">
        <v>118</v>
      </c>
    </row>
    <row r="121" spans="11:11" x14ac:dyDescent="0.2">
      <c r="K121" t="s">
        <v>119</v>
      </c>
    </row>
    <row r="122" spans="11:11" x14ac:dyDescent="0.2">
      <c r="K122" t="s">
        <v>120</v>
      </c>
    </row>
    <row r="123" spans="11:11" x14ac:dyDescent="0.2">
      <c r="K123" t="s">
        <v>121</v>
      </c>
    </row>
    <row r="124" spans="11:11" x14ac:dyDescent="0.2">
      <c r="K124" t="s">
        <v>122</v>
      </c>
    </row>
    <row r="125" spans="11:11" x14ac:dyDescent="0.2">
      <c r="K125" t="s">
        <v>123</v>
      </c>
    </row>
    <row r="126" spans="11:11" x14ac:dyDescent="0.2">
      <c r="K126" t="s">
        <v>124</v>
      </c>
    </row>
    <row r="127" spans="11:11" x14ac:dyDescent="0.2">
      <c r="K127" t="s">
        <v>125</v>
      </c>
    </row>
    <row r="129" spans="7:11" x14ac:dyDescent="0.2">
      <c r="K129" t="s">
        <v>126</v>
      </c>
    </row>
    <row r="130" spans="7:11" x14ac:dyDescent="0.2">
      <c r="K130" t="s">
        <v>127</v>
      </c>
    </row>
    <row r="131" spans="7:11" x14ac:dyDescent="0.2">
      <c r="K131" t="s">
        <v>128</v>
      </c>
    </row>
    <row r="132" spans="7:11" x14ac:dyDescent="0.2">
      <c r="G132" t="e">
        <f>-- this block assigns NACO District Name</f>
        <v>#NAME?</v>
      </c>
    </row>
    <row r="133" spans="7:11" x14ac:dyDescent="0.2">
      <c r="J133" t="s">
        <v>24</v>
      </c>
    </row>
    <row r="134" spans="7:11" x14ac:dyDescent="0.2">
      <c r="K134" t="s">
        <v>25</v>
      </c>
    </row>
    <row r="135" spans="7:11" x14ac:dyDescent="0.2">
      <c r="K135" t="s">
        <v>26</v>
      </c>
    </row>
    <row r="136" spans="7:11" x14ac:dyDescent="0.2">
      <c r="K136" t="s">
        <v>27</v>
      </c>
    </row>
    <row r="137" spans="7:11" x14ac:dyDescent="0.2">
      <c r="K137" t="s">
        <v>28</v>
      </c>
    </row>
    <row r="138" spans="7:11" x14ac:dyDescent="0.2">
      <c r="K138" t="s">
        <v>29</v>
      </c>
    </row>
    <row r="139" spans="7:11" x14ac:dyDescent="0.2">
      <c r="K139" t="s">
        <v>31</v>
      </c>
    </row>
    <row r="140" spans="7:11" x14ac:dyDescent="0.2">
      <c r="K140" t="s">
        <v>33</v>
      </c>
    </row>
    <row r="141" spans="7:11" x14ac:dyDescent="0.2">
      <c r="K141" t="s">
        <v>34</v>
      </c>
    </row>
    <row r="142" spans="7:11" x14ac:dyDescent="0.2">
      <c r="K142" t="s">
        <v>36</v>
      </c>
    </row>
    <row r="143" spans="7:11" x14ac:dyDescent="0.2">
      <c r="K143" t="s">
        <v>37</v>
      </c>
    </row>
    <row r="144" spans="7:11" x14ac:dyDescent="0.2">
      <c r="K144" t="s">
        <v>38</v>
      </c>
    </row>
    <row r="145" spans="10:11" x14ac:dyDescent="0.2">
      <c r="K145" t="s">
        <v>39</v>
      </c>
    </row>
    <row r="146" spans="10:11" x14ac:dyDescent="0.2">
      <c r="K146" t="s">
        <v>40</v>
      </c>
    </row>
    <row r="147" spans="10:11" x14ac:dyDescent="0.2">
      <c r="K147" t="s">
        <v>41</v>
      </c>
    </row>
    <row r="148" spans="10:11" x14ac:dyDescent="0.2">
      <c r="K148" t="s">
        <v>42</v>
      </c>
    </row>
    <row r="149" spans="10:11" x14ac:dyDescent="0.2">
      <c r="K149" t="s">
        <v>43</v>
      </c>
    </row>
    <row r="150" spans="10:11" x14ac:dyDescent="0.2">
      <c r="K150" t="s">
        <v>44</v>
      </c>
    </row>
    <row r="152" spans="10:11" x14ac:dyDescent="0.2">
      <c r="J152" t="s">
        <v>129</v>
      </c>
    </row>
    <row r="153" spans="10:11" x14ac:dyDescent="0.2">
      <c r="J153" t="s">
        <v>46</v>
      </c>
    </row>
    <row r="154" spans="10:11" x14ac:dyDescent="0.2">
      <c r="K154" t="s">
        <v>47</v>
      </c>
    </row>
    <row r="155" spans="10:11" x14ac:dyDescent="0.2">
      <c r="K155" t="s">
        <v>48</v>
      </c>
    </row>
    <row r="156" spans="10:11" x14ac:dyDescent="0.2">
      <c r="K156" t="s">
        <v>49</v>
      </c>
    </row>
    <row r="157" spans="10:11" x14ac:dyDescent="0.2">
      <c r="K157" t="s">
        <v>50</v>
      </c>
    </row>
    <row r="158" spans="10:11" x14ac:dyDescent="0.2">
      <c r="K158" t="s">
        <v>51</v>
      </c>
    </row>
    <row r="159" spans="10:11" x14ac:dyDescent="0.2">
      <c r="K159" t="s">
        <v>52</v>
      </c>
    </row>
    <row r="160" spans="10:11" x14ac:dyDescent="0.2">
      <c r="K160" t="s">
        <v>53</v>
      </c>
    </row>
    <row r="161" spans="11:11" x14ac:dyDescent="0.2">
      <c r="K161" t="s">
        <v>54</v>
      </c>
    </row>
    <row r="162" spans="11:11" x14ac:dyDescent="0.2">
      <c r="K162" t="s">
        <v>55</v>
      </c>
    </row>
    <row r="163" spans="11:11" x14ac:dyDescent="0.2">
      <c r="K163" t="s">
        <v>56</v>
      </c>
    </row>
    <row r="164" spans="11:11" x14ac:dyDescent="0.2">
      <c r="K164" t="s">
        <v>57</v>
      </c>
    </row>
    <row r="165" spans="11:11" x14ac:dyDescent="0.2">
      <c r="K165" t="s">
        <v>58</v>
      </c>
    </row>
    <row r="166" spans="11:11" x14ac:dyDescent="0.2">
      <c r="K166" t="s">
        <v>59</v>
      </c>
    </row>
    <row r="167" spans="11:11" x14ac:dyDescent="0.2">
      <c r="K167" t="s">
        <v>60</v>
      </c>
    </row>
    <row r="168" spans="11:11" x14ac:dyDescent="0.2">
      <c r="K168" t="s">
        <v>61</v>
      </c>
    </row>
    <row r="169" spans="11:11" x14ac:dyDescent="0.2">
      <c r="K169" t="s">
        <v>62</v>
      </c>
    </row>
    <row r="170" spans="11:11" x14ac:dyDescent="0.2">
      <c r="K170" t="s">
        <v>63</v>
      </c>
    </row>
    <row r="171" spans="11:11" x14ac:dyDescent="0.2">
      <c r="K171" t="s">
        <v>64</v>
      </c>
    </row>
    <row r="172" spans="11:11" x14ac:dyDescent="0.2">
      <c r="K172" t="s">
        <v>65</v>
      </c>
    </row>
    <row r="173" spans="11:11" x14ac:dyDescent="0.2">
      <c r="K173" t="s">
        <v>66</v>
      </c>
    </row>
    <row r="174" spans="11:11" x14ac:dyDescent="0.2">
      <c r="K174" t="s">
        <v>67</v>
      </c>
    </row>
    <row r="175" spans="11:11" x14ac:dyDescent="0.2">
      <c r="K175" t="s">
        <v>68</v>
      </c>
    </row>
    <row r="176" spans="11:11" x14ac:dyDescent="0.2">
      <c r="K176" t="s">
        <v>69</v>
      </c>
    </row>
    <row r="178" spans="11:11" x14ac:dyDescent="0.2">
      <c r="K178" t="s">
        <v>130</v>
      </c>
    </row>
    <row r="179" spans="11:11" x14ac:dyDescent="0.2">
      <c r="K179" t="s">
        <v>46</v>
      </c>
    </row>
    <row r="180" spans="11:11" x14ac:dyDescent="0.2">
      <c r="K180" t="s">
        <v>71</v>
      </c>
    </row>
    <row r="181" spans="11:11" x14ac:dyDescent="0.2">
      <c r="K181" t="s">
        <v>72</v>
      </c>
    </row>
    <row r="182" spans="11:11" x14ac:dyDescent="0.2">
      <c r="K182" t="s">
        <v>73</v>
      </c>
    </row>
    <row r="183" spans="11:11" x14ac:dyDescent="0.2">
      <c r="K183" t="s">
        <v>74</v>
      </c>
    </row>
    <row r="184" spans="11:11" x14ac:dyDescent="0.2">
      <c r="K184" t="s">
        <v>75</v>
      </c>
    </row>
    <row r="185" spans="11:11" x14ac:dyDescent="0.2">
      <c r="K185" t="s">
        <v>76</v>
      </c>
    </row>
    <row r="186" spans="11:11" x14ac:dyDescent="0.2">
      <c r="K186" t="s">
        <v>77</v>
      </c>
    </row>
    <row r="187" spans="11:11" x14ac:dyDescent="0.2">
      <c r="K187" t="s">
        <v>78</v>
      </c>
    </row>
    <row r="188" spans="11:11" x14ac:dyDescent="0.2">
      <c r="K188" t="s">
        <v>79</v>
      </c>
    </row>
    <row r="189" spans="11:11" x14ac:dyDescent="0.2">
      <c r="K189" t="s">
        <v>80</v>
      </c>
    </row>
    <row r="190" spans="11:11" x14ac:dyDescent="0.2">
      <c r="K190" t="s">
        <v>81</v>
      </c>
    </row>
    <row r="191" spans="11:11" x14ac:dyDescent="0.2">
      <c r="K191" t="s">
        <v>82</v>
      </c>
    </row>
    <row r="192" spans="11:11" x14ac:dyDescent="0.2">
      <c r="K192" t="s">
        <v>83</v>
      </c>
    </row>
    <row r="193" spans="11:11" x14ac:dyDescent="0.2">
      <c r="K193" t="s">
        <v>84</v>
      </c>
    </row>
    <row r="194" spans="11:11" x14ac:dyDescent="0.2">
      <c r="K194" t="s">
        <v>85</v>
      </c>
    </row>
    <row r="195" spans="11:11" x14ac:dyDescent="0.2">
      <c r="K195" t="s">
        <v>86</v>
      </c>
    </row>
    <row r="196" spans="11:11" x14ac:dyDescent="0.2">
      <c r="K196" t="s">
        <v>87</v>
      </c>
    </row>
    <row r="197" spans="11:11" x14ac:dyDescent="0.2">
      <c r="K197" t="s">
        <v>88</v>
      </c>
    </row>
    <row r="198" spans="11:11" x14ac:dyDescent="0.2">
      <c r="K198" t="s">
        <v>89</v>
      </c>
    </row>
    <row r="199" spans="11:11" x14ac:dyDescent="0.2">
      <c r="K199" t="s">
        <v>90</v>
      </c>
    </row>
    <row r="200" spans="11:11" x14ac:dyDescent="0.2">
      <c r="K200" t="s">
        <v>91</v>
      </c>
    </row>
    <row r="201" spans="11:11" x14ac:dyDescent="0.2">
      <c r="K201" t="s">
        <v>92</v>
      </c>
    </row>
    <row r="202" spans="11:11" x14ac:dyDescent="0.2">
      <c r="K202" t="s">
        <v>93</v>
      </c>
    </row>
    <row r="204" spans="11:11" x14ac:dyDescent="0.2">
      <c r="K204" t="s">
        <v>131</v>
      </c>
    </row>
    <row r="205" spans="11:11" x14ac:dyDescent="0.2">
      <c r="K205" t="s">
        <v>46</v>
      </c>
    </row>
    <row r="206" spans="11:11" x14ac:dyDescent="0.2">
      <c r="K206" t="s">
        <v>95</v>
      </c>
    </row>
    <row r="207" spans="11:11" x14ac:dyDescent="0.2">
      <c r="K207" t="s">
        <v>96</v>
      </c>
    </row>
    <row r="208" spans="11:11" x14ac:dyDescent="0.2">
      <c r="K208" t="s">
        <v>97</v>
      </c>
    </row>
    <row r="209" spans="11:11" x14ac:dyDescent="0.2">
      <c r="K209" t="s">
        <v>98</v>
      </c>
    </row>
    <row r="210" spans="11:11" x14ac:dyDescent="0.2">
      <c r="K210" t="s">
        <v>99</v>
      </c>
    </row>
    <row r="211" spans="11:11" x14ac:dyDescent="0.2">
      <c r="K211" t="s">
        <v>100</v>
      </c>
    </row>
    <row r="212" spans="11:11" x14ac:dyDescent="0.2">
      <c r="K212" t="s">
        <v>101</v>
      </c>
    </row>
    <row r="213" spans="11:11" x14ac:dyDescent="0.2">
      <c r="K213" t="s">
        <v>102</v>
      </c>
    </row>
    <row r="214" spans="11:11" x14ac:dyDescent="0.2">
      <c r="K214" t="s">
        <v>103</v>
      </c>
    </row>
    <row r="215" spans="11:11" x14ac:dyDescent="0.2">
      <c r="K215" t="s">
        <v>104</v>
      </c>
    </row>
    <row r="216" spans="11:11" x14ac:dyDescent="0.2">
      <c r="K216" t="s">
        <v>105</v>
      </c>
    </row>
    <row r="217" spans="11:11" x14ac:dyDescent="0.2">
      <c r="K217" t="s">
        <v>106</v>
      </c>
    </row>
    <row r="218" spans="11:11" x14ac:dyDescent="0.2">
      <c r="K218" t="s">
        <v>107</v>
      </c>
    </row>
    <row r="219" spans="11:11" x14ac:dyDescent="0.2">
      <c r="K219" t="s">
        <v>108</v>
      </c>
    </row>
    <row r="220" spans="11:11" x14ac:dyDescent="0.2">
      <c r="K220" t="s">
        <v>109</v>
      </c>
    </row>
    <row r="221" spans="11:11" x14ac:dyDescent="0.2">
      <c r="K221" t="s">
        <v>110</v>
      </c>
    </row>
    <row r="222" spans="11:11" x14ac:dyDescent="0.2">
      <c r="K222" t="s">
        <v>111</v>
      </c>
    </row>
    <row r="223" spans="11:11" x14ac:dyDescent="0.2">
      <c r="K223" t="s">
        <v>112</v>
      </c>
    </row>
    <row r="224" spans="11:11" x14ac:dyDescent="0.2">
      <c r="K224" t="s">
        <v>113</v>
      </c>
    </row>
    <row r="226" spans="11:11" x14ac:dyDescent="0.2">
      <c r="K226" t="s">
        <v>132</v>
      </c>
    </row>
    <row r="227" spans="11:11" x14ac:dyDescent="0.2">
      <c r="K227" t="s">
        <v>46</v>
      </c>
    </row>
    <row r="228" spans="11:11" x14ac:dyDescent="0.2">
      <c r="K228" t="s">
        <v>115</v>
      </c>
    </row>
    <row r="229" spans="11:11" x14ac:dyDescent="0.2">
      <c r="K229" t="s">
        <v>116</v>
      </c>
    </row>
    <row r="230" spans="11:11" x14ac:dyDescent="0.2">
      <c r="K230" t="s">
        <v>117</v>
      </c>
    </row>
    <row r="231" spans="11:11" x14ac:dyDescent="0.2">
      <c r="K231" t="s">
        <v>118</v>
      </c>
    </row>
    <row r="232" spans="11:11" x14ac:dyDescent="0.2">
      <c r="K232" t="s">
        <v>119</v>
      </c>
    </row>
    <row r="233" spans="11:11" x14ac:dyDescent="0.2">
      <c r="K233" t="s">
        <v>120</v>
      </c>
    </row>
    <row r="234" spans="11:11" x14ac:dyDescent="0.2">
      <c r="K234" t="s">
        <v>121</v>
      </c>
    </row>
    <row r="235" spans="11:11" x14ac:dyDescent="0.2">
      <c r="K235" t="s">
        <v>122</v>
      </c>
    </row>
    <row r="236" spans="11:11" x14ac:dyDescent="0.2">
      <c r="K236" t="s">
        <v>123</v>
      </c>
    </row>
    <row r="237" spans="11:11" x14ac:dyDescent="0.2">
      <c r="K237" t="s">
        <v>124</v>
      </c>
    </row>
    <row r="238" spans="11:11" x14ac:dyDescent="0.2">
      <c r="K238" t="s">
        <v>125</v>
      </c>
    </row>
    <row r="240" spans="11:11" x14ac:dyDescent="0.2">
      <c r="K240" t="s">
        <v>133</v>
      </c>
    </row>
    <row r="241" spans="9:18" x14ac:dyDescent="0.2">
      <c r="K241" t="s">
        <v>127</v>
      </c>
    </row>
    <row r="242" spans="9:18" x14ac:dyDescent="0.2">
      <c r="K242" t="s">
        <v>134</v>
      </c>
    </row>
    <row r="244" spans="9:18" x14ac:dyDescent="0.2">
      <c r="I244" t="s">
        <v>135</v>
      </c>
    </row>
    <row r="246" spans="9:18" x14ac:dyDescent="0.2">
      <c r="I246" t="s">
        <v>136</v>
      </c>
    </row>
    <row r="248" spans="9:18" x14ac:dyDescent="0.2">
      <c r="I248" t="s">
        <v>137</v>
      </c>
      <c r="J248" t="s">
        <v>138</v>
      </c>
    </row>
    <row r="249" spans="9:18" x14ac:dyDescent="0.2">
      <c r="R249" t="s">
        <v>139</v>
      </c>
    </row>
    <row r="250" spans="9:18" x14ac:dyDescent="0.2">
      <c r="R250" t="s">
        <v>140</v>
      </c>
    </row>
    <row r="251" spans="9:18" x14ac:dyDescent="0.2">
      <c r="R251" t="s">
        <v>141</v>
      </c>
    </row>
    <row r="252" spans="9:18" x14ac:dyDescent="0.2">
      <c r="R252" t="s">
        <v>142</v>
      </c>
    </row>
    <row r="254" spans="9:18" x14ac:dyDescent="0.2">
      <c r="I254" t="s">
        <v>143</v>
      </c>
    </row>
    <row r="255" spans="9:18" x14ac:dyDescent="0.2">
      <c r="I255" t="s">
        <v>144</v>
      </c>
    </row>
    <row r="256" spans="9:18" x14ac:dyDescent="0.2">
      <c r="I256" t="s">
        <v>145</v>
      </c>
    </row>
    <row r="257" spans="9:14" x14ac:dyDescent="0.2">
      <c r="I257" t="s">
        <v>146</v>
      </c>
    </row>
    <row r="259" spans="9:14" x14ac:dyDescent="0.2">
      <c r="I259" t="s">
        <v>147</v>
      </c>
    </row>
    <row r="260" spans="9:14" x14ac:dyDescent="0.2">
      <c r="I260" t="s">
        <v>148</v>
      </c>
    </row>
    <row r="262" spans="9:14" x14ac:dyDescent="0.2">
      <c r="I262" t="s">
        <v>149</v>
      </c>
    </row>
    <row r="263" spans="9:14" x14ac:dyDescent="0.2">
      <c r="L263" t="s">
        <v>20</v>
      </c>
    </row>
    <row r="264" spans="9:14" x14ac:dyDescent="0.2">
      <c r="L264" t="s">
        <v>150</v>
      </c>
    </row>
    <row r="265" spans="9:14" x14ac:dyDescent="0.2">
      <c r="K265" t="s">
        <v>151</v>
      </c>
    </row>
    <row r="266" spans="9:14" x14ac:dyDescent="0.2">
      <c r="L266" t="s">
        <v>20</v>
      </c>
    </row>
    <row r="267" spans="9:14" x14ac:dyDescent="0.2">
      <c r="L267" t="s">
        <v>152</v>
      </c>
    </row>
    <row r="269" spans="9:14" x14ac:dyDescent="0.2">
      <c r="I269" t="s">
        <v>153</v>
      </c>
    </row>
    <row r="270" spans="9:14" x14ac:dyDescent="0.2">
      <c r="I270" t="s">
        <v>154</v>
      </c>
      <c r="M270" t="s">
        <v>155</v>
      </c>
    </row>
    <row r="271" spans="9:14" x14ac:dyDescent="0.2">
      <c r="I271" t="s">
        <v>154</v>
      </c>
      <c r="M271" t="s">
        <v>156</v>
      </c>
      <c r="N271" t="s">
        <v>157</v>
      </c>
    </row>
    <row r="273" spans="9:14" x14ac:dyDescent="0.2">
      <c r="I273" t="s">
        <v>158</v>
      </c>
    </row>
    <row r="274" spans="9:14" x14ac:dyDescent="0.2">
      <c r="M274" t="s">
        <v>20</v>
      </c>
    </row>
    <row r="275" spans="9:14" x14ac:dyDescent="0.2">
      <c r="M275" t="s">
        <v>159</v>
      </c>
      <c r="N275" t="s">
        <v>160</v>
      </c>
    </row>
    <row r="277" spans="9:14" x14ac:dyDescent="0.2">
      <c r="I277" t="s">
        <v>161</v>
      </c>
    </row>
    <row r="279" spans="9:14" x14ac:dyDescent="0.2">
      <c r="I279" t="s">
        <v>162</v>
      </c>
    </row>
    <row r="280" spans="9:14" x14ac:dyDescent="0.2">
      <c r="I280" t="s">
        <v>163</v>
      </c>
    </row>
    <row r="282" spans="9:14" x14ac:dyDescent="0.2">
      <c r="I282" t="s">
        <v>164</v>
      </c>
    </row>
    <row r="285" spans="9:14" x14ac:dyDescent="0.2">
      <c r="I285" t="s">
        <v>165</v>
      </c>
    </row>
    <row r="286" spans="9:14" x14ac:dyDescent="0.2">
      <c r="J286" t="s">
        <v>166</v>
      </c>
    </row>
    <row r="287" spans="9:14" x14ac:dyDescent="0.2">
      <c r="J287" t="s">
        <v>167</v>
      </c>
    </row>
    <row r="288" spans="9:14" x14ac:dyDescent="0.2">
      <c r="J288" t="s">
        <v>168</v>
      </c>
    </row>
    <row r="289" spans="7:11" x14ac:dyDescent="0.2">
      <c r="J289" t="s">
        <v>169</v>
      </c>
    </row>
    <row r="290" spans="7:11" x14ac:dyDescent="0.2">
      <c r="I290" t="s">
        <v>170</v>
      </c>
    </row>
    <row r="293" spans="7:11" x14ac:dyDescent="0.2">
      <c r="I293" t="s">
        <v>171</v>
      </c>
    </row>
    <row r="294" spans="7:11" x14ac:dyDescent="0.2">
      <c r="I294" t="s">
        <v>172</v>
      </c>
    </row>
    <row r="296" spans="7:11" x14ac:dyDescent="0.2">
      <c r="G296" t="s">
        <v>173</v>
      </c>
    </row>
    <row r="298" spans="7:11" x14ac:dyDescent="0.2">
      <c r="K298" t="s">
        <v>174</v>
      </c>
    </row>
    <row r="299" spans="7:11" x14ac:dyDescent="0.2">
      <c r="G299" t="s">
        <v>175</v>
      </c>
    </row>
    <row r="300" spans="7:11" x14ac:dyDescent="0.2">
      <c r="G300" t="s">
        <v>176</v>
      </c>
    </row>
    <row r="301" spans="7:11" x14ac:dyDescent="0.2">
      <c r="G301" t="s">
        <v>177</v>
      </c>
    </row>
    <row r="302" spans="7:11" x14ac:dyDescent="0.2">
      <c r="G302" t="s">
        <v>178</v>
      </c>
    </row>
    <row r="303" spans="7:11" x14ac:dyDescent="0.2">
      <c r="G303" t="s">
        <v>179</v>
      </c>
    </row>
    <row r="304" spans="7:11" x14ac:dyDescent="0.2">
      <c r="G304" t="s">
        <v>180</v>
      </c>
    </row>
    <row r="306" spans="7:9" x14ac:dyDescent="0.2">
      <c r="G306" t="s">
        <v>181</v>
      </c>
    </row>
    <row r="307" spans="7:9" x14ac:dyDescent="0.2">
      <c r="I307" t="s">
        <v>182</v>
      </c>
    </row>
    <row r="308" spans="7:9" x14ac:dyDescent="0.2">
      <c r="H308" t="s">
        <v>183</v>
      </c>
    </row>
    <row r="309" spans="7:9" x14ac:dyDescent="0.2">
      <c r="H309" t="s">
        <v>184</v>
      </c>
    </row>
    <row r="310" spans="7:9" x14ac:dyDescent="0.2">
      <c r="H310" t="s">
        <v>185</v>
      </c>
    </row>
    <row r="311" spans="7:9" x14ac:dyDescent="0.2">
      <c r="H311" t="s">
        <v>186</v>
      </c>
    </row>
    <row r="312" spans="7:9" x14ac:dyDescent="0.2">
      <c r="H312" t="s">
        <v>187</v>
      </c>
    </row>
    <row r="313" spans="7:9" x14ac:dyDescent="0.2">
      <c r="H313" t="s">
        <v>188</v>
      </c>
    </row>
    <row r="314" spans="7:9" x14ac:dyDescent="0.2">
      <c r="H314" t="s">
        <v>189</v>
      </c>
    </row>
    <row r="315" spans="7:9" x14ac:dyDescent="0.2">
      <c r="H315" t="s">
        <v>190</v>
      </c>
    </row>
    <row r="316" spans="7:9" x14ac:dyDescent="0.2">
      <c r="H316" t="s">
        <v>191</v>
      </c>
    </row>
    <row r="317" spans="7:9" x14ac:dyDescent="0.2">
      <c r="H317" t="s">
        <v>192</v>
      </c>
      <c r="I317" t="s">
        <v>193</v>
      </c>
    </row>
    <row r="319" spans="7:9" x14ac:dyDescent="0.2">
      <c r="H319" t="s">
        <v>194</v>
      </c>
    </row>
    <row r="320" spans="7:9" x14ac:dyDescent="0.2">
      <c r="H320" t="s">
        <v>195</v>
      </c>
    </row>
    <row r="323" spans="7:9" x14ac:dyDescent="0.2">
      <c r="H323" t="s">
        <v>196</v>
      </c>
    </row>
    <row r="325" spans="7:9" x14ac:dyDescent="0.2">
      <c r="G325" t="e">
        <f>-- use this to exclude SN in First Class Cities but allow other municiple bridges</f>
        <v>#NAME?</v>
      </c>
    </row>
    <row r="326" spans="7:9" x14ac:dyDescent="0.2">
      <c r="H326" t="s">
        <v>197</v>
      </c>
    </row>
    <row r="328" spans="7:9" x14ac:dyDescent="0.2">
      <c r="I328" t="s">
        <v>198</v>
      </c>
    </row>
    <row r="329" spans="7:9" x14ac:dyDescent="0.2">
      <c r="I329" t="s">
        <v>199</v>
      </c>
    </row>
    <row r="330" spans="7:9" x14ac:dyDescent="0.2">
      <c r="I330" t="s">
        <v>200</v>
      </c>
    </row>
    <row r="331" spans="7:9" x14ac:dyDescent="0.2">
      <c r="I331" t="s">
        <v>201</v>
      </c>
    </row>
    <row r="332" spans="7:9" x14ac:dyDescent="0.2">
      <c r="I332" t="s">
        <v>202</v>
      </c>
    </row>
    <row r="333" spans="7:9" x14ac:dyDescent="0.2">
      <c r="I333" t="s">
        <v>203</v>
      </c>
    </row>
    <row r="334" spans="7:9" x14ac:dyDescent="0.2">
      <c r="I334" t="s">
        <v>204</v>
      </c>
    </row>
    <row r="335" spans="7:9" x14ac:dyDescent="0.2">
      <c r="I335" t="s">
        <v>205</v>
      </c>
    </row>
    <row r="336" spans="7:9" x14ac:dyDescent="0.2">
      <c r="I336" t="s">
        <v>206</v>
      </c>
    </row>
    <row r="337" spans="9:9" x14ac:dyDescent="0.2">
      <c r="I337" t="s">
        <v>207</v>
      </c>
    </row>
    <row r="338" spans="9:9" x14ac:dyDescent="0.2">
      <c r="I338" t="s">
        <v>208</v>
      </c>
    </row>
    <row r="339" spans="9:9" x14ac:dyDescent="0.2">
      <c r="I339" t="s">
        <v>209</v>
      </c>
    </row>
    <row r="340" spans="9:9" x14ac:dyDescent="0.2">
      <c r="I340" t="s">
        <v>210</v>
      </c>
    </row>
    <row r="341" spans="9:9" x14ac:dyDescent="0.2">
      <c r="I341" t="s">
        <v>211</v>
      </c>
    </row>
    <row r="342" spans="9:9" x14ac:dyDescent="0.2">
      <c r="I342" t="s">
        <v>212</v>
      </c>
    </row>
    <row r="343" spans="9:9" x14ac:dyDescent="0.2">
      <c r="I343" t="s">
        <v>213</v>
      </c>
    </row>
    <row r="344" spans="9:9" x14ac:dyDescent="0.2">
      <c r="I344" t="s">
        <v>214</v>
      </c>
    </row>
    <row r="345" spans="9:9" x14ac:dyDescent="0.2">
      <c r="I345" t="s">
        <v>215</v>
      </c>
    </row>
    <row r="346" spans="9:9" x14ac:dyDescent="0.2">
      <c r="I346" t="s">
        <v>216</v>
      </c>
    </row>
    <row r="347" spans="9:9" x14ac:dyDescent="0.2">
      <c r="I347" t="s">
        <v>217</v>
      </c>
    </row>
    <row r="348" spans="9:9" x14ac:dyDescent="0.2">
      <c r="I348" t="s">
        <v>218</v>
      </c>
    </row>
    <row r="349" spans="9:9" x14ac:dyDescent="0.2">
      <c r="I349" t="s">
        <v>219</v>
      </c>
    </row>
    <row r="350" spans="9:9" x14ac:dyDescent="0.2">
      <c r="I350" t="s">
        <v>220</v>
      </c>
    </row>
    <row r="354" spans="7:7" x14ac:dyDescent="0.2">
      <c r="G354" t="s">
        <v>221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D10:G71"/>
  <sheetViews>
    <sheetView showGridLines="0" topLeftCell="A34" zoomScale="115" zoomScaleNormal="115" workbookViewId="0">
      <selection activeCell="E51" sqref="E51"/>
    </sheetView>
  </sheetViews>
  <sheetFormatPr defaultRowHeight="14.25" x14ac:dyDescent="0.2"/>
  <cols>
    <col min="1" max="3" width="9" style="7"/>
    <col min="4" max="4" width="10.375" style="7" bestFit="1" customWidth="1"/>
    <col min="5" max="5" width="109.5" style="7" customWidth="1"/>
    <col min="6" max="6" width="16.25" style="7" customWidth="1"/>
    <col min="7" max="7" width="72.25" style="7" customWidth="1"/>
    <col min="8" max="16384" width="9" style="7"/>
  </cols>
  <sheetData>
    <row r="10" spans="4:5" x14ac:dyDescent="0.2">
      <c r="D10" s="31"/>
      <c r="E10" s="31" t="s">
        <v>6778</v>
      </c>
    </row>
    <row r="11" spans="4:5" x14ac:dyDescent="0.2">
      <c r="E11" s="7" t="s">
        <v>6779</v>
      </c>
    </row>
    <row r="12" spans="4:5" x14ac:dyDescent="0.2">
      <c r="E12" s="7" t="s">
        <v>6780</v>
      </c>
    </row>
    <row r="18" spans="4:7" x14ac:dyDescent="0.2">
      <c r="D18" s="31" t="s">
        <v>6781</v>
      </c>
      <c r="E18" s="31" t="s">
        <v>6782</v>
      </c>
      <c r="F18" s="31" t="s">
        <v>6783</v>
      </c>
      <c r="G18" s="31" t="s">
        <v>6784</v>
      </c>
    </row>
    <row r="19" spans="4:7" x14ac:dyDescent="0.2">
      <c r="D19" s="195">
        <v>42709</v>
      </c>
      <c r="E19" s="7" t="s">
        <v>6785</v>
      </c>
      <c r="G19" s="7" t="s">
        <v>6786</v>
      </c>
    </row>
    <row r="20" spans="4:7" x14ac:dyDescent="0.2">
      <c r="D20" s="192"/>
    </row>
    <row r="21" spans="4:7" x14ac:dyDescent="0.2">
      <c r="D21" s="192"/>
    </row>
    <row r="22" spans="4:7" x14ac:dyDescent="0.2">
      <c r="D22" s="192"/>
    </row>
    <row r="23" spans="4:7" x14ac:dyDescent="0.2">
      <c r="D23" s="192"/>
    </row>
    <row r="24" spans="4:7" x14ac:dyDescent="0.2">
      <c r="D24" s="192"/>
    </row>
    <row r="25" spans="4:7" x14ac:dyDescent="0.2">
      <c r="D25" s="192"/>
    </row>
    <row r="26" spans="4:7" x14ac:dyDescent="0.2">
      <c r="D26" s="192"/>
    </row>
    <row r="27" spans="4:7" x14ac:dyDescent="0.2">
      <c r="D27" s="192"/>
    </row>
    <row r="28" spans="4:7" x14ac:dyDescent="0.2">
      <c r="D28" s="192"/>
    </row>
    <row r="30" spans="4:7" x14ac:dyDescent="0.2">
      <c r="D30" s="31" t="s">
        <v>6781</v>
      </c>
      <c r="E30" s="31" t="s">
        <v>6787</v>
      </c>
    </row>
    <row r="31" spans="4:7" x14ac:dyDescent="0.2">
      <c r="D31" s="191"/>
      <c r="E31" s="52" t="s">
        <v>6788</v>
      </c>
    </row>
    <row r="32" spans="4:7" x14ac:dyDescent="0.2">
      <c r="D32" s="193"/>
      <c r="E32" s="61" t="s">
        <v>6789</v>
      </c>
    </row>
    <row r="33" spans="4:5" x14ac:dyDescent="0.2">
      <c r="D33" s="191">
        <v>42710</v>
      </c>
      <c r="E33" s="52" t="s">
        <v>6790</v>
      </c>
    </row>
    <row r="34" spans="4:5" x14ac:dyDescent="0.2">
      <c r="D34" s="192"/>
      <c r="E34" s="7" t="s">
        <v>6791</v>
      </c>
    </row>
    <row r="35" spans="4:5" x14ac:dyDescent="0.2">
      <c r="D35" s="192"/>
      <c r="E35" s="7" t="s">
        <v>6792</v>
      </c>
    </row>
    <row r="36" spans="4:5" x14ac:dyDescent="0.2">
      <c r="D36" s="193"/>
      <c r="E36" s="61" t="s">
        <v>6793</v>
      </c>
    </row>
    <row r="37" spans="4:5" x14ac:dyDescent="0.2">
      <c r="D37" s="191">
        <v>42898</v>
      </c>
      <c r="E37" s="52" t="s">
        <v>6794</v>
      </c>
    </row>
    <row r="38" spans="4:5" x14ac:dyDescent="0.2">
      <c r="D38" s="192"/>
      <c r="E38" s="7" t="s">
        <v>6795</v>
      </c>
    </row>
    <row r="39" spans="4:5" x14ac:dyDescent="0.2">
      <c r="D39" s="193"/>
      <c r="E39" s="61"/>
    </row>
    <row r="40" spans="4:5" x14ac:dyDescent="0.2">
      <c r="D40" s="190">
        <v>43073</v>
      </c>
      <c r="E40" s="196" t="s">
        <v>6796</v>
      </c>
    </row>
    <row r="41" spans="4:5" x14ac:dyDescent="0.2">
      <c r="D41" s="190"/>
      <c r="E41" s="196" t="s">
        <v>6797</v>
      </c>
    </row>
    <row r="42" spans="4:5" x14ac:dyDescent="0.2">
      <c r="D42" s="191">
        <v>43384</v>
      </c>
      <c r="E42" s="52" t="s">
        <v>6798</v>
      </c>
    </row>
    <row r="43" spans="4:5" x14ac:dyDescent="0.2">
      <c r="D43" s="192"/>
      <c r="E43" s="7" t="s">
        <v>6799</v>
      </c>
    </row>
    <row r="44" spans="4:5" x14ac:dyDescent="0.2">
      <c r="D44" s="192"/>
      <c r="E44" s="7" t="s">
        <v>6800</v>
      </c>
    </row>
    <row r="45" spans="4:5" x14ac:dyDescent="0.2">
      <c r="D45" s="192"/>
      <c r="E45" s="7" t="s">
        <v>6801</v>
      </c>
    </row>
    <row r="46" spans="4:5" x14ac:dyDescent="0.2">
      <c r="D46" s="193"/>
      <c r="E46" s="61" t="s">
        <v>6802</v>
      </c>
    </row>
    <row r="47" spans="4:5" ht="57" x14ac:dyDescent="0.2">
      <c r="D47" s="190">
        <v>44474</v>
      </c>
      <c r="E47" s="197" t="s">
        <v>6803</v>
      </c>
    </row>
    <row r="48" spans="4:5" x14ac:dyDescent="0.2">
      <c r="D48" s="190">
        <v>44845</v>
      </c>
      <c r="E48" s="197" t="s">
        <v>6804</v>
      </c>
    </row>
    <row r="49" spans="4:5" x14ac:dyDescent="0.2">
      <c r="D49" s="190">
        <v>44902</v>
      </c>
      <c r="E49" s="197" t="s">
        <v>6805</v>
      </c>
    </row>
    <row r="50" spans="4:5" x14ac:dyDescent="0.2">
      <c r="D50" s="190"/>
      <c r="E50" s="197" t="s">
        <v>6806</v>
      </c>
    </row>
    <row r="51" spans="4:5" x14ac:dyDescent="0.2">
      <c r="D51" s="190"/>
      <c r="E51" s="197"/>
    </row>
    <row r="52" spans="4:5" x14ac:dyDescent="0.2">
      <c r="D52" s="190"/>
      <c r="E52" s="197"/>
    </row>
    <row r="53" spans="4:5" x14ac:dyDescent="0.2">
      <c r="D53" s="190"/>
      <c r="E53" s="197"/>
    </row>
    <row r="54" spans="4:5" x14ac:dyDescent="0.2">
      <c r="D54" s="190"/>
      <c r="E54" s="197"/>
    </row>
    <row r="55" spans="4:5" x14ac:dyDescent="0.2">
      <c r="D55" s="190"/>
      <c r="E55" s="197"/>
    </row>
    <row r="56" spans="4:5" x14ac:dyDescent="0.2">
      <c r="D56" s="190"/>
      <c r="E56" s="197"/>
    </row>
    <row r="57" spans="4:5" x14ac:dyDescent="0.2">
      <c r="D57" s="190"/>
      <c r="E57" s="197"/>
    </row>
    <row r="58" spans="4:5" x14ac:dyDescent="0.2">
      <c r="D58" s="190"/>
      <c r="E58" s="197"/>
    </row>
    <row r="59" spans="4:5" x14ac:dyDescent="0.2">
      <c r="D59" s="190"/>
      <c r="E59" s="197"/>
    </row>
    <row r="60" spans="4:5" x14ac:dyDescent="0.2">
      <c r="D60" s="190"/>
      <c r="E60" s="197"/>
    </row>
    <row r="61" spans="4:5" x14ac:dyDescent="0.2">
      <c r="D61" s="190"/>
      <c r="E61" s="197"/>
    </row>
    <row r="62" spans="4:5" x14ac:dyDescent="0.2">
      <c r="D62" s="190"/>
      <c r="E62" s="196"/>
    </row>
    <row r="63" spans="4:5" x14ac:dyDescent="0.2">
      <c r="D63" s="190"/>
      <c r="E63" s="196"/>
    </row>
    <row r="64" spans="4:5" x14ac:dyDescent="0.2">
      <c r="D64" s="190"/>
      <c r="E64" s="196"/>
    </row>
    <row r="65" spans="4:5" x14ac:dyDescent="0.2">
      <c r="D65" s="191"/>
      <c r="E65" s="52"/>
    </row>
    <row r="66" spans="4:5" x14ac:dyDescent="0.2">
      <c r="D66" s="192"/>
    </row>
    <row r="67" spans="4:5" x14ac:dyDescent="0.2">
      <c r="D67" s="192"/>
    </row>
    <row r="68" spans="4:5" x14ac:dyDescent="0.2">
      <c r="D68" s="192"/>
    </row>
    <row r="69" spans="4:5" x14ac:dyDescent="0.2">
      <c r="D69" s="192"/>
    </row>
    <row r="70" spans="4:5" x14ac:dyDescent="0.2">
      <c r="D70" s="192"/>
    </row>
    <row r="71" spans="4:5" x14ac:dyDescent="0.2">
      <c r="D71" s="192"/>
    </row>
  </sheetData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00B0F0"/>
  </sheetPr>
  <dimension ref="D8:K23"/>
  <sheetViews>
    <sheetView showGridLines="0" topLeftCell="C6" zoomScale="130" zoomScaleNormal="130" workbookViewId="0">
      <selection activeCell="F15" sqref="F15"/>
    </sheetView>
  </sheetViews>
  <sheetFormatPr defaultColWidth="8.75" defaultRowHeight="14.25" x14ac:dyDescent="0.2"/>
  <cols>
    <col min="1" max="5" width="8.75" style="87"/>
    <col min="6" max="6" width="47.25" style="87" customWidth="1"/>
    <col min="7" max="16384" width="8.75" style="87"/>
  </cols>
  <sheetData>
    <row r="8" spans="4:11" ht="15" thickBot="1" x14ac:dyDescent="0.25">
      <c r="E8" s="89" t="s">
        <v>6807</v>
      </c>
      <c r="F8" s="89"/>
      <c r="G8" s="89"/>
      <c r="H8" s="89"/>
      <c r="I8" s="89"/>
      <c r="J8" s="89"/>
      <c r="K8" s="89"/>
    </row>
    <row r="11" spans="4:11" x14ac:dyDescent="0.2">
      <c r="E11" s="88" t="s">
        <v>6808</v>
      </c>
      <c r="F11" s="87" t="s">
        <v>6809</v>
      </c>
    </row>
    <row r="12" spans="4:11" x14ac:dyDescent="0.2">
      <c r="E12" s="88" t="s">
        <v>6808</v>
      </c>
      <c r="F12" s="87" t="s">
        <v>6810</v>
      </c>
    </row>
    <row r="13" spans="4:11" x14ac:dyDescent="0.2">
      <c r="E13" s="88" t="s">
        <v>6808</v>
      </c>
      <c r="F13" s="87" t="s">
        <v>6811</v>
      </c>
    </row>
    <row r="14" spans="4:11" x14ac:dyDescent="0.2">
      <c r="D14" s="87">
        <v>2020</v>
      </c>
      <c r="E14" s="88" t="s">
        <v>6808</v>
      </c>
      <c r="F14" s="198" t="s">
        <v>6812</v>
      </c>
    </row>
    <row r="15" spans="4:11" x14ac:dyDescent="0.2">
      <c r="D15" s="87">
        <v>2021</v>
      </c>
      <c r="E15" s="88" t="s">
        <v>6808</v>
      </c>
      <c r="F15" s="87" t="s">
        <v>6813</v>
      </c>
    </row>
    <row r="16" spans="4:11" x14ac:dyDescent="0.2">
      <c r="D16" s="221">
        <v>2022</v>
      </c>
      <c r="E16" s="88"/>
      <c r="F16" s="221" t="s">
        <v>6814</v>
      </c>
    </row>
    <row r="18" spans="5:6" x14ac:dyDescent="0.2">
      <c r="E18" s="87" t="s">
        <v>6815</v>
      </c>
    </row>
    <row r="19" spans="5:6" x14ac:dyDescent="0.2">
      <c r="E19" s="90" t="str">
        <f>HYPERLINK("http://dot.nebraska.gov/projects/grow-ne/bridge/")</f>
        <v>http://dot.nebraska.gov/projects/grow-ne/bridge/</v>
      </c>
    </row>
    <row r="23" spans="5:6" ht="114" x14ac:dyDescent="0.2">
      <c r="F23" s="197" t="s">
        <v>6803</v>
      </c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G1:O62"/>
  <sheetViews>
    <sheetView showGridLines="0" topLeftCell="A43" zoomScale="70" zoomScaleNormal="70" workbookViewId="0">
      <selection activeCell="I86" sqref="I86"/>
    </sheetView>
  </sheetViews>
  <sheetFormatPr defaultRowHeight="14.25" x14ac:dyDescent="0.2"/>
  <cols>
    <col min="8" max="8" width="20.75" bestFit="1" customWidth="1"/>
    <col min="15" max="15" width="23.125" customWidth="1"/>
  </cols>
  <sheetData>
    <row r="1" spans="7:7" x14ac:dyDescent="0.2">
      <c r="G1" t="s">
        <v>6816</v>
      </c>
    </row>
    <row r="2" spans="7:7" x14ac:dyDescent="0.2">
      <c r="G2" t="s">
        <v>6817</v>
      </c>
    </row>
    <row r="17" spans="7:10" x14ac:dyDescent="0.2">
      <c r="H17" s="8" t="s">
        <v>261</v>
      </c>
      <c r="J17" s="37"/>
    </row>
    <row r="18" spans="7:10" x14ac:dyDescent="0.2">
      <c r="H18" s="11">
        <f>IF(H17="","",IF(H17="County",G18,H17&amp;" "&amp;"County"))</f>
        <v>0</v>
      </c>
      <c r="J18" s="11" t="e">
        <f>IF(H17="","",VLOOKUP(H$17,#REF!,11,0))</f>
        <v>#REF!</v>
      </c>
    </row>
    <row r="19" spans="7:10" x14ac:dyDescent="0.2">
      <c r="H19" s="11" t="e">
        <f>IF(H17="","",VLOOKUP(H$17,#REF!,3,0)&amp;" "&amp;VLOOKUP(H$17,#REF!,2,0))</f>
        <v>#REF!</v>
      </c>
      <c r="J19" s="11" t="e">
        <f>IF(H17="","",VLOOKUP(H$17,#REF!,5,0))</f>
        <v>#REF!</v>
      </c>
    </row>
    <row r="20" spans="7:10" x14ac:dyDescent="0.2">
      <c r="H20" s="11" t="e">
        <f>IF(H17="","",VLOOKUP(H$17,#REF!,14,0))</f>
        <v>#REF!</v>
      </c>
      <c r="J20" s="11" t="e">
        <f>IF(H17="","",VLOOKUP(H$17,#REF!,7,0)&amp;", "&amp;VLOOKUP(H$17,#REF!,8,0))</f>
        <v>#REF!</v>
      </c>
    </row>
    <row r="21" spans="7:10" x14ac:dyDescent="0.2">
      <c r="H21" s="11" t="e">
        <f>IF(H17="","",VLOOKUP(H$17,#REF!,12,0))</f>
        <v>#REF!</v>
      </c>
      <c r="J21" s="11" t="e">
        <f>IF(H17="","",VLOOKUP(H$17,#REF!,9,0))</f>
        <v>#REF!</v>
      </c>
    </row>
    <row r="27" spans="7:10" x14ac:dyDescent="0.2">
      <c r="G27" s="39" t="str">
        <f>IF(OR(G26="",G26=Reference!$A$1),"",Reference!$A$1)</f>
        <v/>
      </c>
    </row>
    <row r="28" spans="7:10" x14ac:dyDescent="0.2">
      <c r="G28" s="39" t="str">
        <f>IF(OR(G27="",G27=Reference!$A$1),"",Reference!$A$1)</f>
        <v/>
      </c>
    </row>
    <row r="29" spans="7:10" x14ac:dyDescent="0.2">
      <c r="G29" s="39" t="str">
        <f>IF(OR(G28="",G28=Reference!$A$1),"",Reference!$A$1)</f>
        <v/>
      </c>
    </row>
    <row r="30" spans="7:10" x14ac:dyDescent="0.2">
      <c r="G30" s="39" t="str">
        <f>IF(OR(G29="",G29=Reference!$A$1),"",Reference!$A$1)</f>
        <v/>
      </c>
    </row>
    <row r="31" spans="7:10" x14ac:dyDescent="0.2">
      <c r="G31" s="39" t="str">
        <f>IF(OR(G30="",G30=Reference!$A$1),"",Reference!$A$1)</f>
        <v/>
      </c>
    </row>
    <row r="32" spans="7:10" x14ac:dyDescent="0.2">
      <c r="G32" s="39" t="str">
        <f>IF(OR(G31="",G31=Reference!$A$1),"",Reference!$A$1)</f>
        <v/>
      </c>
    </row>
    <row r="33" spans="7:7" x14ac:dyDescent="0.2">
      <c r="G33" s="39" t="str">
        <f>IF(OR(G32="",G32=Reference!$A$1),"",Reference!$A$1)</f>
        <v/>
      </c>
    </row>
    <row r="34" spans="7:7" x14ac:dyDescent="0.2">
      <c r="G34" s="39" t="str">
        <f>IF(OR(G33="",G33=Reference!$A$1),"",Reference!$A$1)</f>
        <v/>
      </c>
    </row>
    <row r="35" spans="7:7" x14ac:dyDescent="0.2">
      <c r="G35" s="39" t="str">
        <f>IF(OR(G34="",G34=Reference!$A$1),"",Reference!$A$1)</f>
        <v/>
      </c>
    </row>
    <row r="36" spans="7:7" x14ac:dyDescent="0.2">
      <c r="G36" s="39" t="str">
        <f>IF(OR(G35="",G35=Reference!$A$1),"",Reference!$A$1)</f>
        <v/>
      </c>
    </row>
    <row r="53" spans="15:15" x14ac:dyDescent="0.2">
      <c r="O53" s="3" t="str">
        <f>IF($G53="","","add optional information")</f>
        <v/>
      </c>
    </row>
    <row r="54" spans="15:15" x14ac:dyDescent="0.2">
      <c r="O54" s="3" t="str">
        <f t="shared" ref="O54:O62" si="0">IF($G54="","","add optional information")</f>
        <v/>
      </c>
    </row>
    <row r="55" spans="15:15" x14ac:dyDescent="0.2">
      <c r="O55" s="3" t="str">
        <f t="shared" si="0"/>
        <v/>
      </c>
    </row>
    <row r="56" spans="15:15" x14ac:dyDescent="0.2">
      <c r="O56" s="3" t="str">
        <f t="shared" si="0"/>
        <v/>
      </c>
    </row>
    <row r="57" spans="15:15" x14ac:dyDescent="0.2">
      <c r="O57" s="3" t="str">
        <f t="shared" si="0"/>
        <v/>
      </c>
    </row>
    <row r="58" spans="15:15" x14ac:dyDescent="0.2">
      <c r="O58" s="3" t="str">
        <f t="shared" si="0"/>
        <v/>
      </c>
    </row>
    <row r="59" spans="15:15" x14ac:dyDescent="0.2">
      <c r="O59" s="3" t="str">
        <f t="shared" si="0"/>
        <v/>
      </c>
    </row>
    <row r="60" spans="15:15" x14ac:dyDescent="0.2">
      <c r="O60" s="3" t="str">
        <f t="shared" si="0"/>
        <v/>
      </c>
    </row>
    <row r="61" spans="15:15" x14ac:dyDescent="0.2">
      <c r="O61" s="3" t="str">
        <f t="shared" si="0"/>
        <v/>
      </c>
    </row>
    <row r="62" spans="15:15" x14ac:dyDescent="0.2">
      <c r="O62" s="3" t="str">
        <f t="shared" si="0"/>
        <v/>
      </c>
    </row>
  </sheetData>
  <conditionalFormatting sqref="H17">
    <cfRule type="expression" dxfId="2" priority="6">
      <formula>IF(H17="",1,IF(H17="County",1,0))</formula>
    </cfRule>
  </conditionalFormatting>
  <conditionalFormatting sqref="J17">
    <cfRule type="expression" dxfId="1" priority="5">
      <formula>IF(J17="",1,0)</formula>
    </cfRule>
  </conditionalFormatting>
  <conditionalFormatting sqref="O53:O62">
    <cfRule type="expression" dxfId="0" priority="1">
      <formula>IF($G53="",0,IF(OR($O53="",$O53="add optional information"),1,0))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9A1BCED-5CD6-49C7-BED9-752DE32AFFD9}">
            <xm:f>IF(G27=Reference!$A$1,1,0)</xm:f>
            <x14:dxf>
              <font>
                <b/>
                <i val="0"/>
                <color rgb="FF5775D5"/>
              </font>
            </x14:dxf>
          </x14:cfRule>
          <xm:sqref>G27:G36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try again" error="Please make a selection from the dropdown menu." xr:uid="{00000000-0002-0000-0900-000000000000}">
          <x14:formula1>
            <xm:f>Reference!$C$1:$C$83</xm:f>
          </x14:formula1>
          <xm:sqref>H17</xm:sqref>
        </x14:dataValidation>
        <x14:dataValidation type="list" allowBlank="1" showInputMessage="1" showErrorMessage="1" xr:uid="{00000000-0002-0000-0900-000001000000}">
          <x14:formula1>
            <xm:f>Reference!$A$1:$A$2077</xm:f>
          </x14:formula1>
          <xm:sqref>G27:G36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B0F0"/>
    <pageSetUpPr fitToPage="1"/>
  </sheetPr>
  <dimension ref="B2:AS134"/>
  <sheetViews>
    <sheetView showGridLines="0" tabSelected="1" topLeftCell="D9" zoomScale="85" zoomScaleNormal="85" zoomScaleSheetLayoutView="85" zoomScalePageLayoutView="70" workbookViewId="0">
      <selection activeCell="M18" sqref="M18"/>
    </sheetView>
  </sheetViews>
  <sheetFormatPr defaultColWidth="8.75" defaultRowHeight="18" customHeight="1" x14ac:dyDescent="0.2"/>
  <cols>
    <col min="1" max="6" width="8.75" style="34"/>
    <col min="7" max="7" width="25" style="34" bestFit="1" customWidth="1"/>
    <col min="8" max="8" width="28.125" style="34" bestFit="1" customWidth="1"/>
    <col min="9" max="9" width="15.75" style="34" customWidth="1"/>
    <col min="10" max="10" width="21.375" style="34" customWidth="1"/>
    <col min="11" max="11" width="26.375" style="34" customWidth="1"/>
    <col min="12" max="12" width="17.125" style="34" customWidth="1"/>
    <col min="13" max="13" width="21.5" style="34" customWidth="1"/>
    <col min="14" max="14" width="17.625" style="34" customWidth="1"/>
    <col min="15" max="15" width="29.5" style="34" bestFit="1" customWidth="1"/>
    <col min="16" max="16" width="16" style="34" customWidth="1"/>
    <col min="17" max="17" width="59.375" style="34" customWidth="1"/>
    <col min="18" max="18" width="18.125" style="34" customWidth="1"/>
    <col min="19" max="19" width="17.75" style="34" customWidth="1"/>
    <col min="20" max="20" width="11.75" style="34" customWidth="1"/>
    <col min="21" max="21" width="17.5" style="34" customWidth="1"/>
    <col min="22" max="22" width="18.625" style="34" customWidth="1"/>
    <col min="23" max="23" width="26.75" style="34" customWidth="1"/>
    <col min="24" max="24" width="17.375" style="34" customWidth="1"/>
    <col min="25" max="26" width="8.75" style="34" customWidth="1"/>
    <col min="27" max="27" width="8.75" style="34" hidden="1" customWidth="1"/>
    <col min="28" max="28" width="16.5" style="34" hidden="1" customWidth="1"/>
    <col min="29" max="29" width="30.375" style="34" hidden="1" customWidth="1"/>
    <col min="30" max="30" width="16.5" style="34" hidden="1" customWidth="1"/>
    <col min="31" max="31" width="30.375" style="34" hidden="1" customWidth="1"/>
    <col min="32" max="32" width="16.5" style="34" hidden="1" customWidth="1"/>
    <col min="33" max="33" width="30.375" style="34" hidden="1" customWidth="1"/>
    <col min="34" max="34" width="16.5" style="34" hidden="1" customWidth="1"/>
    <col min="35" max="35" width="30.375" style="34" hidden="1" customWidth="1"/>
    <col min="36" max="36" width="16.5" style="34" hidden="1" customWidth="1"/>
    <col min="37" max="37" width="30.375" style="34" hidden="1" customWidth="1"/>
    <col min="38" max="38" width="16.5" style="34" hidden="1" customWidth="1"/>
    <col min="39" max="39" width="30.375" style="34" hidden="1" customWidth="1"/>
    <col min="40" max="40" width="16.5" style="34" hidden="1" customWidth="1"/>
    <col min="41" max="41" width="30.375" style="34" hidden="1" customWidth="1"/>
    <col min="42" max="42" width="16.5" style="34" hidden="1" customWidth="1"/>
    <col min="43" max="43" width="30.375" style="34" hidden="1" customWidth="1"/>
    <col min="44" max="44" width="16.5" style="34" hidden="1" customWidth="1"/>
    <col min="45" max="45" width="30.375" style="34" hidden="1" customWidth="1"/>
    <col min="46" max="46" width="8.75" style="34" customWidth="1"/>
    <col min="47" max="16384" width="8.75" style="34"/>
  </cols>
  <sheetData>
    <row r="2" spans="2:40" ht="18" customHeight="1" x14ac:dyDescent="0.2">
      <c r="AF2" s="34" t="s">
        <v>222</v>
      </c>
    </row>
    <row r="3" spans="2:40" ht="18" customHeight="1" x14ac:dyDescent="0.2">
      <c r="AF3" s="34" t="s">
        <v>223</v>
      </c>
    </row>
    <row r="4" spans="2:40" ht="18" customHeight="1" x14ac:dyDescent="0.2">
      <c r="AF4" s="34" t="s">
        <v>224</v>
      </c>
    </row>
    <row r="5" spans="2:40" ht="18" customHeight="1" x14ac:dyDescent="0.2">
      <c r="AF5" s="34" t="s">
        <v>225</v>
      </c>
    </row>
    <row r="6" spans="2:40" ht="18" customHeight="1" x14ac:dyDescent="0.2">
      <c r="AF6" s="174" t="s">
        <v>226</v>
      </c>
    </row>
    <row r="7" spans="2:40" ht="18" customHeight="1" x14ac:dyDescent="0.2">
      <c r="AF7" s="124" t="s">
        <v>227</v>
      </c>
      <c r="AG7" s="124" t="s">
        <v>228</v>
      </c>
      <c r="AH7" s="124" t="s">
        <v>229</v>
      </c>
      <c r="AI7" s="124" t="s">
        <v>230</v>
      </c>
      <c r="AJ7" s="124" t="s">
        <v>231</v>
      </c>
      <c r="AK7" s="124" t="s">
        <v>232</v>
      </c>
      <c r="AL7" s="124" t="s">
        <v>229</v>
      </c>
      <c r="AM7" s="124" t="s">
        <v>230</v>
      </c>
      <c r="AN7" s="124" t="s">
        <v>233</v>
      </c>
    </row>
    <row r="8" spans="2:40" ht="18" customHeight="1" x14ac:dyDescent="0.2">
      <c r="AF8" s="77" t="str">
        <f>IF(J27="","",IF(COUNTIFS($J$27:$J27,J27)&gt;1,"",J27))</f>
        <v/>
      </c>
      <c r="AG8" s="77" t="str">
        <f>IF($AF8="","",VLOOKUP($AF8,'Equity and Needs'!$AV$10:$BD$91,2,0))</f>
        <v/>
      </c>
      <c r="AH8" s="134" t="str">
        <f>IF($AF8="","",SUMIFS($M$53:$M$62,$J$27:$J$36,$AF8))</f>
        <v/>
      </c>
      <c r="AI8" s="179" t="str">
        <f>IF(AF8="","",AH8/$M$63)</f>
        <v/>
      </c>
      <c r="AJ8" s="180" t="str">
        <f>IF(AF8="","",AI8*AG8)</f>
        <v/>
      </c>
      <c r="AK8" s="77" t="str">
        <f>IF($AF8="","",VLOOKUP($AF8,'Equity and Needs'!$AV$10:$BD$91,3,0))</f>
        <v/>
      </c>
      <c r="AL8" s="134" t="str">
        <f>IF($AF8="","",SUMIFS($M$53:$M$62,$J$27:$J$36,$AF8))</f>
        <v/>
      </c>
      <c r="AM8" s="179" t="str">
        <f>IF(AJ8="","",AL8/$M$63)</f>
        <v/>
      </c>
      <c r="AN8" s="180" t="str">
        <f>IF(AJ8="","",AM8*AK8)</f>
        <v/>
      </c>
    </row>
    <row r="9" spans="2:40" ht="18" customHeight="1" x14ac:dyDescent="0.2">
      <c r="AF9" s="77" t="str">
        <f>IF(J28="","",IF(COUNTIFS($J$27:$J28,J28)&gt;1,"",J28))</f>
        <v/>
      </c>
      <c r="AG9" s="77" t="str">
        <f>IF($AF9="","",VLOOKUP($AF9,'Equity and Needs'!$AV$10:$BD$91,2,0))</f>
        <v/>
      </c>
      <c r="AH9" s="134" t="str">
        <f t="shared" ref="AH9:AH18" si="0">IF($AF9="","",SUMIFS($M$53:$M$62,$J$27:$J$36,$AF9))</f>
        <v/>
      </c>
      <c r="AI9" s="179" t="str">
        <f t="shared" ref="AI9:AI17" si="1">IF(AF9="","",AH9/$M$63)</f>
        <v/>
      </c>
      <c r="AJ9" s="180" t="str">
        <f t="shared" ref="AJ9:AJ17" si="2">IF(AF9="","",AI9*AG9)</f>
        <v/>
      </c>
      <c r="AK9" s="77" t="str">
        <f>IF($AF9="","",VLOOKUP($AF9,'Equity and Needs'!$AV$10:$BD$91,3,0))</f>
        <v/>
      </c>
      <c r="AL9" s="134" t="str">
        <f t="shared" ref="AL9:AL18" si="3">IF($AF9="","",SUMIFS($M$53:$M$62,$J$27:$J$36,$AF9))</f>
        <v/>
      </c>
      <c r="AM9" s="179" t="str">
        <f t="shared" ref="AM9:AM17" si="4">IF(AJ9="","",AL9/$M$63)</f>
        <v/>
      </c>
      <c r="AN9" s="180" t="str">
        <f t="shared" ref="AN9:AN17" si="5">IF(AJ9="","",AM9*AK9)</f>
        <v/>
      </c>
    </row>
    <row r="10" spans="2:40" ht="18" customHeight="1" x14ac:dyDescent="0.2">
      <c r="AF10" s="77" t="str">
        <f>IF(J29="","",IF(COUNTIFS($J$27:$J29,J29)&gt;1,"",J29))</f>
        <v/>
      </c>
      <c r="AG10" s="77" t="str">
        <f>IF($AF10="","",VLOOKUP($AF10,'Equity and Needs'!$AV$10:$BD$91,2,0))</f>
        <v/>
      </c>
      <c r="AH10" s="134" t="str">
        <f t="shared" si="0"/>
        <v/>
      </c>
      <c r="AI10" s="179" t="str">
        <f t="shared" si="1"/>
        <v/>
      </c>
      <c r="AJ10" s="180" t="str">
        <f t="shared" si="2"/>
        <v/>
      </c>
      <c r="AK10" s="77" t="str">
        <f>IF($AF10="","",VLOOKUP($AF10,'Equity and Needs'!$AV$10:$BD$91,3,0))</f>
        <v/>
      </c>
      <c r="AL10" s="134" t="str">
        <f t="shared" si="3"/>
        <v/>
      </c>
      <c r="AM10" s="179" t="str">
        <f t="shared" si="4"/>
        <v/>
      </c>
      <c r="AN10" s="180" t="str">
        <f t="shared" si="5"/>
        <v/>
      </c>
    </row>
    <row r="11" spans="2:40" ht="18" customHeight="1" x14ac:dyDescent="0.2">
      <c r="AF11" s="77" t="str">
        <f>IF(J30="","",IF(COUNTIFS($J$27:$J30,J30)&gt;1,"",J30))</f>
        <v/>
      </c>
      <c r="AG11" s="77" t="str">
        <f>IF($AF11="","",VLOOKUP($AF11,'Equity and Needs'!$AV$10:$BD$91,2,0))</f>
        <v/>
      </c>
      <c r="AH11" s="134" t="str">
        <f t="shared" si="0"/>
        <v/>
      </c>
      <c r="AI11" s="179" t="str">
        <f t="shared" si="1"/>
        <v/>
      </c>
      <c r="AJ11" s="180" t="str">
        <f t="shared" si="2"/>
        <v/>
      </c>
      <c r="AK11" s="77" t="str">
        <f>IF($AF11="","",VLOOKUP($AF11,'Equity and Needs'!$AV$10:$BD$91,3,0))</f>
        <v/>
      </c>
      <c r="AL11" s="134" t="str">
        <f t="shared" si="3"/>
        <v/>
      </c>
      <c r="AM11" s="179" t="str">
        <f t="shared" si="4"/>
        <v/>
      </c>
      <c r="AN11" s="180" t="str">
        <f t="shared" si="5"/>
        <v/>
      </c>
    </row>
    <row r="12" spans="2:40" ht="18" customHeight="1" x14ac:dyDescent="0.2">
      <c r="AF12" s="77" t="str">
        <f>IF(J31="","",IF(COUNTIFS($J$27:$J31,J31)&gt;1,"",J31))</f>
        <v/>
      </c>
      <c r="AG12" s="77" t="str">
        <f>IF($AF12="","",VLOOKUP($AF12,'Equity and Needs'!$AV$10:$BD$91,2,0))</f>
        <v/>
      </c>
      <c r="AH12" s="134" t="str">
        <f t="shared" si="0"/>
        <v/>
      </c>
      <c r="AI12" s="179" t="str">
        <f t="shared" si="1"/>
        <v/>
      </c>
      <c r="AJ12" s="180" t="str">
        <f t="shared" si="2"/>
        <v/>
      </c>
      <c r="AK12" s="77" t="str">
        <f>IF($AF12="","",VLOOKUP($AF12,'Equity and Needs'!$AV$10:$BD$91,3,0))</f>
        <v/>
      </c>
      <c r="AL12" s="134" t="str">
        <f t="shared" si="3"/>
        <v/>
      </c>
      <c r="AM12" s="179" t="str">
        <f t="shared" si="4"/>
        <v/>
      </c>
      <c r="AN12" s="180" t="str">
        <f t="shared" si="5"/>
        <v/>
      </c>
    </row>
    <row r="13" spans="2:40" ht="18" customHeight="1" x14ac:dyDescent="0.2">
      <c r="AC13" s="135">
        <f>COLUMN()</f>
        <v>29</v>
      </c>
      <c r="AF13" s="77" t="str">
        <f>IF(J32="","",IF(COUNTIFS($J$27:$J32,J32)&gt;1,"",J32))</f>
        <v/>
      </c>
      <c r="AG13" s="77" t="str">
        <f>IF($AF13="","",VLOOKUP($AF13,'Equity and Needs'!$AV$10:$BD$91,2,0))</f>
        <v/>
      </c>
      <c r="AH13" s="134" t="str">
        <f t="shared" si="0"/>
        <v/>
      </c>
      <c r="AI13" s="179" t="str">
        <f t="shared" si="1"/>
        <v/>
      </c>
      <c r="AJ13" s="180" t="str">
        <f t="shared" si="2"/>
        <v/>
      </c>
      <c r="AK13" s="77" t="str">
        <f>IF($AF13="","",VLOOKUP($AF13,'Equity and Needs'!$AV$10:$BD$91,3,0))</f>
        <v/>
      </c>
      <c r="AL13" s="134" t="str">
        <f t="shared" si="3"/>
        <v/>
      </c>
      <c r="AM13" s="179" t="str">
        <f t="shared" si="4"/>
        <v/>
      </c>
      <c r="AN13" s="180" t="str">
        <f t="shared" si="5"/>
        <v/>
      </c>
    </row>
    <row r="14" spans="2:40" ht="18" customHeight="1" x14ac:dyDescent="0.2">
      <c r="B14" s="111"/>
      <c r="G14" s="51"/>
      <c r="H14" s="52"/>
      <c r="I14" s="63"/>
      <c r="J14" s="52"/>
      <c r="K14" s="63"/>
      <c r="L14" s="52"/>
      <c r="M14" s="52"/>
      <c r="N14" s="52"/>
      <c r="O14" s="53"/>
      <c r="AB14" s="106" t="s">
        <v>234</v>
      </c>
      <c r="AC14" s="106" t="str">
        <f>AB14</f>
        <v>Logical Values</v>
      </c>
      <c r="AF14" s="77" t="str">
        <f>IF(J33="","",IF(COUNTIFS($J$27:$J33,J33)&gt;1,"",J33))</f>
        <v/>
      </c>
      <c r="AG14" s="77" t="str">
        <f>IF($AF14="","",VLOOKUP($AF14,'Equity and Needs'!$AV$10:$BD$91,2,0))</f>
        <v/>
      </c>
      <c r="AH14" s="134" t="str">
        <f t="shared" si="0"/>
        <v/>
      </c>
      <c r="AI14" s="179" t="str">
        <f t="shared" si="1"/>
        <v/>
      </c>
      <c r="AJ14" s="180" t="str">
        <f t="shared" si="2"/>
        <v/>
      </c>
      <c r="AK14" s="77" t="str">
        <f>IF($AF14="","",VLOOKUP($AF14,'Equity and Needs'!$AV$10:$BD$91,3,0))</f>
        <v/>
      </c>
      <c r="AL14" s="134" t="str">
        <f t="shared" si="3"/>
        <v/>
      </c>
      <c r="AM14" s="179" t="str">
        <f t="shared" si="4"/>
        <v/>
      </c>
      <c r="AN14" s="180" t="str">
        <f t="shared" si="5"/>
        <v/>
      </c>
    </row>
    <row r="15" spans="2:40" ht="25.15" customHeight="1" x14ac:dyDescent="0.2">
      <c r="B15" s="111"/>
      <c r="G15" s="54"/>
      <c r="H15" s="7"/>
      <c r="I15" s="49" t="s">
        <v>235</v>
      </c>
      <c r="J15" s="50" t="str">
        <f ca="1">"County Bridge Match Program "&amp;YEAR(TODAY())</f>
        <v>County Bridge Match Program 2025</v>
      </c>
      <c r="K15" s="12"/>
      <c r="L15" s="7"/>
      <c r="M15" s="7"/>
      <c r="N15" s="7"/>
      <c r="O15" s="55"/>
      <c r="AB15" s="77" t="s">
        <v>236</v>
      </c>
      <c r="AC15" s="77" t="str">
        <f>IFERROR(VLOOKUP(H22,Reference!$AZ$5:$BA$9,2,0),"ot found")</f>
        <v>ot found</v>
      </c>
      <c r="AD15" s="136">
        <f>ROW()</f>
        <v>15</v>
      </c>
      <c r="AF15" s="77" t="str">
        <f>IF(J34="","",IF(COUNTIFS($J$27:$J34,J34)&gt;1,"",J34))</f>
        <v/>
      </c>
      <c r="AG15" s="77" t="str">
        <f>IF($AF15="","",VLOOKUP($AF15,'Equity and Needs'!$AV$10:$BD$91,2,0))</f>
        <v/>
      </c>
      <c r="AH15" s="134" t="str">
        <f t="shared" si="0"/>
        <v/>
      </c>
      <c r="AI15" s="179" t="str">
        <f t="shared" si="1"/>
        <v/>
      </c>
      <c r="AJ15" s="180" t="str">
        <f t="shared" si="2"/>
        <v/>
      </c>
      <c r="AK15" s="77" t="str">
        <f>IF($AF15="","",VLOOKUP($AF15,'Equity and Needs'!$AV$10:$BD$91,3,0))</f>
        <v/>
      </c>
      <c r="AL15" s="134" t="str">
        <f t="shared" si="3"/>
        <v/>
      </c>
      <c r="AM15" s="179" t="str">
        <f t="shared" si="4"/>
        <v/>
      </c>
      <c r="AN15" s="180" t="str">
        <f t="shared" si="5"/>
        <v/>
      </c>
    </row>
    <row r="16" spans="2:40" ht="18" customHeight="1" x14ac:dyDescent="0.2">
      <c r="B16" s="111"/>
      <c r="G16" s="54"/>
      <c r="H16" s="7"/>
      <c r="I16" s="7"/>
      <c r="J16" s="7"/>
      <c r="K16" s="7"/>
      <c r="L16" s="7"/>
      <c r="M16" s="7"/>
      <c r="N16" s="7"/>
      <c r="O16" s="55"/>
      <c r="AB16" s="77" t="s">
        <v>237</v>
      </c>
      <c r="AC16" s="77" t="e">
        <f>"N"&amp;AC15&amp;" "&amp;H17&amp;" Co P"&amp;#REF!</f>
        <v>#REF!</v>
      </c>
      <c r="AD16" s="136">
        <f>ROW()</f>
        <v>16</v>
      </c>
      <c r="AF16" s="77" t="str">
        <f>IF(J35="","",IF(COUNTIFS($J$27:$J35,J35)&gt;1,"",J35))</f>
        <v/>
      </c>
      <c r="AG16" s="77" t="str">
        <f>IF($AF16="","",VLOOKUP($AF16,'Equity and Needs'!$AV$10:$BD$91,2,0))</f>
        <v/>
      </c>
      <c r="AH16" s="134" t="str">
        <f t="shared" si="0"/>
        <v/>
      </c>
      <c r="AI16" s="179" t="str">
        <f t="shared" si="1"/>
        <v/>
      </c>
      <c r="AJ16" s="180" t="str">
        <f t="shared" si="2"/>
        <v/>
      </c>
      <c r="AK16" s="77" t="str">
        <f>IF($AF16="","",VLOOKUP($AF16,'Equity and Needs'!$AV$10:$BD$91,3,0))</f>
        <v/>
      </c>
      <c r="AL16" s="134" t="str">
        <f t="shared" si="3"/>
        <v/>
      </c>
      <c r="AM16" s="179" t="str">
        <f t="shared" si="4"/>
        <v/>
      </c>
      <c r="AN16" s="180" t="str">
        <f t="shared" si="5"/>
        <v/>
      </c>
    </row>
    <row r="17" spans="2:43" ht="28.5" x14ac:dyDescent="0.2">
      <c r="B17" s="111"/>
      <c r="G17" s="13" t="s">
        <v>238</v>
      </c>
      <c r="H17" s="188" t="s">
        <v>239</v>
      </c>
      <c r="I17" s="14" t="s">
        <v>240</v>
      </c>
      <c r="J17" s="189"/>
      <c r="K17" s="7"/>
      <c r="L17" s="36" t="s">
        <v>241</v>
      </c>
      <c r="M17" s="10"/>
      <c r="N17" s="7"/>
      <c r="O17" s="48" t="s">
        <v>242</v>
      </c>
      <c r="AB17" s="77" t="s">
        <v>243</v>
      </c>
      <c r="AC17" s="77">
        <f>IF(TYPE(G53)=2,COUNTA(G53:G62)-COUNTBLANK(G53:G62),COUNTA(G53:G62)-COUNTBLANK(G53:G62))</f>
        <v>-1</v>
      </c>
      <c r="AD17" s="136">
        <f>ROW()</f>
        <v>17</v>
      </c>
      <c r="AF17" s="77" t="str">
        <f>IF(J36="","",IF(COUNTIFS($J$27:$J36,J36)&gt;1,"",J36))</f>
        <v/>
      </c>
      <c r="AG17" s="77" t="str">
        <f>IF($AF17="","",VLOOKUP($AF17,'Equity and Needs'!$AV$10:$BD$91,2,0))</f>
        <v/>
      </c>
      <c r="AH17" s="134" t="str">
        <f t="shared" si="0"/>
        <v/>
      </c>
      <c r="AI17" s="179" t="str">
        <f t="shared" si="1"/>
        <v/>
      </c>
      <c r="AJ17" s="180" t="str">
        <f t="shared" si="2"/>
        <v/>
      </c>
      <c r="AK17" s="77" t="str">
        <f>IF($AF17="","",VLOOKUP($AF17,'Equity and Needs'!$AV$10:$BD$91,3,0))</f>
        <v/>
      </c>
      <c r="AL17" s="134" t="str">
        <f t="shared" si="3"/>
        <v/>
      </c>
      <c r="AM17" s="179" t="str">
        <f t="shared" si="4"/>
        <v/>
      </c>
      <c r="AN17" s="180" t="str">
        <f t="shared" si="5"/>
        <v/>
      </c>
    </row>
    <row r="18" spans="2:43" ht="28.5" x14ac:dyDescent="0.2">
      <c r="B18" s="111"/>
      <c r="G18" s="14" t="s">
        <v>244</v>
      </c>
      <c r="H18" s="11" t="str">
        <f>IF($H$17="","",IF($H$17="Select County Name Here",G18,VLOOKUP(H$17,Contacts!$A$2:$Q$200,1,0)&amp;" County"))</f>
        <v>Agency Name</v>
      </c>
      <c r="I18" s="14" t="s">
        <v>245</v>
      </c>
      <c r="J18" s="11" t="str">
        <f>IF(H17="","",VLOOKUP(H$17,Contacts!$A$2:$Q$200,11,0))</f>
        <v>Position</v>
      </c>
      <c r="K18" s="7"/>
      <c r="L18" s="36" t="s">
        <v>246</v>
      </c>
      <c r="M18" s="2"/>
      <c r="N18" s="104" t="str">
        <f>IF(AND(M18&lt;&gt;"Yes",MAX(Reference!AG3:AG12)&gt;1),"Bridges are in Multiple Counties","")</f>
        <v/>
      </c>
      <c r="O18" s="16" t="s">
        <v>247</v>
      </c>
      <c r="AB18" s="165" t="s">
        <v>248</v>
      </c>
      <c r="AC18" s="165" t="str">
        <f ca="1">LEFT(AC19,10)</f>
        <v>cbmp-appli</v>
      </c>
      <c r="AD18" s="136">
        <f>ROW()</f>
        <v>18</v>
      </c>
      <c r="AF18" s="77">
        <f>COUNTA(AF8:AF17)-COUNTBLANK(AF8:AF17)</f>
        <v>0</v>
      </c>
      <c r="AG18" s="77"/>
      <c r="AH18" s="134">
        <f t="shared" si="0"/>
        <v>0</v>
      </c>
      <c r="AI18" s="181" t="s">
        <v>249</v>
      </c>
      <c r="AJ18" s="182">
        <f>SUM(AJ8:AJ17)</f>
        <v>0</v>
      </c>
      <c r="AK18" s="77"/>
      <c r="AL18" s="134">
        <f t="shared" si="3"/>
        <v>0</v>
      </c>
      <c r="AM18" s="181" t="s">
        <v>250</v>
      </c>
      <c r="AN18" s="182">
        <f>SUM(AN8:AN17)</f>
        <v>0</v>
      </c>
    </row>
    <row r="19" spans="2:43" ht="14.25" x14ac:dyDescent="0.2">
      <c r="B19" s="111"/>
      <c r="G19" s="14" t="s">
        <v>251</v>
      </c>
      <c r="H19" s="11" t="str">
        <f>IF($H$17="","",VLOOKUP(H$17,Contacts!$A$2:$Q$200,3,0)&amp;" "&amp;VLOOKUP(H$17,Contacts!$A$2:$Q$200,2,0))</f>
        <v>First Name Last Name</v>
      </c>
      <c r="I19" s="14" t="s">
        <v>252</v>
      </c>
      <c r="J19" s="11" t="str">
        <f>IF(H17="","",VLOOKUP(H$17,Contacts!$A$2:$Q$200,5,0))</f>
        <v>Address 1</v>
      </c>
      <c r="K19" s="7"/>
      <c r="L19" s="7"/>
      <c r="M19" s="7"/>
      <c r="N19" s="7"/>
      <c r="O19" s="15" t="s">
        <v>253</v>
      </c>
      <c r="AB19" s="165" t="s">
        <v>254</v>
      </c>
      <c r="AC19" s="165" t="str">
        <f ca="1">MID(CELL("filename"),SEARCH("[",CELL("filename"))+1, SEARCH("]",CELL("filename"))-SEARCH("[",CELL("filename"))-1)</f>
        <v>cbmp-application-form-2025.xlsx</v>
      </c>
    </row>
    <row r="20" spans="2:43" ht="14.25" x14ac:dyDescent="0.2">
      <c r="B20" s="111"/>
      <c r="G20" s="14" t="s">
        <v>255</v>
      </c>
      <c r="H20" s="11" t="str">
        <f>IF($H$17="","",VLOOKUP(H$17,Contacts!$A$2:$Q$200,14,0))</f>
        <v>Email</v>
      </c>
      <c r="I20" s="14" t="s">
        <v>256</v>
      </c>
      <c r="J20" s="11" t="str">
        <f>IF(H17="","",VLOOKUP(H$17,Contacts!$A$2:$Q$200,7,0)&amp;", "&amp;VLOOKUP(H$17,Contacts!$A$2:$Q$200,8,0))</f>
        <v>City, State</v>
      </c>
      <c r="K20" s="7"/>
      <c r="L20" s="7"/>
      <c r="M20" s="7"/>
      <c r="N20" s="7"/>
      <c r="O20" s="17" t="s">
        <v>257</v>
      </c>
    </row>
    <row r="21" spans="2:43" ht="28.5" x14ac:dyDescent="0.2">
      <c r="B21" s="111"/>
      <c r="G21" s="14" t="s">
        <v>258</v>
      </c>
      <c r="H21" s="11" t="str">
        <f>IF($H$17="","",VLOOKUP(H$17,Contacts!$A$2:$Q$200,12,0))</f>
        <v>Phone</v>
      </c>
      <c r="I21" s="14" t="s">
        <v>259</v>
      </c>
      <c r="J21" s="11" t="str">
        <f>IF(H17="","",VLOOKUP(H$17,Contacts!$A$2:$Q$200,9,0))</f>
        <v>ZIP Code</v>
      </c>
      <c r="K21" s="7"/>
      <c r="L21" s="7"/>
      <c r="M21" s="7"/>
      <c r="N21" s="7"/>
      <c r="O21" s="55"/>
      <c r="AB21" s="131" t="s">
        <v>260</v>
      </c>
      <c r="AC21" s="131" t="s">
        <v>261</v>
      </c>
      <c r="AD21" s="131" t="s">
        <v>262</v>
      </c>
      <c r="AE21" s="131" t="s">
        <v>263</v>
      </c>
      <c r="AF21" s="131" t="s">
        <v>264</v>
      </c>
      <c r="AG21" s="131" t="s">
        <v>265</v>
      </c>
      <c r="AH21" s="131" t="s">
        <v>266</v>
      </c>
      <c r="AI21" s="131" t="s">
        <v>267</v>
      </c>
      <c r="AJ21" s="131" t="s">
        <v>268</v>
      </c>
      <c r="AK21" s="77" t="s">
        <v>269</v>
      </c>
      <c r="AL21" s="77" t="s">
        <v>270</v>
      </c>
    </row>
    <row r="22" spans="2:43" ht="14.25" customHeight="1" x14ac:dyDescent="0.2">
      <c r="B22" s="111"/>
      <c r="G22" s="14" t="s">
        <v>260</v>
      </c>
      <c r="H22" s="17" t="str">
        <f>IF(H17="","",VLOOKUP(H$17,Contacts!$A$2:$Q$148,15,0))</f>
        <v>District</v>
      </c>
      <c r="I22" s="7"/>
      <c r="J22" s="7"/>
      <c r="K22" s="7"/>
      <c r="L22" s="7"/>
      <c r="M22" s="7"/>
      <c r="N22" s="7"/>
      <c r="O22" s="55"/>
      <c r="AB22" s="77" t="str">
        <f>AC15</f>
        <v>ot found</v>
      </c>
      <c r="AC22" s="77" t="str">
        <f>H17</f>
        <v>Select County Name Here</v>
      </c>
      <c r="AD22" s="77" t="e">
        <f>#REF!</f>
        <v>#REF!</v>
      </c>
      <c r="AE22" s="77" t="str">
        <f>IF(OR(T53="",T53=$H$17),"",T53)&amp;IF(OR(T54="",T54=$H$17),""," "&amp;T54)&amp;IF(OR(T55="",T55=$H$17),""," "&amp;T55)&amp;IF(OR(T56="",T56=$H$17),""," "&amp;T56)&amp;IF(OR(T57="",T57=$H$17),""," "&amp;T57)&amp;IF(OR(T58="",T58=$H$17),""," "&amp;T58)&amp;IF(OR(T59="",T59=$H$17),""," "&amp;T59)&amp;IF(OR(T60="",T60=$H$17),""," "&amp;T60)&amp;IF(OR(T61="",T61=$H$17),""," "&amp;T61)&amp;IF(OR(T62="",T62=$H$17),""," "&amp;T62)</f>
        <v/>
      </c>
      <c r="AF22" s="77">
        <f>AC17</f>
        <v>-1</v>
      </c>
      <c r="AG22" s="77" t="str">
        <f>"Own "&amp;COUNTIF($L$53:$L$62,Reference!L26)&amp;" Ctrct "&amp;COUNTIF($L$53:$L$62,Reference!L27)</f>
        <v>Own 0 Ctrct 0</v>
      </c>
      <c r="AH22" s="134">
        <f>M63</f>
        <v>0</v>
      </c>
      <c r="AI22" s="134">
        <f>U63</f>
        <v>0</v>
      </c>
      <c r="AJ22" s="77">
        <f>AF18</f>
        <v>0</v>
      </c>
      <c r="AK22" s="183">
        <f>AJ18</f>
        <v>0</v>
      </c>
      <c r="AL22" s="183">
        <f>AN18</f>
        <v>0</v>
      </c>
    </row>
    <row r="23" spans="2:43" ht="18" customHeight="1" x14ac:dyDescent="0.2">
      <c r="B23" s="111"/>
      <c r="G23" s="54"/>
      <c r="H23" s="7"/>
      <c r="I23" s="7"/>
      <c r="J23" s="7"/>
      <c r="K23" s="7"/>
      <c r="L23" s="7"/>
      <c r="M23" s="7"/>
      <c r="N23" s="7"/>
      <c r="O23" s="55"/>
    </row>
    <row r="24" spans="2:43" ht="14.25" customHeight="1" x14ac:dyDescent="0.2">
      <c r="B24" s="111"/>
      <c r="G24" s="54"/>
      <c r="H24" s="7"/>
      <c r="I24" s="7"/>
      <c r="J24" s="7"/>
      <c r="K24" s="7"/>
      <c r="L24" s="7"/>
      <c r="M24" s="7"/>
      <c r="N24" s="7"/>
      <c r="O24" s="55"/>
    </row>
    <row r="25" spans="2:43" ht="18" customHeight="1" x14ac:dyDescent="0.2">
      <c r="B25" s="111"/>
      <c r="G25" s="18"/>
      <c r="H25" s="19" t="s">
        <v>271</v>
      </c>
      <c r="I25" s="20"/>
      <c r="J25" s="20"/>
      <c r="K25" s="20"/>
      <c r="L25" s="20"/>
      <c r="M25" s="20"/>
      <c r="N25" s="21"/>
      <c r="O25" s="55"/>
      <c r="AB25" s="127" t="s">
        <v>272</v>
      </c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9"/>
    </row>
    <row r="26" spans="2:43" ht="30" x14ac:dyDescent="0.2">
      <c r="B26" s="111"/>
      <c r="G26" s="22" t="s">
        <v>273</v>
      </c>
      <c r="H26" s="22" t="s">
        <v>274</v>
      </c>
      <c r="I26" s="22" t="s">
        <v>275</v>
      </c>
      <c r="J26" s="22" t="s">
        <v>261</v>
      </c>
      <c r="K26" s="22" t="s">
        <v>276</v>
      </c>
      <c r="L26" s="22" t="s">
        <v>277</v>
      </c>
      <c r="M26" s="22" t="s">
        <v>278</v>
      </c>
      <c r="N26" s="24" t="s">
        <v>279</v>
      </c>
      <c r="O26" s="55"/>
      <c r="AB26" s="130" t="s">
        <v>280</v>
      </c>
      <c r="AC26" s="131" t="str">
        <f>$G$17</f>
        <v>Applying County</v>
      </c>
      <c r="AD26" s="131" t="s">
        <v>281</v>
      </c>
      <c r="AE26" s="131" t="s">
        <v>282</v>
      </c>
      <c r="AF26" s="131" t="s">
        <v>283</v>
      </c>
      <c r="AG26" s="131" t="s">
        <v>278</v>
      </c>
      <c r="AH26" s="131" t="s">
        <v>284</v>
      </c>
      <c r="AI26" s="131" t="s">
        <v>285</v>
      </c>
      <c r="AJ26" s="131" t="s">
        <v>276</v>
      </c>
      <c r="AK26" s="131" t="s">
        <v>286</v>
      </c>
      <c r="AL26" s="131" t="s">
        <v>277</v>
      </c>
      <c r="AM26" s="131" t="s">
        <v>287</v>
      </c>
      <c r="AN26" s="131" t="str">
        <f>L52</f>
        <v>Workforce</v>
      </c>
      <c r="AO26" s="131" t="s">
        <v>288</v>
      </c>
      <c r="AP26" s="131" t="s">
        <v>289</v>
      </c>
      <c r="AQ26" s="131" t="s">
        <v>290</v>
      </c>
    </row>
    <row r="27" spans="2:43" ht="14.25" x14ac:dyDescent="0.2">
      <c r="B27" s="111"/>
      <c r="F27" s="34">
        <v>1</v>
      </c>
      <c r="G27" s="39" t="str">
        <f>IF(OR(G26="",G26=Reference!$A$1),"",Reference!$A$1)</f>
        <v>&lt;Enter SN here&gt;</v>
      </c>
      <c r="H27" s="23" t="str">
        <f>IF(OR($G27="",$G27=Reference!$A$1),"",IFERROR(VLOOKUP($G27,Candidates!$A$2:$P$2808,2,0),Reference!$L$21))</f>
        <v/>
      </c>
      <c r="I27" s="23" t="str">
        <f>IF(OR($G27="",$G27=Reference!$A$1),"",IFERROR(VLOOKUP($G27,Candidates!$A$2:$P$2808,4,0),""))</f>
        <v/>
      </c>
      <c r="J27" s="23" t="str">
        <f>IF(OR($G27="",$G27=Reference!$A$1),"",IFERROR(VLOOKUP($G27,Candidates!$A$2:$P$2808,3,0),""))</f>
        <v/>
      </c>
      <c r="K27" s="23" t="str">
        <f>IF(OR($G27="",$G27=Reference!$A$1),"",IFERROR(ROUND(VLOOKUP($G27,Candidates!$A$2:$P$2808,5,0),2),""))</f>
        <v/>
      </c>
      <c r="L27" s="23" t="str">
        <f>IF(OR($G27="",$G27=Reference!$A$1),"",IFERROR(ROUND(VLOOKUP($G27,Candidates!$A$2:$P$2808,6,0),2),""))</f>
        <v/>
      </c>
      <c r="M27" s="23" t="str">
        <f>IF(OR($G27="",$G27=Reference!$A$1),"",IFERROR(VLOOKUP($G27,Candidates!$A$2:$P$2808,7,0),""))</f>
        <v/>
      </c>
      <c r="N27" s="23" t="str">
        <f>IF(OR($G27="",$G27=Reference!$A$1),"",VLOOKUP($G40,Candidates!$A$2:$P$2808,8,0))</f>
        <v/>
      </c>
      <c r="O27" s="173"/>
      <c r="AB27" s="132" t="str">
        <f t="shared" ref="AB27:AB36" si="6">IF(AE27="","",$AC$16)</f>
        <v/>
      </c>
      <c r="AC27" s="77" t="str">
        <f>IF($AE27="","",$H$17)</f>
        <v/>
      </c>
      <c r="AD27" s="77" t="str">
        <f>IF($AE27="","",J27)</f>
        <v/>
      </c>
      <c r="AE27" s="77" t="str">
        <f>IF(G53="","",G53)</f>
        <v/>
      </c>
      <c r="AF27" s="77" t="str">
        <f>IF($AE27="","",#REF!)</f>
        <v/>
      </c>
      <c r="AG27" s="133" t="str">
        <f t="shared" ref="AG27:AG36" si="7">IF($AE27="","",M27)</f>
        <v/>
      </c>
      <c r="AH27" s="133" t="str">
        <f t="shared" ref="AH27:AH36" si="8">IF($AE27="","",H53)</f>
        <v/>
      </c>
      <c r="AI27" s="133" t="str">
        <f t="shared" ref="AI27:AI36" si="9">IF($AE27="","",I53)</f>
        <v/>
      </c>
      <c r="AJ27" s="133" t="str">
        <f t="shared" ref="AJ27:AJ36" si="10">IF($AE27="","",K27)</f>
        <v/>
      </c>
      <c r="AK27" s="133" t="str">
        <f t="shared" ref="AK27:AK36" si="11">IF($AE27="","",J53)</f>
        <v/>
      </c>
      <c r="AL27" s="133" t="str">
        <f t="shared" ref="AL27:AL36" si="12">IF($AE27="","",L27)</f>
        <v/>
      </c>
      <c r="AM27" s="133" t="str">
        <f t="shared" ref="AM27:AM36" si="13">IF($AE27="","",K53)</f>
        <v/>
      </c>
      <c r="AN27" s="133" t="str">
        <f t="shared" ref="AN27:AN36" si="14">IF($AE27="","",L53)</f>
        <v/>
      </c>
      <c r="AO27" s="134" t="str">
        <f t="shared" ref="AO27:AO36" si="15">IF($AE27="","",M53)</f>
        <v/>
      </c>
      <c r="AP27" s="134" t="str">
        <f>IF($AE27="","",S53)</f>
        <v/>
      </c>
      <c r="AQ27" s="133" t="str">
        <f t="shared" ref="AQ27:AQ36" si="16">IF($AE27="","",O53)</f>
        <v/>
      </c>
    </row>
    <row r="28" spans="2:43" ht="14.25" x14ac:dyDescent="0.2">
      <c r="B28" s="111"/>
      <c r="F28" s="34">
        <v>2</v>
      </c>
      <c r="G28" s="39" t="str">
        <f>IF(OR(G27="",G27=Reference!$A$1),"",Reference!$A$1)</f>
        <v/>
      </c>
      <c r="H28" s="23" t="str">
        <f>IF(OR($G28="",$G28=Reference!$A$1),"",IFERROR(VLOOKUP($G28,Candidates!$A$2:$P$2808,2,0),Reference!$L$21))</f>
        <v/>
      </c>
      <c r="I28" s="23" t="str">
        <f>IF(OR($G28="",$G28=Reference!$A$1),"",IFERROR(VLOOKUP($G28,Candidates!$A$2:$P$2808,4,0),""))</f>
        <v/>
      </c>
      <c r="J28" s="23" t="str">
        <f>IF(OR($G28="",$G28=Reference!$A$1),"",IFERROR(VLOOKUP($G28,Candidates!$A$2:$P$2808,3,0),""))</f>
        <v/>
      </c>
      <c r="K28" s="23" t="str">
        <f>IF(OR($G28="",$G28=Reference!$A$1),"",IFERROR(ROUND(VLOOKUP($G28,Candidates!$A$2:$P$2808,5,0),2),""))</f>
        <v/>
      </c>
      <c r="L28" s="23" t="str">
        <f>IF(OR($G28="",$G28=Reference!$A$1),"",IFERROR(ROUND(VLOOKUP($G28,Candidates!$A$2:$P$2808,6,0),2),""))</f>
        <v/>
      </c>
      <c r="M28" s="23" t="str">
        <f>IF(OR($G28="",$G28=Reference!$A$1),"",IFERROR(VLOOKUP($G28,Candidates!$A$2:$P$2808,7,0),""))</f>
        <v/>
      </c>
      <c r="N28" s="23" t="str">
        <f>IF(OR($G28="",$G28=Reference!$A$1),"",VLOOKUP($G41,Candidates!$A$2:$P$2808,8,0))</f>
        <v/>
      </c>
      <c r="O28" s="55"/>
      <c r="AB28" s="132" t="str">
        <f t="shared" si="6"/>
        <v/>
      </c>
      <c r="AC28" s="77" t="str">
        <f t="shared" ref="AC28:AC36" si="17">IF($AE28="","",$H$17)</f>
        <v/>
      </c>
      <c r="AD28" s="77" t="str">
        <f t="shared" ref="AD28:AD36" si="18">IF($AE28="","",J28)</f>
        <v/>
      </c>
      <c r="AE28" s="77" t="str">
        <f t="shared" ref="AE28:AE36" si="19">IF(G54="","",G54)</f>
        <v/>
      </c>
      <c r="AF28" s="77" t="str">
        <f>IF($AE28="","",#REF!)</f>
        <v/>
      </c>
      <c r="AG28" s="133" t="str">
        <f t="shared" si="7"/>
        <v/>
      </c>
      <c r="AH28" s="133" t="str">
        <f t="shared" si="8"/>
        <v/>
      </c>
      <c r="AI28" s="133" t="str">
        <f t="shared" si="9"/>
        <v/>
      </c>
      <c r="AJ28" s="133" t="str">
        <f t="shared" si="10"/>
        <v/>
      </c>
      <c r="AK28" s="133" t="str">
        <f t="shared" si="11"/>
        <v/>
      </c>
      <c r="AL28" s="133" t="str">
        <f t="shared" si="12"/>
        <v/>
      </c>
      <c r="AM28" s="133" t="str">
        <f t="shared" si="13"/>
        <v/>
      </c>
      <c r="AN28" s="133" t="str">
        <f t="shared" si="14"/>
        <v/>
      </c>
      <c r="AO28" s="134" t="str">
        <f t="shared" si="15"/>
        <v/>
      </c>
      <c r="AP28" s="134" t="str">
        <f t="shared" ref="AP28:AP36" si="20">IF($AE28="","",S54)</f>
        <v/>
      </c>
      <c r="AQ28" s="133" t="str">
        <f t="shared" si="16"/>
        <v/>
      </c>
    </row>
    <row r="29" spans="2:43" ht="14.25" x14ac:dyDescent="0.2">
      <c r="B29" s="111"/>
      <c r="F29" s="34">
        <v>3</v>
      </c>
      <c r="G29" s="39" t="str">
        <f>IF(OR(G28="",G28=Reference!$A$1),"",Reference!$A$1)</f>
        <v/>
      </c>
      <c r="H29" s="23" t="str">
        <f>IF(OR($G29="",$G29=Reference!$A$1),"",IFERROR(VLOOKUP($G29,Candidates!$A$2:$P$2808,2,0),Reference!$L$21))</f>
        <v/>
      </c>
      <c r="I29" s="23" t="str">
        <f>IF(OR($G29="",$G29=Reference!$A$1),"",IFERROR(VLOOKUP($G29,Candidates!$A$2:$P$2808,4,0),""))</f>
        <v/>
      </c>
      <c r="J29" s="23" t="str">
        <f>IF(OR($G29="",$G29=Reference!$A$1),"",IFERROR(VLOOKUP($G29,Candidates!$A$2:$P$2808,3,0),""))</f>
        <v/>
      </c>
      <c r="K29" s="23" t="str">
        <f>IF(OR($G29="",$G29=Reference!$A$1),"",IFERROR(ROUND(VLOOKUP($G29,Candidates!$A$2:$P$2808,5,0),2),""))</f>
        <v/>
      </c>
      <c r="L29" s="23" t="str">
        <f>IF(OR($G29="",$G29=Reference!$A$1),"",IFERROR(ROUND(VLOOKUP($G29,Candidates!$A$2:$P$2808,6,0),2),""))</f>
        <v/>
      </c>
      <c r="M29" s="23" t="str">
        <f>IF(OR($G29="",$G29=Reference!$A$1),"",IFERROR(VLOOKUP($G29,Candidates!$A$2:$P$2808,7,0),""))</f>
        <v/>
      </c>
      <c r="N29" s="23" t="str">
        <f>IF(OR($G29="",$G29=Reference!$A$1),"",VLOOKUP($G42,Candidates!$A$2:$P$2808,8,0))</f>
        <v/>
      </c>
      <c r="O29" s="55"/>
      <c r="AB29" s="132" t="str">
        <f t="shared" si="6"/>
        <v/>
      </c>
      <c r="AC29" s="77" t="str">
        <f t="shared" si="17"/>
        <v/>
      </c>
      <c r="AD29" s="77" t="str">
        <f t="shared" si="18"/>
        <v/>
      </c>
      <c r="AE29" s="77" t="str">
        <f t="shared" si="19"/>
        <v/>
      </c>
      <c r="AF29" s="77" t="str">
        <f>IF($AE29="","",#REF!)</f>
        <v/>
      </c>
      <c r="AG29" s="133" t="str">
        <f t="shared" si="7"/>
        <v/>
      </c>
      <c r="AH29" s="133" t="str">
        <f t="shared" si="8"/>
        <v/>
      </c>
      <c r="AI29" s="133" t="str">
        <f t="shared" si="9"/>
        <v/>
      </c>
      <c r="AJ29" s="133" t="str">
        <f t="shared" si="10"/>
        <v/>
      </c>
      <c r="AK29" s="133" t="str">
        <f t="shared" si="11"/>
        <v/>
      </c>
      <c r="AL29" s="133" t="str">
        <f t="shared" si="12"/>
        <v/>
      </c>
      <c r="AM29" s="133" t="str">
        <f t="shared" si="13"/>
        <v/>
      </c>
      <c r="AN29" s="133" t="str">
        <f t="shared" si="14"/>
        <v/>
      </c>
      <c r="AO29" s="134" t="str">
        <f t="shared" si="15"/>
        <v/>
      </c>
      <c r="AP29" s="134" t="str">
        <f t="shared" si="20"/>
        <v/>
      </c>
      <c r="AQ29" s="133" t="str">
        <f t="shared" si="16"/>
        <v/>
      </c>
    </row>
    <row r="30" spans="2:43" ht="14.25" x14ac:dyDescent="0.2">
      <c r="B30" s="111"/>
      <c r="F30" s="34">
        <v>4</v>
      </c>
      <c r="G30" s="39" t="str">
        <f>IF(OR(G29="",G29=Reference!$A$1),"",Reference!$A$1)</f>
        <v/>
      </c>
      <c r="H30" s="23" t="str">
        <f>IF(OR($G30="",$G30=Reference!$A$1),"",IFERROR(VLOOKUP($G30,Candidates!$A$2:$P$2808,2,0),Reference!$L$21))</f>
        <v/>
      </c>
      <c r="I30" s="23" t="str">
        <f>IF(OR($G30="",$G30=Reference!$A$1),"",IFERROR(VLOOKUP($G30,Candidates!$A$2:$P$2808,4,0),""))</f>
        <v/>
      </c>
      <c r="J30" s="23" t="str">
        <f>IF(OR($G30="",$G30=Reference!$A$1),"",IFERROR(VLOOKUP($G30,Candidates!$A$2:$P$2808,3,0),""))</f>
        <v/>
      </c>
      <c r="K30" s="23" t="str">
        <f>IF(OR($G30="",$G30=Reference!$A$1),"",IFERROR(ROUND(VLOOKUP($G30,Candidates!$A$2:$P$2808,5,0),2),""))</f>
        <v/>
      </c>
      <c r="L30" s="23" t="str">
        <f>IF(OR($G30="",$G30=Reference!$A$1),"",IFERROR(ROUND(VLOOKUP($G30,Candidates!$A$2:$P$2808,6,0),2),""))</f>
        <v/>
      </c>
      <c r="M30" s="23" t="str">
        <f>IF(OR($G30="",$G30=Reference!$A$1),"",IFERROR(VLOOKUP($G30,Candidates!$A$2:$P$2808,7,0),""))</f>
        <v/>
      </c>
      <c r="N30" s="23" t="str">
        <f>IF(OR($G30="",$G30=Reference!$A$1),"",VLOOKUP($G43,Candidates!$A$2:$P$2808,8,0))</f>
        <v/>
      </c>
      <c r="O30" s="55"/>
      <c r="AB30" s="132" t="str">
        <f t="shared" si="6"/>
        <v/>
      </c>
      <c r="AC30" s="77" t="str">
        <f t="shared" si="17"/>
        <v/>
      </c>
      <c r="AD30" s="77" t="str">
        <f t="shared" si="18"/>
        <v/>
      </c>
      <c r="AE30" s="77" t="str">
        <f t="shared" si="19"/>
        <v/>
      </c>
      <c r="AF30" s="77" t="str">
        <f>IF($AE30="","",#REF!)</f>
        <v/>
      </c>
      <c r="AG30" s="133" t="str">
        <f t="shared" si="7"/>
        <v/>
      </c>
      <c r="AH30" s="133" t="str">
        <f t="shared" si="8"/>
        <v/>
      </c>
      <c r="AI30" s="133" t="str">
        <f t="shared" si="9"/>
        <v/>
      </c>
      <c r="AJ30" s="133" t="str">
        <f t="shared" si="10"/>
        <v/>
      </c>
      <c r="AK30" s="133" t="str">
        <f t="shared" si="11"/>
        <v/>
      </c>
      <c r="AL30" s="133" t="str">
        <f t="shared" si="12"/>
        <v/>
      </c>
      <c r="AM30" s="133" t="str">
        <f t="shared" si="13"/>
        <v/>
      </c>
      <c r="AN30" s="133" t="str">
        <f t="shared" si="14"/>
        <v/>
      </c>
      <c r="AO30" s="134" t="str">
        <f t="shared" si="15"/>
        <v/>
      </c>
      <c r="AP30" s="134" t="str">
        <f t="shared" si="20"/>
        <v/>
      </c>
      <c r="AQ30" s="133" t="str">
        <f t="shared" si="16"/>
        <v/>
      </c>
    </row>
    <row r="31" spans="2:43" ht="14.25" x14ac:dyDescent="0.2">
      <c r="B31" s="111"/>
      <c r="F31" s="34">
        <v>5</v>
      </c>
      <c r="G31" s="39" t="str">
        <f>IF(OR(G30="",G30=Reference!$A$1),"",Reference!$A$1)</f>
        <v/>
      </c>
      <c r="H31" s="23" t="str">
        <f>IF(OR($G31="",$G31=Reference!$A$1),"",IFERROR(VLOOKUP($G31,Candidates!$A$2:$P$2808,2,0),Reference!$L$21))</f>
        <v/>
      </c>
      <c r="I31" s="23" t="str">
        <f>IF(OR($G31="",$G31=Reference!$A$1),"",IFERROR(VLOOKUP($G31,Candidates!$A$2:$P$2808,4,0),""))</f>
        <v/>
      </c>
      <c r="J31" s="23" t="str">
        <f>IF(OR($G31="",$G31=Reference!$A$1),"",IFERROR(VLOOKUP($G31,Candidates!$A$2:$P$2808,3,0),""))</f>
        <v/>
      </c>
      <c r="K31" s="23" t="str">
        <f>IF(OR($G31="",$G31=Reference!$A$1),"",IFERROR(ROUND(VLOOKUP($G31,Candidates!$A$2:$P$2808,5,0),2),""))</f>
        <v/>
      </c>
      <c r="L31" s="23" t="str">
        <f>IF(OR($G31="",$G31=Reference!$A$1),"",IFERROR(ROUND(VLOOKUP($G31,Candidates!$A$2:$P$2808,6,0),2),""))</f>
        <v/>
      </c>
      <c r="M31" s="23" t="str">
        <f>IF(OR($G31="",$G31=Reference!$A$1),"",IFERROR(VLOOKUP($G31,Candidates!$A$2:$P$2808,7,0),""))</f>
        <v/>
      </c>
      <c r="N31" s="23" t="str">
        <f>IF(OR($G31="",$G31=Reference!$A$1),"",VLOOKUP($G44,Candidates!$A$2:$P$2808,8,0))</f>
        <v/>
      </c>
      <c r="O31" s="55"/>
      <c r="AB31" s="132" t="str">
        <f t="shared" si="6"/>
        <v/>
      </c>
      <c r="AC31" s="77" t="str">
        <f t="shared" si="17"/>
        <v/>
      </c>
      <c r="AD31" s="77" t="str">
        <f t="shared" si="18"/>
        <v/>
      </c>
      <c r="AE31" s="77" t="str">
        <f t="shared" si="19"/>
        <v/>
      </c>
      <c r="AF31" s="77" t="str">
        <f>IF($AE31="","",#REF!)</f>
        <v/>
      </c>
      <c r="AG31" s="133" t="str">
        <f t="shared" si="7"/>
        <v/>
      </c>
      <c r="AH31" s="133" t="str">
        <f t="shared" si="8"/>
        <v/>
      </c>
      <c r="AI31" s="133" t="str">
        <f t="shared" si="9"/>
        <v/>
      </c>
      <c r="AJ31" s="133" t="str">
        <f t="shared" si="10"/>
        <v/>
      </c>
      <c r="AK31" s="133" t="str">
        <f t="shared" si="11"/>
        <v/>
      </c>
      <c r="AL31" s="133" t="str">
        <f t="shared" si="12"/>
        <v/>
      </c>
      <c r="AM31" s="133" t="str">
        <f t="shared" si="13"/>
        <v/>
      </c>
      <c r="AN31" s="133" t="str">
        <f t="shared" si="14"/>
        <v/>
      </c>
      <c r="AO31" s="134" t="str">
        <f t="shared" si="15"/>
        <v/>
      </c>
      <c r="AP31" s="134" t="str">
        <f t="shared" si="20"/>
        <v/>
      </c>
      <c r="AQ31" s="133" t="str">
        <f t="shared" si="16"/>
        <v/>
      </c>
    </row>
    <row r="32" spans="2:43" ht="14.25" x14ac:dyDescent="0.2">
      <c r="B32" s="111"/>
      <c r="F32" s="34">
        <v>6</v>
      </c>
      <c r="G32" s="39" t="str">
        <f>IF(OR(G31="",G31=Reference!$A$1),"",Reference!$A$1)</f>
        <v/>
      </c>
      <c r="H32" s="23" t="str">
        <f>IF(OR($G32="",$G32=Reference!$A$1),"",IFERROR(VLOOKUP($G32,Candidates!$A$2:$P$2808,2,0),Reference!$L$21))</f>
        <v/>
      </c>
      <c r="I32" s="23" t="str">
        <f>IF(OR($G32="",$G32=Reference!$A$1),"",IFERROR(VLOOKUP($G32,Candidates!$A$2:$P$2808,4,0),""))</f>
        <v/>
      </c>
      <c r="J32" s="23" t="str">
        <f>IF(OR($G32="",$G32=Reference!$A$1),"",IFERROR(VLOOKUP($G32,Candidates!$A$2:$P$2808,3,0),""))</f>
        <v/>
      </c>
      <c r="K32" s="23" t="str">
        <f>IF(OR($G32="",$G32=Reference!$A$1),"",IFERROR(ROUND(VLOOKUP($G32,Candidates!$A$2:$P$2808,5,0),2),""))</f>
        <v/>
      </c>
      <c r="L32" s="23" t="str">
        <f>IF(OR($G32="",$G32=Reference!$A$1),"",IFERROR(ROUND(VLOOKUP($G32,Candidates!$A$2:$P$2808,6,0),2),""))</f>
        <v/>
      </c>
      <c r="M32" s="23" t="str">
        <f>IF(OR($G32="",$G32=Reference!$A$1),"",IFERROR(VLOOKUP($G32,Candidates!$A$2:$P$2808,7,0),""))</f>
        <v/>
      </c>
      <c r="N32" s="23" t="str">
        <f>IF(OR($G32="",$G32=Reference!$A$1),"",VLOOKUP($G45,Candidates!$A$2:$P$2808,8,0))</f>
        <v/>
      </c>
      <c r="O32" s="55"/>
      <c r="AB32" s="132" t="str">
        <f t="shared" si="6"/>
        <v/>
      </c>
      <c r="AC32" s="77" t="str">
        <f t="shared" si="17"/>
        <v/>
      </c>
      <c r="AD32" s="77" t="str">
        <f t="shared" si="18"/>
        <v/>
      </c>
      <c r="AE32" s="77" t="str">
        <f t="shared" si="19"/>
        <v/>
      </c>
      <c r="AF32" s="77" t="str">
        <f>IF($AE32="","",#REF!)</f>
        <v/>
      </c>
      <c r="AG32" s="133" t="str">
        <f t="shared" si="7"/>
        <v/>
      </c>
      <c r="AH32" s="133" t="str">
        <f t="shared" si="8"/>
        <v/>
      </c>
      <c r="AI32" s="133" t="str">
        <f t="shared" si="9"/>
        <v/>
      </c>
      <c r="AJ32" s="133" t="str">
        <f t="shared" si="10"/>
        <v/>
      </c>
      <c r="AK32" s="133" t="str">
        <f t="shared" si="11"/>
        <v/>
      </c>
      <c r="AL32" s="133" t="str">
        <f t="shared" si="12"/>
        <v/>
      </c>
      <c r="AM32" s="133" t="str">
        <f t="shared" si="13"/>
        <v/>
      </c>
      <c r="AN32" s="133" t="str">
        <f t="shared" si="14"/>
        <v/>
      </c>
      <c r="AO32" s="134" t="str">
        <f t="shared" si="15"/>
        <v/>
      </c>
      <c r="AP32" s="134" t="str">
        <f t="shared" si="20"/>
        <v/>
      </c>
      <c r="AQ32" s="133" t="str">
        <f t="shared" si="16"/>
        <v/>
      </c>
    </row>
    <row r="33" spans="2:43" ht="14.25" x14ac:dyDescent="0.2">
      <c r="B33" s="111"/>
      <c r="F33" s="34">
        <v>7</v>
      </c>
      <c r="G33" s="39" t="str">
        <f>IF(OR(G32="",G32=Reference!$A$1),"",Reference!$A$1)</f>
        <v/>
      </c>
      <c r="H33" s="23" t="str">
        <f>IF(OR($G33="",$G33=Reference!$A$1),"",IFERROR(VLOOKUP($G33,Candidates!$A$2:$P$2808,2,0),Reference!$L$21))</f>
        <v/>
      </c>
      <c r="I33" s="23" t="str">
        <f>IF(OR($G33="",$G33=Reference!$A$1),"",IFERROR(VLOOKUP($G33,Candidates!$A$2:$P$2808,4,0),""))</f>
        <v/>
      </c>
      <c r="J33" s="23" t="str">
        <f>IF(OR($G33="",$G33=Reference!$A$1),"",IFERROR(VLOOKUP($G33,Candidates!$A$2:$P$2808,3,0),""))</f>
        <v/>
      </c>
      <c r="K33" s="23" t="str">
        <f>IF(OR($G33="",$G33=Reference!$A$1),"",IFERROR(ROUND(VLOOKUP($G33,Candidates!$A$2:$P$2808,5,0),2),""))</f>
        <v/>
      </c>
      <c r="L33" s="23" t="str">
        <f>IF(OR($G33="",$G33=Reference!$A$1),"",IFERROR(ROUND(VLOOKUP($G33,Candidates!$A$2:$P$2808,6,0),2),""))</f>
        <v/>
      </c>
      <c r="M33" s="23" t="str">
        <f>IF(OR($G33="",$G33=Reference!$A$1),"",IFERROR(VLOOKUP($G33,Candidates!$A$2:$P$2808,7,0),""))</f>
        <v/>
      </c>
      <c r="N33" s="23" t="str">
        <f>IF(OR($G33="",$G33=Reference!$A$1),"",VLOOKUP($G46,Candidates!$A$2:$P$2808,8,0))</f>
        <v/>
      </c>
      <c r="O33" s="55"/>
      <c r="AB33" s="132" t="str">
        <f t="shared" si="6"/>
        <v/>
      </c>
      <c r="AC33" s="77" t="str">
        <f t="shared" si="17"/>
        <v/>
      </c>
      <c r="AD33" s="77" t="str">
        <f t="shared" si="18"/>
        <v/>
      </c>
      <c r="AE33" s="77" t="str">
        <f t="shared" si="19"/>
        <v/>
      </c>
      <c r="AF33" s="77" t="str">
        <f>IF($AE33="","",#REF!)</f>
        <v/>
      </c>
      <c r="AG33" s="133" t="str">
        <f t="shared" si="7"/>
        <v/>
      </c>
      <c r="AH33" s="133" t="str">
        <f t="shared" si="8"/>
        <v/>
      </c>
      <c r="AI33" s="133" t="str">
        <f t="shared" si="9"/>
        <v/>
      </c>
      <c r="AJ33" s="133" t="str">
        <f t="shared" si="10"/>
        <v/>
      </c>
      <c r="AK33" s="133" t="str">
        <f t="shared" si="11"/>
        <v/>
      </c>
      <c r="AL33" s="133" t="str">
        <f t="shared" si="12"/>
        <v/>
      </c>
      <c r="AM33" s="133" t="str">
        <f t="shared" si="13"/>
        <v/>
      </c>
      <c r="AN33" s="133" t="str">
        <f t="shared" si="14"/>
        <v/>
      </c>
      <c r="AO33" s="134" t="str">
        <f t="shared" si="15"/>
        <v/>
      </c>
      <c r="AP33" s="134" t="str">
        <f t="shared" si="20"/>
        <v/>
      </c>
      <c r="AQ33" s="133" t="str">
        <f t="shared" si="16"/>
        <v/>
      </c>
    </row>
    <row r="34" spans="2:43" ht="14.25" x14ac:dyDescent="0.2">
      <c r="B34" s="111"/>
      <c r="F34" s="34">
        <v>8</v>
      </c>
      <c r="G34" s="39" t="str">
        <f>IF(OR(G33="",G33=Reference!$A$1),"",Reference!$A$1)</f>
        <v/>
      </c>
      <c r="H34" s="23" t="str">
        <f>IF(OR($G34="",$G34=Reference!$A$1),"",IFERROR(VLOOKUP($G34,Candidates!$A$2:$P$2808,2,0),Reference!$L$21))</f>
        <v/>
      </c>
      <c r="I34" s="23" t="str">
        <f>IF(OR($G34="",$G34=Reference!$A$1),"",IFERROR(VLOOKUP($G34,Candidates!$A$2:$P$2808,4,0),""))</f>
        <v/>
      </c>
      <c r="J34" s="23" t="str">
        <f>IF(OR($G34="",$G34=Reference!$A$1),"",IFERROR(VLOOKUP($G34,Candidates!$A$2:$P$2808,3,0),""))</f>
        <v/>
      </c>
      <c r="K34" s="23" t="str">
        <f>IF(OR($G34="",$G34=Reference!$A$1),"",IFERROR(ROUND(VLOOKUP($G34,Candidates!$A$2:$P$2808,5,0),2),""))</f>
        <v/>
      </c>
      <c r="L34" s="23" t="str">
        <f>IF(OR($G34="",$G34=Reference!$A$1),"",IFERROR(ROUND(VLOOKUP($G34,Candidates!$A$2:$P$2808,6,0),2),""))</f>
        <v/>
      </c>
      <c r="M34" s="23" t="str">
        <f>IF(OR($G34="",$G34=Reference!$A$1),"",IFERROR(VLOOKUP($G34,Candidates!$A$2:$P$2808,7,0),""))</f>
        <v/>
      </c>
      <c r="N34" s="23" t="str">
        <f>IF(OR($G34="",$G34=Reference!$A$1),"",VLOOKUP($G47,Candidates!$A$2:$P$2808,8,0))</f>
        <v/>
      </c>
      <c r="O34" s="55"/>
      <c r="AB34" s="132" t="str">
        <f t="shared" si="6"/>
        <v/>
      </c>
      <c r="AC34" s="77" t="str">
        <f t="shared" si="17"/>
        <v/>
      </c>
      <c r="AD34" s="77" t="str">
        <f t="shared" si="18"/>
        <v/>
      </c>
      <c r="AE34" s="77" t="str">
        <f t="shared" si="19"/>
        <v/>
      </c>
      <c r="AF34" s="77" t="str">
        <f>IF($AE34="","",#REF!)</f>
        <v/>
      </c>
      <c r="AG34" s="133" t="str">
        <f t="shared" si="7"/>
        <v/>
      </c>
      <c r="AH34" s="133" t="str">
        <f t="shared" si="8"/>
        <v/>
      </c>
      <c r="AI34" s="133" t="str">
        <f t="shared" si="9"/>
        <v/>
      </c>
      <c r="AJ34" s="133" t="str">
        <f t="shared" si="10"/>
        <v/>
      </c>
      <c r="AK34" s="133" t="str">
        <f t="shared" si="11"/>
        <v/>
      </c>
      <c r="AL34" s="133" t="str">
        <f t="shared" si="12"/>
        <v/>
      </c>
      <c r="AM34" s="133" t="str">
        <f t="shared" si="13"/>
        <v/>
      </c>
      <c r="AN34" s="133" t="str">
        <f t="shared" si="14"/>
        <v/>
      </c>
      <c r="AO34" s="134" t="str">
        <f t="shared" si="15"/>
        <v/>
      </c>
      <c r="AP34" s="134" t="str">
        <f t="shared" si="20"/>
        <v/>
      </c>
      <c r="AQ34" s="133" t="str">
        <f t="shared" si="16"/>
        <v/>
      </c>
    </row>
    <row r="35" spans="2:43" ht="14.25" x14ac:dyDescent="0.2">
      <c r="B35" s="111"/>
      <c r="F35" s="34">
        <v>9</v>
      </c>
      <c r="G35" s="39" t="str">
        <f>IF(OR(G34="",G34=Reference!$A$1),"",Reference!$A$1)</f>
        <v/>
      </c>
      <c r="H35" s="23" t="str">
        <f>IF(OR($G35="",$G35=Reference!$A$1),"",IFERROR(VLOOKUP($G35,Candidates!$A$2:$P$2808,2,0),Reference!$L$21))</f>
        <v/>
      </c>
      <c r="I35" s="23" t="str">
        <f>IF(OR($G35="",$G35=Reference!$A$1),"",IFERROR(VLOOKUP($G35,Candidates!$A$2:$P$2808,4,0),""))</f>
        <v/>
      </c>
      <c r="J35" s="23" t="str">
        <f>IF(OR($G35="",$G35=Reference!$A$1),"",IFERROR(VLOOKUP($G35,Candidates!$A$2:$P$2808,3,0),""))</f>
        <v/>
      </c>
      <c r="K35" s="23" t="str">
        <f>IF(OR($G35="",$G35=Reference!$A$1),"",IFERROR(ROUND(VLOOKUP($G35,Candidates!$A$2:$P$2808,5,0),2),""))</f>
        <v/>
      </c>
      <c r="L35" s="23" t="str">
        <f>IF(OR($G35="",$G35=Reference!$A$1),"",IFERROR(ROUND(VLOOKUP($G35,Candidates!$A$2:$P$2808,6,0),2),""))</f>
        <v/>
      </c>
      <c r="M35" s="23" t="str">
        <f>IF(OR($G35="",$G35=Reference!$A$1),"",IFERROR(VLOOKUP($G35,Candidates!$A$2:$P$2808,7,0),""))</f>
        <v/>
      </c>
      <c r="N35" s="23" t="str">
        <f>IF(OR($G35="",$G35=Reference!$A$1),"",VLOOKUP($G48,Candidates!$A$2:$P$2808,8,0))</f>
        <v/>
      </c>
      <c r="O35" s="55"/>
      <c r="AB35" s="132" t="str">
        <f t="shared" si="6"/>
        <v/>
      </c>
      <c r="AC35" s="77" t="str">
        <f t="shared" si="17"/>
        <v/>
      </c>
      <c r="AD35" s="77" t="str">
        <f t="shared" si="18"/>
        <v/>
      </c>
      <c r="AE35" s="77" t="str">
        <f t="shared" si="19"/>
        <v/>
      </c>
      <c r="AF35" s="77" t="str">
        <f>IF($AE35="","",#REF!)</f>
        <v/>
      </c>
      <c r="AG35" s="133" t="str">
        <f t="shared" si="7"/>
        <v/>
      </c>
      <c r="AH35" s="133" t="str">
        <f t="shared" si="8"/>
        <v/>
      </c>
      <c r="AI35" s="133" t="str">
        <f t="shared" si="9"/>
        <v/>
      </c>
      <c r="AJ35" s="133" t="str">
        <f t="shared" si="10"/>
        <v/>
      </c>
      <c r="AK35" s="133" t="str">
        <f t="shared" si="11"/>
        <v/>
      </c>
      <c r="AL35" s="133" t="str">
        <f t="shared" si="12"/>
        <v/>
      </c>
      <c r="AM35" s="133" t="str">
        <f t="shared" si="13"/>
        <v/>
      </c>
      <c r="AN35" s="133" t="str">
        <f t="shared" si="14"/>
        <v/>
      </c>
      <c r="AO35" s="134" t="str">
        <f t="shared" si="15"/>
        <v/>
      </c>
      <c r="AP35" s="134" t="str">
        <f t="shared" si="20"/>
        <v/>
      </c>
      <c r="AQ35" s="133" t="str">
        <f t="shared" si="16"/>
        <v/>
      </c>
    </row>
    <row r="36" spans="2:43" ht="14.25" x14ac:dyDescent="0.2">
      <c r="B36" s="111"/>
      <c r="F36" s="34">
        <v>10</v>
      </c>
      <c r="G36" s="39" t="str">
        <f>IF(OR(G35="",G35=Reference!$A$1),"",Reference!$A$1)</f>
        <v/>
      </c>
      <c r="H36" s="23" t="str">
        <f>IF(OR($G36="",$G36=Reference!$A$1),"",IFERROR(VLOOKUP($G36,Candidates!$A$2:$P$2808,2,0),Reference!$L$21))</f>
        <v/>
      </c>
      <c r="I36" s="23" t="str">
        <f>IF(OR($G36="",$G36=Reference!$A$1),"",IFERROR(VLOOKUP($G36,Candidates!$A$2:$P$2808,4,0),""))</f>
        <v/>
      </c>
      <c r="J36" s="23" t="str">
        <f>IF(OR($G36="",$G36=Reference!$A$1),"",IFERROR(VLOOKUP($G36,Candidates!$A$2:$P$2808,3,0),""))</f>
        <v/>
      </c>
      <c r="K36" s="23" t="str">
        <f>IF(OR($G36="",$G36=Reference!$A$1),"",IFERROR(ROUND(VLOOKUP($G36,Candidates!$A$2:$P$2808,5,0),2),""))</f>
        <v/>
      </c>
      <c r="L36" s="23" t="str">
        <f>IF(OR($G36="",$G36=Reference!$A$1),"",IFERROR(ROUND(VLOOKUP($G36,Candidates!$A$2:$P$2808,6,0),2),""))</f>
        <v/>
      </c>
      <c r="M36" s="23" t="str">
        <f>IF(OR($G36="",$G36=Reference!$A$1),"",IFERROR(VLOOKUP($G36,Candidates!$A$2:$P$2808,7,0),""))</f>
        <v/>
      </c>
      <c r="N36" s="23" t="str">
        <f>IF(OR($G36="",$G36=Reference!$A$1),"",VLOOKUP($G49,Candidates!$A$2:$P$2808,8,0))</f>
        <v/>
      </c>
      <c r="O36" s="55"/>
      <c r="AB36" s="132" t="str">
        <f t="shared" si="6"/>
        <v/>
      </c>
      <c r="AC36" s="77" t="str">
        <f t="shared" si="17"/>
        <v/>
      </c>
      <c r="AD36" s="77" t="str">
        <f t="shared" si="18"/>
        <v/>
      </c>
      <c r="AE36" s="77" t="str">
        <f t="shared" si="19"/>
        <v/>
      </c>
      <c r="AF36" s="77" t="str">
        <f>IF($AE36="","",#REF!)</f>
        <v/>
      </c>
      <c r="AG36" s="133" t="str">
        <f t="shared" si="7"/>
        <v/>
      </c>
      <c r="AH36" s="133" t="str">
        <f t="shared" si="8"/>
        <v/>
      </c>
      <c r="AI36" s="133" t="str">
        <f t="shared" si="9"/>
        <v/>
      </c>
      <c r="AJ36" s="133" t="str">
        <f t="shared" si="10"/>
        <v/>
      </c>
      <c r="AK36" s="133" t="str">
        <f t="shared" si="11"/>
        <v/>
      </c>
      <c r="AL36" s="133" t="str">
        <f t="shared" si="12"/>
        <v/>
      </c>
      <c r="AM36" s="133" t="str">
        <f t="shared" si="13"/>
        <v/>
      </c>
      <c r="AN36" s="133" t="str">
        <f t="shared" si="14"/>
        <v/>
      </c>
      <c r="AO36" s="134" t="str">
        <f t="shared" si="15"/>
        <v/>
      </c>
      <c r="AP36" s="134" t="str">
        <f t="shared" si="20"/>
        <v/>
      </c>
      <c r="AQ36" s="133" t="str">
        <f t="shared" si="16"/>
        <v/>
      </c>
    </row>
    <row r="37" spans="2:43" ht="14.25" x14ac:dyDescent="0.2">
      <c r="B37" s="111"/>
      <c r="G37" s="54"/>
      <c r="H37" s="7"/>
      <c r="I37" s="7"/>
      <c r="J37" s="7"/>
      <c r="K37" s="7"/>
      <c r="L37" s="7"/>
      <c r="M37" s="7"/>
      <c r="N37" s="7"/>
      <c r="O37" s="55"/>
    </row>
    <row r="38" spans="2:43" ht="18" customHeight="1" x14ac:dyDescent="0.2">
      <c r="B38" s="111"/>
      <c r="G38" s="18"/>
      <c r="H38" s="19" t="s">
        <v>291</v>
      </c>
      <c r="I38" s="20"/>
      <c r="J38" s="21"/>
      <c r="K38" s="244"/>
      <c r="L38" s="7"/>
      <c r="M38" s="7"/>
      <c r="N38" s="7"/>
      <c r="O38" s="55"/>
    </row>
    <row r="39" spans="2:43" ht="45" x14ac:dyDescent="0.2">
      <c r="B39" s="111"/>
      <c r="G39" s="24" t="s">
        <v>273</v>
      </c>
      <c r="H39" s="24" t="s">
        <v>292</v>
      </c>
      <c r="I39" s="24" t="s">
        <v>293</v>
      </c>
      <c r="J39" s="24" t="s">
        <v>294</v>
      </c>
      <c r="K39" s="244"/>
      <c r="L39" s="7"/>
      <c r="M39" s="7"/>
      <c r="N39" s="7"/>
      <c r="O39" s="55"/>
    </row>
    <row r="40" spans="2:43" ht="14.25" x14ac:dyDescent="0.2">
      <c r="B40" s="111"/>
      <c r="G40" s="33" t="str">
        <f>IF(OR(G27="",G27=Reference!$A$1),"",G27)</f>
        <v/>
      </c>
      <c r="H40" s="2"/>
      <c r="I40" s="2"/>
      <c r="J40" s="5"/>
      <c r="K40" s="244" t="str">
        <f>IF(H40="Yes","Bridges on Min Maintenance roads eligible for removal only. ","")&amp;IF(I40="Yes","Work that has been advertised for construction is not elibible for the CBMP.","")</f>
        <v/>
      </c>
      <c r="L40" s="7"/>
      <c r="M40" s="7"/>
      <c r="N40" s="7"/>
      <c r="O40" s="55"/>
    </row>
    <row r="41" spans="2:43" ht="14.25" x14ac:dyDescent="0.2">
      <c r="B41" s="111"/>
      <c r="G41" s="33" t="str">
        <f>IF(OR(G28="",G28=Reference!$A$1),"",G28)</f>
        <v/>
      </c>
      <c r="H41" s="2"/>
      <c r="I41" s="2"/>
      <c r="J41" s="5"/>
      <c r="K41" s="244" t="str">
        <f t="shared" ref="K41:K49" si="21">IF(H41="Yes","Bridges on Min Maintenance roads eligible for removal only. ","")&amp;IF(I41="Yes","Work that has been advertised for construction is not elibible for the CBMP.","")</f>
        <v/>
      </c>
      <c r="L41" s="7"/>
      <c r="M41" s="7"/>
      <c r="N41" s="7"/>
      <c r="O41" s="55"/>
    </row>
    <row r="42" spans="2:43" ht="14.25" x14ac:dyDescent="0.2">
      <c r="B42" s="111"/>
      <c r="G42" s="33" t="str">
        <f>IF(OR(G29="",G29=Reference!$A$1),"",G29)</f>
        <v/>
      </c>
      <c r="H42" s="2"/>
      <c r="I42" s="2"/>
      <c r="J42" s="5"/>
      <c r="K42" s="244" t="str">
        <f t="shared" si="21"/>
        <v/>
      </c>
      <c r="L42" s="245"/>
      <c r="M42" s="7"/>
      <c r="N42" s="7"/>
      <c r="O42" s="55"/>
    </row>
    <row r="43" spans="2:43" ht="14.25" x14ac:dyDescent="0.2">
      <c r="B43" s="111"/>
      <c r="G43" s="33" t="str">
        <f>IF(OR(G30="",G30=Reference!$A$1),"",G30)</f>
        <v/>
      </c>
      <c r="H43" s="2"/>
      <c r="I43" s="2"/>
      <c r="J43" s="5"/>
      <c r="K43" s="244" t="str">
        <f t="shared" si="21"/>
        <v/>
      </c>
      <c r="L43" s="7"/>
      <c r="M43" s="7"/>
      <c r="N43" s="7"/>
      <c r="O43" s="55"/>
    </row>
    <row r="44" spans="2:43" ht="14.25" x14ac:dyDescent="0.2">
      <c r="B44" s="111"/>
      <c r="G44" s="33" t="str">
        <f>IF(OR(G31="",G31=Reference!$A$1),"",G31)</f>
        <v/>
      </c>
      <c r="H44" s="2"/>
      <c r="I44" s="2"/>
      <c r="J44" s="5"/>
      <c r="K44" s="244" t="str">
        <f t="shared" si="21"/>
        <v/>
      </c>
      <c r="L44" s="7"/>
      <c r="M44" s="7"/>
      <c r="N44" s="7"/>
      <c r="O44" s="55"/>
    </row>
    <row r="45" spans="2:43" ht="14.25" x14ac:dyDescent="0.2">
      <c r="B45" s="111"/>
      <c r="G45" s="33" t="str">
        <f>IF(OR(G32="",G32=Reference!$A$1),"",G32)</f>
        <v/>
      </c>
      <c r="H45" s="2"/>
      <c r="I45" s="2"/>
      <c r="J45" s="5"/>
      <c r="K45" s="244" t="str">
        <f t="shared" si="21"/>
        <v/>
      </c>
      <c r="L45" s="7"/>
      <c r="M45" s="7"/>
      <c r="N45" s="7"/>
      <c r="O45" s="55"/>
    </row>
    <row r="46" spans="2:43" ht="14.25" x14ac:dyDescent="0.2">
      <c r="B46" s="111"/>
      <c r="G46" s="33" t="str">
        <f>IF(OR(G33="",G33=Reference!$A$1),"",G33)</f>
        <v/>
      </c>
      <c r="H46" s="2"/>
      <c r="I46" s="2"/>
      <c r="J46" s="5"/>
      <c r="K46" s="244" t="str">
        <f t="shared" si="21"/>
        <v/>
      </c>
      <c r="L46" s="7"/>
      <c r="M46" s="7"/>
      <c r="N46" s="7"/>
      <c r="O46" s="55"/>
    </row>
    <row r="47" spans="2:43" ht="14.25" x14ac:dyDescent="0.2">
      <c r="B47" s="111"/>
      <c r="G47" s="33" t="str">
        <f>IF(OR(G34="",G34=Reference!$A$1),"",G34)</f>
        <v/>
      </c>
      <c r="H47" s="2"/>
      <c r="I47" s="2"/>
      <c r="J47" s="5"/>
      <c r="K47" s="244" t="str">
        <f t="shared" si="21"/>
        <v/>
      </c>
      <c r="L47" s="7"/>
      <c r="M47" s="7"/>
      <c r="N47" s="7"/>
      <c r="O47" s="55"/>
    </row>
    <row r="48" spans="2:43" ht="14.25" x14ac:dyDescent="0.2">
      <c r="B48" s="111"/>
      <c r="G48" s="33" t="str">
        <f>IF(OR(G35="",G35=Reference!$A$1),"",G35)</f>
        <v/>
      </c>
      <c r="H48" s="2"/>
      <c r="I48" s="2"/>
      <c r="J48" s="5"/>
      <c r="K48" s="244" t="str">
        <f t="shared" si="21"/>
        <v/>
      </c>
      <c r="L48" s="7"/>
      <c r="M48" s="7"/>
      <c r="N48" s="7"/>
      <c r="O48" s="55"/>
    </row>
    <row r="49" spans="2:45" ht="14.25" customHeight="1" x14ac:dyDescent="0.2">
      <c r="B49" s="111"/>
      <c r="G49" s="33" t="str">
        <f>IF(OR(G36="",G36=Reference!$A$1),"",G36)</f>
        <v/>
      </c>
      <c r="H49" s="2"/>
      <c r="I49" s="2"/>
      <c r="J49" s="5"/>
      <c r="K49" s="244" t="str">
        <f t="shared" si="21"/>
        <v/>
      </c>
      <c r="L49" s="7"/>
      <c r="M49" s="7"/>
      <c r="N49" s="7"/>
      <c r="O49" s="55"/>
    </row>
    <row r="50" spans="2:45" ht="14.25" customHeight="1" x14ac:dyDescent="0.2">
      <c r="B50" s="111"/>
      <c r="G50" s="54"/>
      <c r="H50" s="56"/>
      <c r="I50" s="7"/>
      <c r="J50" s="7"/>
      <c r="K50" s="244"/>
      <c r="L50" s="7"/>
      <c r="M50" s="7"/>
      <c r="N50" s="7"/>
      <c r="O50" s="55"/>
    </row>
    <row r="51" spans="2:45" ht="18" customHeight="1" x14ac:dyDescent="0.2">
      <c r="B51" s="111"/>
      <c r="E51" s="35"/>
      <c r="G51" s="18"/>
      <c r="H51" s="19" t="s">
        <v>295</v>
      </c>
      <c r="I51" s="20"/>
      <c r="J51" s="20"/>
      <c r="K51" s="20"/>
      <c r="L51" s="20"/>
      <c r="M51" s="20"/>
      <c r="N51" s="20"/>
      <c r="O51" s="21"/>
    </row>
    <row r="52" spans="2:45" ht="60" x14ac:dyDescent="0.2">
      <c r="B52" s="111"/>
      <c r="G52" s="22" t="s">
        <v>273</v>
      </c>
      <c r="H52" s="22" t="s">
        <v>284</v>
      </c>
      <c r="I52" s="22" t="s">
        <v>285</v>
      </c>
      <c r="J52" s="22" t="s">
        <v>296</v>
      </c>
      <c r="K52" s="22" t="s">
        <v>297</v>
      </c>
      <c r="L52" s="22" t="s">
        <v>298</v>
      </c>
      <c r="M52" s="22" t="s">
        <v>299</v>
      </c>
      <c r="N52" s="22" t="s">
        <v>300</v>
      </c>
      <c r="O52" s="22" t="s">
        <v>290</v>
      </c>
      <c r="Q52" s="194" t="s">
        <v>301</v>
      </c>
      <c r="R52" s="22" t="s">
        <v>302</v>
      </c>
      <c r="S52" s="194" t="s">
        <v>303</v>
      </c>
      <c r="T52" s="22" t="s">
        <v>261</v>
      </c>
      <c r="U52" s="194" t="s">
        <v>304</v>
      </c>
    </row>
    <row r="53" spans="2:45" ht="14.25" x14ac:dyDescent="0.2">
      <c r="B53" s="111"/>
      <c r="G53" s="33" t="str">
        <f>IF(OR(G27="",G27=Reference!$A$1),"",G27)</f>
        <v/>
      </c>
      <c r="H53" s="2"/>
      <c r="I53" s="2"/>
      <c r="J53" s="4"/>
      <c r="K53" s="4"/>
      <c r="L53" s="4"/>
      <c r="M53" s="83"/>
      <c r="N53" s="83"/>
      <c r="O53" s="3" t="str">
        <f>IF($G53="","","add optional information")</f>
        <v/>
      </c>
      <c r="Q53" s="86" t="str">
        <f>IF(G53="","",_xlfn.XLOOKUP(G53,Reference!$AJ$3:$AJ$12,Reference!$AQ$3:$AQ$12,"",0))</f>
        <v/>
      </c>
      <c r="R53" s="105" t="str">
        <f>IF(OR(G53="",I53="",L53="",M53=""),"",MIN(M53*0.55,500000))</f>
        <v/>
      </c>
      <c r="S53" s="105" t="str">
        <f>IF(G53="","",Reference!AP3)</f>
        <v/>
      </c>
      <c r="T53" s="86" t="str">
        <f>IF(Reference!AH3="","",Reference!AH3)</f>
        <v/>
      </c>
      <c r="U53" s="105" t="str">
        <f>IF(T53="","",SUMIFS($S$53:$S$62,$J$27:$J$36,T53))</f>
        <v/>
      </c>
      <c r="V53" s="105" t="str">
        <f>IF(G53="","",Reference!AP3)</f>
        <v/>
      </c>
    </row>
    <row r="54" spans="2:45" ht="14.25" x14ac:dyDescent="0.2">
      <c r="B54" s="111"/>
      <c r="G54" s="33" t="str">
        <f>IF(OR(G28="",G28=Reference!$A$1),"",G28)</f>
        <v/>
      </c>
      <c r="H54" s="2"/>
      <c r="I54" s="2"/>
      <c r="J54" s="4"/>
      <c r="K54" s="4"/>
      <c r="L54" s="4"/>
      <c r="M54" s="83"/>
      <c r="N54" s="83"/>
      <c r="O54" s="3" t="str">
        <f t="shared" ref="O54:O61" si="22">IF($G54="","","add optional information")</f>
        <v/>
      </c>
      <c r="Q54" s="86" t="str">
        <f>IF(G54="","",_xlfn.XLOOKUP(G54,Reference!$AJ$3:$AJ$12,Reference!$AQ$3:$AQ$12,"",0))</f>
        <v/>
      </c>
      <c r="R54" s="105" t="str">
        <f t="shared" ref="R54:R62" si="23">IF(OR(G54="",I54="",L54="",M54=""),"",MIN(M54*0.55,500000))</f>
        <v/>
      </c>
      <c r="S54" s="105" t="str">
        <f>IF(G54="","",Reference!AP4)</f>
        <v/>
      </c>
      <c r="T54" s="86" t="str">
        <f>IF(Reference!AH4="","",Reference!AH4)</f>
        <v/>
      </c>
      <c r="U54" s="105" t="str">
        <f t="shared" ref="U54:U62" si="24">IF(T54="","",SUMIFS($S$53:$S$62,$J$27:$J$36,T54))</f>
        <v/>
      </c>
      <c r="V54" s="105" t="str">
        <f>IF(G54="","",Reference!AP4)</f>
        <v/>
      </c>
    </row>
    <row r="55" spans="2:45" ht="14.25" x14ac:dyDescent="0.2">
      <c r="B55" s="111"/>
      <c r="G55" s="33" t="str">
        <f>IF(OR(G29="",G29=Reference!$A$1),"",G29)</f>
        <v/>
      </c>
      <c r="H55" s="2"/>
      <c r="I55" s="2"/>
      <c r="J55" s="4"/>
      <c r="K55" s="4"/>
      <c r="L55" s="4"/>
      <c r="M55" s="83"/>
      <c r="N55" s="83"/>
      <c r="O55" s="3" t="str">
        <f t="shared" si="22"/>
        <v/>
      </c>
      <c r="P55" s="217"/>
      <c r="Q55" s="86" t="str">
        <f>IF(G55="","",_xlfn.XLOOKUP(G55,Reference!$AJ$3:$AJ$12,Reference!$AQ$3:$AQ$12,"",0))</f>
        <v/>
      </c>
      <c r="R55" s="105" t="str">
        <f t="shared" si="23"/>
        <v/>
      </c>
      <c r="S55" s="105" t="str">
        <f>IF(G55="","",Reference!AP5)</f>
        <v/>
      </c>
      <c r="T55" s="86" t="str">
        <f>IF(Reference!AH5="","",Reference!AH5)</f>
        <v/>
      </c>
      <c r="U55" s="105" t="str">
        <f t="shared" si="24"/>
        <v/>
      </c>
      <c r="V55" s="105" t="str">
        <f>IF(G55="","",Reference!AP5)</f>
        <v/>
      </c>
    </row>
    <row r="56" spans="2:45" ht="14.25" x14ac:dyDescent="0.2">
      <c r="B56" s="111"/>
      <c r="G56" s="33"/>
      <c r="H56" s="2"/>
      <c r="I56" s="2"/>
      <c r="J56" s="4"/>
      <c r="K56" s="4"/>
      <c r="L56" s="4"/>
      <c r="M56" s="83"/>
      <c r="N56" s="83"/>
      <c r="O56" s="3" t="str">
        <f t="shared" si="22"/>
        <v/>
      </c>
      <c r="Q56" s="86" t="str">
        <f>IF(G56="","",_xlfn.XLOOKUP(G56,Reference!$AJ$3:$AJ$12,Reference!$AQ$3:$AQ$12,"",0))</f>
        <v/>
      </c>
      <c r="R56" s="105" t="str">
        <f t="shared" si="23"/>
        <v/>
      </c>
      <c r="S56" s="105" t="str">
        <f>IF(G56="","",Reference!AP6)</f>
        <v/>
      </c>
      <c r="T56" s="86" t="str">
        <f>IF(Reference!AH6="","",Reference!AH6)</f>
        <v/>
      </c>
      <c r="U56" s="105" t="str">
        <f t="shared" si="24"/>
        <v/>
      </c>
      <c r="V56" s="105" t="str">
        <f>IF(G56="","",Reference!AP6)</f>
        <v/>
      </c>
    </row>
    <row r="57" spans="2:45" ht="14.25" x14ac:dyDescent="0.2">
      <c r="B57" s="111"/>
      <c r="G57" s="33" t="str">
        <f>IF(OR(G31="",G31=Reference!$A$1),"",G31)</f>
        <v/>
      </c>
      <c r="H57" s="2"/>
      <c r="I57" s="2"/>
      <c r="J57" s="4"/>
      <c r="K57" s="4"/>
      <c r="L57" s="4"/>
      <c r="M57" s="83"/>
      <c r="N57" s="83"/>
      <c r="O57" s="3" t="str">
        <f t="shared" si="22"/>
        <v/>
      </c>
      <c r="Q57" s="86" t="str">
        <f>IF(G57="","",_xlfn.XLOOKUP(G57,Reference!$AJ$3:$AJ$12,Reference!$AQ$3:$AQ$12,"",0))</f>
        <v/>
      </c>
      <c r="R57" s="105" t="str">
        <f t="shared" si="23"/>
        <v/>
      </c>
      <c r="S57" s="105" t="str">
        <f>IF(G57="","",Reference!AP7)</f>
        <v/>
      </c>
      <c r="T57" s="86" t="str">
        <f>IF(Reference!AH7="","",Reference!AH7)</f>
        <v/>
      </c>
      <c r="U57" s="105" t="str">
        <f t="shared" si="24"/>
        <v/>
      </c>
      <c r="V57" s="105" t="str">
        <f>IF(G57="","",Reference!AP7)</f>
        <v/>
      </c>
    </row>
    <row r="58" spans="2:45" ht="14.25" x14ac:dyDescent="0.2">
      <c r="B58" s="111"/>
      <c r="G58" s="33" t="str">
        <f>IF(OR(G32="",G32=Reference!$A$1),"",G32)</f>
        <v/>
      </c>
      <c r="H58" s="2"/>
      <c r="I58" s="2"/>
      <c r="J58" s="4"/>
      <c r="K58" s="4"/>
      <c r="L58" s="4"/>
      <c r="M58" s="83"/>
      <c r="N58" s="83"/>
      <c r="O58" s="3" t="str">
        <f t="shared" si="22"/>
        <v/>
      </c>
      <c r="Q58" s="86" t="str">
        <f>IF(G58="","",_xlfn.XLOOKUP(G58,Reference!$AJ$3:$AJ$12,Reference!$AQ$3:$AQ$12,"",0))</f>
        <v/>
      </c>
      <c r="R58" s="105" t="str">
        <f t="shared" si="23"/>
        <v/>
      </c>
      <c r="S58" s="105" t="str">
        <f>IF(G58="","",Reference!AP8)</f>
        <v/>
      </c>
      <c r="T58" s="86" t="str">
        <f>IF(Reference!AH8="","",Reference!AH8)</f>
        <v/>
      </c>
      <c r="U58" s="105" t="str">
        <f t="shared" si="24"/>
        <v/>
      </c>
      <c r="V58" s="105" t="str">
        <f>IF(G58="","",Reference!AP8)</f>
        <v/>
      </c>
    </row>
    <row r="59" spans="2:45" ht="14.25" x14ac:dyDescent="0.2">
      <c r="B59" s="111"/>
      <c r="G59" s="33" t="str">
        <f>IF(OR(G33="",G33=Reference!$A$1),"",G33)</f>
        <v/>
      </c>
      <c r="H59" s="2"/>
      <c r="I59" s="2"/>
      <c r="J59" s="4"/>
      <c r="K59" s="4"/>
      <c r="L59" s="4"/>
      <c r="M59" s="83"/>
      <c r="N59" s="83"/>
      <c r="O59" s="3" t="str">
        <f t="shared" si="22"/>
        <v/>
      </c>
      <c r="Q59" s="86" t="str">
        <f>IF(G59="","",_xlfn.XLOOKUP(G59,Reference!$AJ$3:$AJ$12,Reference!$AQ$3:$AQ$12,"",0))</f>
        <v/>
      </c>
      <c r="R59" s="105" t="str">
        <f t="shared" si="23"/>
        <v/>
      </c>
      <c r="S59" s="105" t="str">
        <f>IF(G59="","",Reference!AP9)</f>
        <v/>
      </c>
      <c r="T59" s="86" t="str">
        <f>IF(Reference!AH9="","",Reference!AH9)</f>
        <v/>
      </c>
      <c r="U59" s="105" t="str">
        <f t="shared" si="24"/>
        <v/>
      </c>
      <c r="V59" s="105" t="str">
        <f>IF(G59="","",Reference!AP9)</f>
        <v/>
      </c>
    </row>
    <row r="60" spans="2:45" ht="14.25" x14ac:dyDescent="0.2">
      <c r="B60" s="111"/>
      <c r="G60" s="33" t="str">
        <f>IF(OR(G34="",G34=Reference!$A$1),"",G34)</f>
        <v/>
      </c>
      <c r="H60" s="2"/>
      <c r="I60" s="2"/>
      <c r="J60" s="4"/>
      <c r="K60" s="4"/>
      <c r="L60" s="4"/>
      <c r="M60" s="83"/>
      <c r="N60" s="83"/>
      <c r="O60" s="3" t="str">
        <f t="shared" si="22"/>
        <v/>
      </c>
      <c r="Q60" s="86" t="str">
        <f>IF(G60="","",_xlfn.XLOOKUP(G60,Reference!$AJ$3:$AJ$12,Reference!$AQ$3:$AQ$12,"",0))</f>
        <v/>
      </c>
      <c r="R60" s="105" t="str">
        <f t="shared" si="23"/>
        <v/>
      </c>
      <c r="S60" s="105" t="str">
        <f>IF(G60="","",Reference!AP10)</f>
        <v/>
      </c>
      <c r="T60" s="86" t="str">
        <f>IF(Reference!AH10="","",Reference!AH10)</f>
        <v/>
      </c>
      <c r="U60" s="105" t="str">
        <f t="shared" si="24"/>
        <v/>
      </c>
      <c r="V60" s="105" t="str">
        <f>IF(G60="","",Reference!AP10)</f>
        <v/>
      </c>
    </row>
    <row r="61" spans="2:45" ht="14.25" x14ac:dyDescent="0.2">
      <c r="B61" s="111"/>
      <c r="G61" s="33" t="str">
        <f>IF(OR(G35="",G35=Reference!$A$1),"",G35)</f>
        <v/>
      </c>
      <c r="H61" s="2"/>
      <c r="I61" s="2"/>
      <c r="J61" s="4"/>
      <c r="K61" s="4"/>
      <c r="L61" s="4"/>
      <c r="M61" s="83"/>
      <c r="N61" s="83"/>
      <c r="O61" s="3" t="str">
        <f t="shared" si="22"/>
        <v/>
      </c>
      <c r="Q61" s="86" t="str">
        <f>IF(G61="","",_xlfn.XLOOKUP(G61,Reference!$AJ$3:$AJ$12,Reference!$AQ$3:$AQ$12,"",0))</f>
        <v/>
      </c>
      <c r="R61" s="105" t="str">
        <f t="shared" si="23"/>
        <v/>
      </c>
      <c r="S61" s="105" t="str">
        <f>IF(G61="","",Reference!AP11)</f>
        <v/>
      </c>
      <c r="T61" s="86" t="str">
        <f>IF(Reference!AH11="","",Reference!AH11)</f>
        <v/>
      </c>
      <c r="U61" s="105" t="str">
        <f t="shared" si="24"/>
        <v/>
      </c>
      <c r="V61" s="105" t="str">
        <f>IF(G61="","",Reference!AP11)</f>
        <v/>
      </c>
    </row>
    <row r="62" spans="2:45" ht="18" customHeight="1" x14ac:dyDescent="0.2">
      <c r="B62" s="111"/>
      <c r="G62" s="33" t="str">
        <f>IF(OR(G36="",G36=Reference!$A$1),"",G36)</f>
        <v/>
      </c>
      <c r="H62" s="2"/>
      <c r="I62" s="2"/>
      <c r="J62" s="4"/>
      <c r="K62" s="4"/>
      <c r="L62" s="4"/>
      <c r="M62" s="83"/>
      <c r="N62" s="83"/>
      <c r="O62" s="3" t="str">
        <f t="shared" ref="O62" si="25">IF($G62="","","add optional information")</f>
        <v/>
      </c>
      <c r="Q62" s="86" t="str">
        <f>IF(G62="","",_xlfn.XLOOKUP(G62,Reference!$AJ$3:$AJ$12,Reference!$AQ$3:$AQ$12,"",0))</f>
        <v/>
      </c>
      <c r="R62" s="105" t="str">
        <f t="shared" si="23"/>
        <v/>
      </c>
      <c r="S62" s="105" t="str">
        <f>IF(G62="","",Reference!AP12)</f>
        <v/>
      </c>
      <c r="T62" s="86" t="str">
        <f>IF(Reference!AH12="","",Reference!AH12)</f>
        <v/>
      </c>
      <c r="U62" s="105" t="str">
        <f t="shared" si="24"/>
        <v/>
      </c>
      <c r="V62" s="105" t="str">
        <f>IF(G62="","",Reference!AP12)</f>
        <v/>
      </c>
    </row>
    <row r="63" spans="2:45" ht="18" customHeight="1" x14ac:dyDescent="0.2">
      <c r="B63" s="111"/>
      <c r="G63" s="51"/>
      <c r="H63" s="52"/>
      <c r="I63" s="66"/>
      <c r="J63" s="66" t="s">
        <v>305</v>
      </c>
      <c r="K63" s="52"/>
      <c r="L63" s="84" t="s">
        <v>306</v>
      </c>
      <c r="M63" s="85">
        <f>SUM(M53:M62)</f>
        <v>0</v>
      </c>
      <c r="N63" s="105">
        <f>SUM(N53:N62)</f>
        <v>0</v>
      </c>
      <c r="O63" s="77" t="str">
        <f>IF(SUM(N53:N62)=0,"",IF(ABS(N63-S63)&lt;=50,"OK","See calculation comments &gt;&gt;"))</f>
        <v/>
      </c>
      <c r="Q63" s="86"/>
      <c r="R63" s="103">
        <f>SUM(R53:R62)</f>
        <v>0</v>
      </c>
      <c r="S63" s="103">
        <f>SUM(S53:S62)</f>
        <v>0</v>
      </c>
      <c r="T63" s="86"/>
      <c r="U63" s="103">
        <f>SUM(U53:U62)</f>
        <v>0</v>
      </c>
      <c r="V63" s="34" t="str">
        <f>IF(G63="","",Reference!AP13)</f>
        <v/>
      </c>
    </row>
    <row r="64" spans="2:45" ht="18" customHeight="1" x14ac:dyDescent="0.2">
      <c r="B64" s="111"/>
      <c r="G64" s="64"/>
      <c r="H64" s="61"/>
      <c r="I64" s="65"/>
      <c r="J64" s="65" t="s">
        <v>307</v>
      </c>
      <c r="K64" s="61"/>
      <c r="L64" s="61"/>
      <c r="M64" s="61"/>
      <c r="N64" s="61"/>
      <c r="O64" s="62"/>
      <c r="AB64" s="112">
        <v>1</v>
      </c>
      <c r="AC64" s="112">
        <f>AB64</f>
        <v>1</v>
      </c>
      <c r="AD64" s="112">
        <f>AB64+1</f>
        <v>2</v>
      </c>
      <c r="AE64" s="112">
        <f>AD64</f>
        <v>2</v>
      </c>
      <c r="AF64" s="112">
        <f>AD64+1</f>
        <v>3</v>
      </c>
      <c r="AG64" s="112">
        <f>AF64</f>
        <v>3</v>
      </c>
      <c r="AH64" s="112">
        <f>AF64+1</f>
        <v>4</v>
      </c>
      <c r="AI64" s="112">
        <f>AH64</f>
        <v>4</v>
      </c>
      <c r="AJ64" s="112">
        <f>AH64+1</f>
        <v>5</v>
      </c>
      <c r="AK64" s="112">
        <f>AJ64</f>
        <v>5</v>
      </c>
      <c r="AL64" s="112">
        <f>AJ64+1</f>
        <v>6</v>
      </c>
      <c r="AM64" s="112">
        <f>AL64</f>
        <v>6</v>
      </c>
      <c r="AN64" s="112">
        <f>AL64+1</f>
        <v>7</v>
      </c>
      <c r="AO64" s="112">
        <f>AN64</f>
        <v>7</v>
      </c>
      <c r="AP64" s="112">
        <f>AN64+1</f>
        <v>8</v>
      </c>
      <c r="AQ64" s="112">
        <f>AP64</f>
        <v>8</v>
      </c>
      <c r="AR64" s="112">
        <f>AP64+1</f>
        <v>9</v>
      </c>
      <c r="AS64" s="112">
        <f>AR64</f>
        <v>9</v>
      </c>
    </row>
    <row r="65" spans="2:45" ht="18" hidden="1" customHeight="1" x14ac:dyDescent="0.2">
      <c r="B65" s="111"/>
      <c r="F65" s="225"/>
      <c r="G65" s="226"/>
      <c r="H65" s="41"/>
      <c r="I65" s="41"/>
      <c r="J65" s="41"/>
      <c r="K65" s="41"/>
      <c r="L65" s="41"/>
      <c r="M65" s="41"/>
      <c r="N65" s="41"/>
      <c r="O65" s="42"/>
      <c r="AA65" s="113" t="s">
        <v>308</v>
      </c>
      <c r="AB65" s="114" t="str">
        <f>"Reviewer "&amp;AB$64</f>
        <v>Reviewer 1</v>
      </c>
      <c r="AC65" s="114" t="str">
        <f>VLOOKUP(AB65,Reference!$AS$17:$AT$27,2,0)</f>
        <v>Mark Traynowicz</v>
      </c>
      <c r="AD65" s="114" t="str">
        <f t="shared" ref="AD65" si="26">"Reviewer "&amp;AD$64</f>
        <v>Reviewer 2</v>
      </c>
      <c r="AE65" s="114" t="str">
        <f>VLOOKUP(AD65,Reference!$AS$17:$AT$27,2,0)</f>
        <v>Jim Knott</v>
      </c>
      <c r="AF65" s="114" t="str">
        <f t="shared" ref="AF65" si="27">"Reviewer "&amp;AF$64</f>
        <v>Reviewer 3</v>
      </c>
      <c r="AG65" s="114" t="str">
        <f>VLOOKUP(AF65,Reference!$AS$17:$AT$27,2,0)</f>
        <v>Mick Syslo</v>
      </c>
      <c r="AH65" s="114" t="str">
        <f t="shared" ref="AH65" si="28">"Reviewer "&amp;AH$64</f>
        <v>Reviewer 4</v>
      </c>
      <c r="AI65" s="114" t="str">
        <f>VLOOKUP(AH65,Reference!$AS$17:$AT$27,2,0)</f>
        <v>future use?</v>
      </c>
      <c r="AJ65" s="114" t="str">
        <f t="shared" ref="AJ65" si="29">"Reviewer "&amp;AJ$64</f>
        <v>Reviewer 5</v>
      </c>
      <c r="AK65" s="114" t="str">
        <f>VLOOKUP(AJ65,Reference!$AS$17:$AT$27,2,0)</f>
        <v>future use?</v>
      </c>
      <c r="AL65" s="114" t="str">
        <f t="shared" ref="AL65" si="30">"Reviewer "&amp;AL$64</f>
        <v>Reviewer 6</v>
      </c>
      <c r="AM65" s="114" t="str">
        <f>VLOOKUP(AL65,Reference!$AS$17:$AT$27,2,0)</f>
        <v>future use?</v>
      </c>
      <c r="AN65" s="114" t="str">
        <f t="shared" ref="AN65" si="31">"Reviewer "&amp;AN$64</f>
        <v>Reviewer 7</v>
      </c>
      <c r="AO65" s="114" t="str">
        <f>VLOOKUP(AN65,Reference!$AS$17:$AT$27,2,0)</f>
        <v>future use?</v>
      </c>
      <c r="AP65" s="114" t="str">
        <f t="shared" ref="AP65" si="32">"Reviewer "&amp;AP$64</f>
        <v>Reviewer 8</v>
      </c>
      <c r="AQ65" s="114" t="str">
        <f>VLOOKUP(AP65,Reference!$AS$17:$AT$27,2,0)</f>
        <v>future use?</v>
      </c>
      <c r="AR65" s="114" t="str">
        <f t="shared" ref="AR65" si="33">"Reviewer "&amp;AR$64</f>
        <v>Reviewer 9</v>
      </c>
      <c r="AS65" s="114" t="str">
        <f>VLOOKUP(AR65,Reference!$AS$17:$AT$27,2,0)</f>
        <v>future use?</v>
      </c>
    </row>
    <row r="66" spans="2:45" ht="36" hidden="1" customHeight="1" x14ac:dyDescent="0.2">
      <c r="B66" s="111"/>
      <c r="F66" s="225"/>
      <c r="G66" s="227"/>
      <c r="H66" s="44"/>
      <c r="I66" s="44"/>
      <c r="J66" s="44"/>
      <c r="K66" s="44"/>
      <c r="L66" s="44"/>
      <c r="M66" s="44"/>
      <c r="N66" s="44"/>
      <c r="O66" s="45"/>
      <c r="AA66" s="115" t="s">
        <v>309</v>
      </c>
      <c r="AB66" s="116" t="e">
        <f>VLOOKUP(MID(G65,10,1)+0,Reference!$AR$31:$AV$38,4,0)&amp;" "&amp;VLOOKUP(MID(G65,10,1)+0,Reference!$AR$31:$AV$38,5,0)</f>
        <v>#VALUE!</v>
      </c>
      <c r="AC66" s="116" t="s">
        <v>310</v>
      </c>
      <c r="AD66" s="116" t="e">
        <f>$AB66</f>
        <v>#VALUE!</v>
      </c>
      <c r="AE66" s="116" t="s">
        <v>310</v>
      </c>
      <c r="AF66" s="116" t="e">
        <f>$AB66</f>
        <v>#VALUE!</v>
      </c>
      <c r="AG66" s="116" t="s">
        <v>310</v>
      </c>
      <c r="AH66" s="116" t="e">
        <f>$AB66</f>
        <v>#VALUE!</v>
      </c>
      <c r="AI66" s="116" t="s">
        <v>310</v>
      </c>
      <c r="AJ66" s="116" t="e">
        <f>$AB66</f>
        <v>#VALUE!</v>
      </c>
      <c r="AK66" s="116" t="s">
        <v>310</v>
      </c>
      <c r="AL66" s="116" t="e">
        <f>$AB66</f>
        <v>#VALUE!</v>
      </c>
      <c r="AM66" s="116" t="s">
        <v>310</v>
      </c>
      <c r="AN66" s="116" t="e">
        <f>$AB66</f>
        <v>#VALUE!</v>
      </c>
      <c r="AO66" s="116" t="s">
        <v>310</v>
      </c>
      <c r="AP66" s="116" t="e">
        <f>$AB66</f>
        <v>#VALUE!</v>
      </c>
      <c r="AQ66" s="116" t="s">
        <v>310</v>
      </c>
      <c r="AR66" s="116" t="e">
        <f>$AB66</f>
        <v>#VALUE!</v>
      </c>
      <c r="AS66" s="116" t="s">
        <v>310</v>
      </c>
    </row>
    <row r="67" spans="2:45" s="38" customFormat="1" ht="184.9" hidden="1" customHeight="1" x14ac:dyDescent="0.2">
      <c r="B67" s="111"/>
      <c r="G67" s="246"/>
      <c r="H67" s="247"/>
      <c r="I67" s="247"/>
      <c r="J67" s="247"/>
      <c r="K67" s="247"/>
      <c r="L67" s="247"/>
      <c r="M67" s="247"/>
      <c r="N67" s="247"/>
      <c r="O67" s="248"/>
      <c r="AA67" s="117">
        <v>1</v>
      </c>
      <c r="AB67" s="118"/>
      <c r="AC67" s="119"/>
      <c r="AD67" s="118"/>
      <c r="AE67" s="119"/>
      <c r="AF67" s="118"/>
      <c r="AG67" s="119"/>
      <c r="AH67" s="118"/>
      <c r="AI67" s="119"/>
      <c r="AJ67" s="118"/>
      <c r="AK67" s="119"/>
      <c r="AL67" s="118"/>
      <c r="AM67" s="119"/>
      <c r="AN67" s="118"/>
      <c r="AO67" s="119"/>
      <c r="AP67" s="118"/>
      <c r="AQ67" s="119"/>
      <c r="AR67" s="118"/>
      <c r="AS67" s="119"/>
    </row>
    <row r="68" spans="2:45" s="38" customFormat="1" ht="184.9" hidden="1" customHeight="1" x14ac:dyDescent="0.2">
      <c r="B68" s="111"/>
      <c r="G68" s="249"/>
      <c r="H68" s="250"/>
      <c r="I68" s="250"/>
      <c r="J68" s="250"/>
      <c r="K68" s="250"/>
      <c r="L68" s="250"/>
      <c r="M68" s="250"/>
      <c r="N68" s="250"/>
      <c r="O68" s="251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</row>
    <row r="69" spans="2:45" ht="37.9" hidden="1" customHeight="1" x14ac:dyDescent="0.2">
      <c r="B69" s="111"/>
      <c r="G69" s="252"/>
      <c r="H69" s="253"/>
      <c r="I69" s="253"/>
      <c r="J69" s="253"/>
      <c r="K69" s="253"/>
      <c r="L69" s="253"/>
      <c r="M69" s="253"/>
      <c r="N69" s="253"/>
      <c r="O69" s="254"/>
      <c r="AA69" s="38"/>
    </row>
    <row r="70" spans="2:45" ht="18" hidden="1" customHeight="1" x14ac:dyDescent="0.2">
      <c r="B70" s="111"/>
      <c r="G70" s="25"/>
      <c r="H70" s="26"/>
      <c r="I70" s="41"/>
      <c r="J70" s="41"/>
      <c r="K70" s="41"/>
      <c r="L70" s="41"/>
      <c r="M70" s="41"/>
      <c r="N70" s="41"/>
      <c r="O70" s="42"/>
      <c r="AA70" s="113" t="s">
        <v>308</v>
      </c>
      <c r="AB70" s="114" t="str">
        <f>AB$65</f>
        <v>Reviewer 1</v>
      </c>
      <c r="AC70" s="114" t="str">
        <f t="shared" ref="AC70:AS70" si="34">AC$65</f>
        <v>Mark Traynowicz</v>
      </c>
      <c r="AD70" s="114" t="str">
        <f t="shared" si="34"/>
        <v>Reviewer 2</v>
      </c>
      <c r="AE70" s="114" t="str">
        <f t="shared" si="34"/>
        <v>Jim Knott</v>
      </c>
      <c r="AF70" s="114" t="str">
        <f t="shared" si="34"/>
        <v>Reviewer 3</v>
      </c>
      <c r="AG70" s="114" t="str">
        <f t="shared" si="34"/>
        <v>Mick Syslo</v>
      </c>
      <c r="AH70" s="114" t="str">
        <f t="shared" si="34"/>
        <v>Reviewer 4</v>
      </c>
      <c r="AI70" s="114" t="str">
        <f t="shared" si="34"/>
        <v>future use?</v>
      </c>
      <c r="AJ70" s="114" t="str">
        <f t="shared" si="34"/>
        <v>Reviewer 5</v>
      </c>
      <c r="AK70" s="114" t="str">
        <f t="shared" si="34"/>
        <v>future use?</v>
      </c>
      <c r="AL70" s="114" t="str">
        <f t="shared" si="34"/>
        <v>Reviewer 6</v>
      </c>
      <c r="AM70" s="114" t="str">
        <f t="shared" si="34"/>
        <v>future use?</v>
      </c>
      <c r="AN70" s="114" t="str">
        <f t="shared" si="34"/>
        <v>Reviewer 7</v>
      </c>
      <c r="AO70" s="114" t="str">
        <f t="shared" si="34"/>
        <v>future use?</v>
      </c>
      <c r="AP70" s="114" t="str">
        <f t="shared" si="34"/>
        <v>Reviewer 8</v>
      </c>
      <c r="AQ70" s="114" t="str">
        <f t="shared" si="34"/>
        <v>future use?</v>
      </c>
      <c r="AR70" s="114" t="str">
        <f t="shared" si="34"/>
        <v>Reviewer 9</v>
      </c>
      <c r="AS70" s="114" t="str">
        <f t="shared" si="34"/>
        <v>future use?</v>
      </c>
    </row>
    <row r="71" spans="2:45" ht="36" hidden="1" customHeight="1" x14ac:dyDescent="0.2">
      <c r="B71" s="111"/>
      <c r="G71" s="43"/>
      <c r="H71" s="30"/>
      <c r="I71" s="44"/>
      <c r="J71" s="44"/>
      <c r="K71" s="44"/>
      <c r="L71" s="44"/>
      <c r="M71" s="44"/>
      <c r="N71" s="44"/>
      <c r="O71" s="45"/>
      <c r="AA71" s="115" t="s">
        <v>309</v>
      </c>
      <c r="AB71" s="116" t="e">
        <f>VLOOKUP(MID(G70,10,1)+0,Reference!$AR$31:$AV$38,4,0)&amp;" "&amp;VLOOKUP(MID(G70,10,1)+0,Reference!$AR$31:$AV$38,5,0)</f>
        <v>#VALUE!</v>
      </c>
      <c r="AC71" s="116" t="s">
        <v>310</v>
      </c>
      <c r="AD71" s="116" t="e">
        <f>$AB71</f>
        <v>#VALUE!</v>
      </c>
      <c r="AE71" s="116" t="s">
        <v>310</v>
      </c>
      <c r="AF71" s="116" t="e">
        <f>$AB71</f>
        <v>#VALUE!</v>
      </c>
      <c r="AG71" s="116" t="s">
        <v>310</v>
      </c>
      <c r="AH71" s="116" t="e">
        <f>$AB71</f>
        <v>#VALUE!</v>
      </c>
      <c r="AI71" s="116" t="s">
        <v>310</v>
      </c>
      <c r="AJ71" s="116" t="e">
        <f>$AB71</f>
        <v>#VALUE!</v>
      </c>
      <c r="AK71" s="116" t="s">
        <v>310</v>
      </c>
      <c r="AL71" s="116" t="e">
        <f>$AB71</f>
        <v>#VALUE!</v>
      </c>
      <c r="AM71" s="116" t="s">
        <v>310</v>
      </c>
      <c r="AN71" s="116" t="e">
        <f>$AB71</f>
        <v>#VALUE!</v>
      </c>
      <c r="AO71" s="116" t="s">
        <v>310</v>
      </c>
      <c r="AP71" s="116" t="e">
        <f>$AB71</f>
        <v>#VALUE!</v>
      </c>
      <c r="AQ71" s="116" t="s">
        <v>310</v>
      </c>
      <c r="AR71" s="116" t="e">
        <f>$AB71</f>
        <v>#VALUE!</v>
      </c>
      <c r="AS71" s="116" t="s">
        <v>310</v>
      </c>
    </row>
    <row r="72" spans="2:45" ht="184.9" hidden="1" customHeight="1" x14ac:dyDescent="0.2">
      <c r="B72" s="111"/>
      <c r="G72" s="246"/>
      <c r="H72" s="247"/>
      <c r="I72" s="247"/>
      <c r="J72" s="247"/>
      <c r="K72" s="247"/>
      <c r="L72" s="247"/>
      <c r="M72" s="247"/>
      <c r="N72" s="247"/>
      <c r="O72" s="248"/>
      <c r="AA72" s="117">
        <f>AA67+1</f>
        <v>2</v>
      </c>
      <c r="AB72" s="118"/>
      <c r="AC72" s="119"/>
      <c r="AD72" s="118"/>
      <c r="AE72" s="119"/>
      <c r="AF72" s="118"/>
      <c r="AG72" s="119"/>
      <c r="AH72" s="118"/>
      <c r="AI72" s="119"/>
      <c r="AJ72" s="118"/>
      <c r="AK72" s="119"/>
      <c r="AL72" s="118"/>
      <c r="AM72" s="119"/>
      <c r="AN72" s="118"/>
      <c r="AO72" s="119"/>
      <c r="AP72" s="118"/>
      <c r="AQ72" s="119"/>
      <c r="AR72" s="118"/>
      <c r="AS72" s="119"/>
    </row>
    <row r="73" spans="2:45" ht="184.9" hidden="1" customHeight="1" x14ac:dyDescent="0.2">
      <c r="B73" s="111"/>
      <c r="G73" s="249"/>
      <c r="H73" s="250"/>
      <c r="I73" s="250"/>
      <c r="J73" s="250"/>
      <c r="K73" s="250"/>
      <c r="L73" s="250"/>
      <c r="M73" s="250"/>
      <c r="N73" s="250"/>
      <c r="O73" s="251"/>
    </row>
    <row r="74" spans="2:45" ht="18" hidden="1" customHeight="1" x14ac:dyDescent="0.2">
      <c r="B74" s="111"/>
      <c r="G74" s="252"/>
      <c r="H74" s="253"/>
      <c r="I74" s="253"/>
      <c r="J74" s="253"/>
      <c r="K74" s="253"/>
      <c r="L74" s="253"/>
      <c r="M74" s="253"/>
      <c r="N74" s="253"/>
      <c r="O74" s="254"/>
    </row>
    <row r="75" spans="2:45" ht="18" hidden="1" customHeight="1" x14ac:dyDescent="0.2">
      <c r="B75" s="111"/>
      <c r="G75" s="25"/>
      <c r="H75" s="26"/>
      <c r="I75" s="41"/>
      <c r="J75" s="41"/>
      <c r="K75" s="41"/>
      <c r="L75" s="41"/>
      <c r="M75" s="41"/>
      <c r="N75" s="41"/>
      <c r="O75" s="42"/>
      <c r="AA75" s="113" t="s">
        <v>308</v>
      </c>
      <c r="AB75" s="114" t="str">
        <f>AB$65</f>
        <v>Reviewer 1</v>
      </c>
      <c r="AC75" s="114" t="str">
        <f t="shared" ref="AC75:AS75" si="35">AC$65</f>
        <v>Mark Traynowicz</v>
      </c>
      <c r="AD75" s="114" t="str">
        <f t="shared" si="35"/>
        <v>Reviewer 2</v>
      </c>
      <c r="AE75" s="114" t="str">
        <f t="shared" si="35"/>
        <v>Jim Knott</v>
      </c>
      <c r="AF75" s="114" t="str">
        <f t="shared" si="35"/>
        <v>Reviewer 3</v>
      </c>
      <c r="AG75" s="114" t="str">
        <f t="shared" si="35"/>
        <v>Mick Syslo</v>
      </c>
      <c r="AH75" s="114" t="str">
        <f t="shared" si="35"/>
        <v>Reviewer 4</v>
      </c>
      <c r="AI75" s="114" t="str">
        <f t="shared" si="35"/>
        <v>future use?</v>
      </c>
      <c r="AJ75" s="114" t="str">
        <f t="shared" si="35"/>
        <v>Reviewer 5</v>
      </c>
      <c r="AK75" s="114" t="str">
        <f t="shared" si="35"/>
        <v>future use?</v>
      </c>
      <c r="AL75" s="114" t="str">
        <f t="shared" si="35"/>
        <v>Reviewer 6</v>
      </c>
      <c r="AM75" s="114" t="str">
        <f t="shared" si="35"/>
        <v>future use?</v>
      </c>
      <c r="AN75" s="114" t="str">
        <f t="shared" si="35"/>
        <v>Reviewer 7</v>
      </c>
      <c r="AO75" s="114" t="str">
        <f t="shared" si="35"/>
        <v>future use?</v>
      </c>
      <c r="AP75" s="114" t="str">
        <f t="shared" si="35"/>
        <v>Reviewer 8</v>
      </c>
      <c r="AQ75" s="114" t="str">
        <f t="shared" si="35"/>
        <v>future use?</v>
      </c>
      <c r="AR75" s="114" t="str">
        <f t="shared" si="35"/>
        <v>Reviewer 9</v>
      </c>
      <c r="AS75" s="114" t="str">
        <f t="shared" si="35"/>
        <v>future use?</v>
      </c>
    </row>
    <row r="76" spans="2:45" ht="36" hidden="1" customHeight="1" x14ac:dyDescent="0.2">
      <c r="B76" s="111"/>
      <c r="G76" s="43"/>
      <c r="H76" s="30"/>
      <c r="I76" s="44"/>
      <c r="J76" s="44"/>
      <c r="K76" s="44"/>
      <c r="L76" s="44"/>
      <c r="M76" s="44"/>
      <c r="N76" s="44"/>
      <c r="O76" s="45"/>
      <c r="AA76" s="115" t="s">
        <v>309</v>
      </c>
      <c r="AB76" s="116" t="e">
        <f>VLOOKUP(MID(G75,10,1)+0,Reference!$AR$31:$AV$38,4,0)&amp;" "&amp;VLOOKUP(MID(G75,10,1)+0,Reference!$AR$31:$AV$38,5,0)</f>
        <v>#VALUE!</v>
      </c>
      <c r="AC76" s="116" t="s">
        <v>310</v>
      </c>
      <c r="AD76" s="116" t="e">
        <f>$AB76</f>
        <v>#VALUE!</v>
      </c>
      <c r="AE76" s="116" t="s">
        <v>310</v>
      </c>
      <c r="AF76" s="116" t="e">
        <f>$AB76</f>
        <v>#VALUE!</v>
      </c>
      <c r="AG76" s="116" t="s">
        <v>310</v>
      </c>
      <c r="AH76" s="116" t="e">
        <f>$AB76</f>
        <v>#VALUE!</v>
      </c>
      <c r="AI76" s="116" t="s">
        <v>310</v>
      </c>
      <c r="AJ76" s="116" t="e">
        <f>$AB76</f>
        <v>#VALUE!</v>
      </c>
      <c r="AK76" s="116" t="s">
        <v>310</v>
      </c>
      <c r="AL76" s="116" t="e">
        <f>$AB76</f>
        <v>#VALUE!</v>
      </c>
      <c r="AM76" s="116" t="s">
        <v>310</v>
      </c>
      <c r="AN76" s="116" t="e">
        <f>$AB76</f>
        <v>#VALUE!</v>
      </c>
      <c r="AO76" s="116" t="s">
        <v>310</v>
      </c>
      <c r="AP76" s="116" t="e">
        <f>$AB76</f>
        <v>#VALUE!</v>
      </c>
      <c r="AQ76" s="116" t="s">
        <v>310</v>
      </c>
      <c r="AR76" s="116" t="e">
        <f>$AB76</f>
        <v>#VALUE!</v>
      </c>
      <c r="AS76" s="116" t="s">
        <v>310</v>
      </c>
    </row>
    <row r="77" spans="2:45" ht="184.9" hidden="1" customHeight="1" x14ac:dyDescent="0.2">
      <c r="B77" s="111"/>
      <c r="G77" s="246"/>
      <c r="H77" s="247"/>
      <c r="I77" s="247"/>
      <c r="J77" s="247"/>
      <c r="K77" s="247"/>
      <c r="L77" s="247"/>
      <c r="M77" s="247"/>
      <c r="N77" s="247"/>
      <c r="O77" s="248"/>
      <c r="AA77" s="117">
        <f>AA72+1</f>
        <v>3</v>
      </c>
      <c r="AB77" s="118"/>
      <c r="AC77" s="119"/>
      <c r="AD77" s="118"/>
      <c r="AE77" s="119"/>
      <c r="AF77" s="118"/>
      <c r="AG77" s="119"/>
      <c r="AH77" s="118"/>
      <c r="AI77" s="119"/>
      <c r="AJ77" s="118"/>
      <c r="AK77" s="119"/>
      <c r="AL77" s="118"/>
      <c r="AM77" s="119"/>
      <c r="AN77" s="118"/>
      <c r="AO77" s="119"/>
      <c r="AP77" s="118"/>
      <c r="AQ77" s="119"/>
      <c r="AR77" s="118"/>
      <c r="AS77" s="119"/>
    </row>
    <row r="78" spans="2:45" ht="184.9" hidden="1" customHeight="1" x14ac:dyDescent="0.2">
      <c r="B78" s="111"/>
      <c r="G78" s="249"/>
      <c r="H78" s="250"/>
      <c r="I78" s="250"/>
      <c r="J78" s="250"/>
      <c r="K78" s="250"/>
      <c r="L78" s="250"/>
      <c r="M78" s="250"/>
      <c r="N78" s="250"/>
      <c r="O78" s="251"/>
    </row>
    <row r="79" spans="2:45" ht="18" hidden="1" customHeight="1" x14ac:dyDescent="0.2">
      <c r="B79" s="111"/>
      <c r="G79" s="252"/>
      <c r="H79" s="253"/>
      <c r="I79" s="253"/>
      <c r="J79" s="253"/>
      <c r="K79" s="253"/>
      <c r="L79" s="253"/>
      <c r="M79" s="253"/>
      <c r="N79" s="253"/>
      <c r="O79" s="254"/>
    </row>
    <row r="80" spans="2:45" ht="18" hidden="1" customHeight="1" x14ac:dyDescent="0.2">
      <c r="B80" s="111"/>
      <c r="G80" s="246"/>
      <c r="H80" s="247"/>
      <c r="I80" s="247"/>
      <c r="J80" s="247"/>
      <c r="K80" s="247"/>
      <c r="L80" s="247"/>
      <c r="M80" s="247"/>
      <c r="N80" s="247"/>
      <c r="O80" s="248"/>
    </row>
    <row r="81" spans="2:45" ht="18" hidden="1" customHeight="1" x14ac:dyDescent="0.2">
      <c r="B81" s="111"/>
      <c r="G81" s="25"/>
      <c r="H81" s="26"/>
      <c r="I81" s="41"/>
      <c r="J81" s="41"/>
      <c r="K81" s="41"/>
      <c r="L81" s="41"/>
      <c r="M81" s="41"/>
      <c r="N81" s="41"/>
      <c r="O81" s="42"/>
      <c r="AA81" s="113" t="s">
        <v>308</v>
      </c>
      <c r="AB81" s="114" t="str">
        <f>AB$65</f>
        <v>Reviewer 1</v>
      </c>
      <c r="AC81" s="114" t="str">
        <f t="shared" ref="AC81:AS81" si="36">AC$65</f>
        <v>Mark Traynowicz</v>
      </c>
      <c r="AD81" s="114" t="str">
        <f t="shared" si="36"/>
        <v>Reviewer 2</v>
      </c>
      <c r="AE81" s="114" t="str">
        <f t="shared" si="36"/>
        <v>Jim Knott</v>
      </c>
      <c r="AF81" s="114" t="str">
        <f t="shared" si="36"/>
        <v>Reviewer 3</v>
      </c>
      <c r="AG81" s="114" t="str">
        <f t="shared" si="36"/>
        <v>Mick Syslo</v>
      </c>
      <c r="AH81" s="114" t="str">
        <f t="shared" si="36"/>
        <v>Reviewer 4</v>
      </c>
      <c r="AI81" s="114" t="str">
        <f t="shared" si="36"/>
        <v>future use?</v>
      </c>
      <c r="AJ81" s="114" t="str">
        <f t="shared" si="36"/>
        <v>Reviewer 5</v>
      </c>
      <c r="AK81" s="114" t="str">
        <f t="shared" si="36"/>
        <v>future use?</v>
      </c>
      <c r="AL81" s="114" t="str">
        <f t="shared" si="36"/>
        <v>Reviewer 6</v>
      </c>
      <c r="AM81" s="114" t="str">
        <f t="shared" si="36"/>
        <v>future use?</v>
      </c>
      <c r="AN81" s="114" t="str">
        <f t="shared" si="36"/>
        <v>Reviewer 7</v>
      </c>
      <c r="AO81" s="114" t="str">
        <f t="shared" si="36"/>
        <v>future use?</v>
      </c>
      <c r="AP81" s="114" t="str">
        <f t="shared" si="36"/>
        <v>Reviewer 8</v>
      </c>
      <c r="AQ81" s="114" t="str">
        <f t="shared" si="36"/>
        <v>future use?</v>
      </c>
      <c r="AR81" s="114" t="str">
        <f t="shared" si="36"/>
        <v>Reviewer 9</v>
      </c>
      <c r="AS81" s="114" t="str">
        <f t="shared" si="36"/>
        <v>future use?</v>
      </c>
    </row>
    <row r="82" spans="2:45" ht="36" hidden="1" customHeight="1" x14ac:dyDescent="0.2">
      <c r="B82" s="111"/>
      <c r="G82" s="43"/>
      <c r="H82" s="30"/>
      <c r="I82" s="44"/>
      <c r="J82" s="44"/>
      <c r="K82" s="44"/>
      <c r="L82" s="44"/>
      <c r="M82" s="44"/>
      <c r="N82" s="44"/>
      <c r="O82" s="45"/>
      <c r="AA82" s="115" t="s">
        <v>309</v>
      </c>
      <c r="AB82" s="116" t="e">
        <f>VLOOKUP(MID(G81,10,1)+0,Reference!$AR$31:$AV$38,4,0)&amp;" "&amp;VLOOKUP(MID(G81,10,1)+0,Reference!$AR$31:$AV$38,5,0)</f>
        <v>#VALUE!</v>
      </c>
      <c r="AC82" s="116" t="s">
        <v>310</v>
      </c>
      <c r="AD82" s="116" t="e">
        <f>$AB82</f>
        <v>#VALUE!</v>
      </c>
      <c r="AE82" s="116" t="s">
        <v>310</v>
      </c>
      <c r="AF82" s="116" t="e">
        <f>$AB82</f>
        <v>#VALUE!</v>
      </c>
      <c r="AG82" s="116" t="s">
        <v>310</v>
      </c>
      <c r="AH82" s="116" t="e">
        <f>$AB82</f>
        <v>#VALUE!</v>
      </c>
      <c r="AI82" s="116" t="s">
        <v>310</v>
      </c>
      <c r="AJ82" s="116" t="e">
        <f>$AB82</f>
        <v>#VALUE!</v>
      </c>
      <c r="AK82" s="116" t="s">
        <v>310</v>
      </c>
      <c r="AL82" s="116" t="e">
        <f>$AB82</f>
        <v>#VALUE!</v>
      </c>
      <c r="AM82" s="116" t="s">
        <v>310</v>
      </c>
      <c r="AN82" s="116" t="e">
        <f>$AB82</f>
        <v>#VALUE!</v>
      </c>
      <c r="AO82" s="116" t="s">
        <v>310</v>
      </c>
      <c r="AP82" s="116" t="e">
        <f>$AB82</f>
        <v>#VALUE!</v>
      </c>
      <c r="AQ82" s="116" t="s">
        <v>310</v>
      </c>
      <c r="AR82" s="116" t="e">
        <f>$AB82</f>
        <v>#VALUE!</v>
      </c>
      <c r="AS82" s="116" t="s">
        <v>310</v>
      </c>
    </row>
    <row r="83" spans="2:45" ht="184.9" hidden="1" customHeight="1" x14ac:dyDescent="0.2">
      <c r="B83" s="111"/>
      <c r="G83" s="246"/>
      <c r="H83" s="247"/>
      <c r="I83" s="247"/>
      <c r="J83" s="247"/>
      <c r="K83" s="247"/>
      <c r="L83" s="247"/>
      <c r="M83" s="247"/>
      <c r="N83" s="247"/>
      <c r="O83" s="248"/>
      <c r="AA83" s="117">
        <f>AA78+1</f>
        <v>1</v>
      </c>
      <c r="AB83" s="118"/>
      <c r="AC83" s="119"/>
      <c r="AD83" s="118"/>
      <c r="AE83" s="119"/>
      <c r="AF83" s="118"/>
      <c r="AG83" s="119"/>
      <c r="AH83" s="118"/>
      <c r="AI83" s="119"/>
      <c r="AJ83" s="118"/>
      <c r="AK83" s="119"/>
      <c r="AL83" s="118"/>
      <c r="AM83" s="119"/>
      <c r="AN83" s="118"/>
      <c r="AO83" s="119"/>
      <c r="AP83" s="118"/>
      <c r="AQ83" s="119"/>
      <c r="AR83" s="118"/>
      <c r="AS83" s="119"/>
    </row>
    <row r="84" spans="2:45" ht="184.9" hidden="1" customHeight="1" x14ac:dyDescent="0.2">
      <c r="B84" s="111"/>
      <c r="G84" s="249"/>
      <c r="H84" s="250"/>
      <c r="I84" s="250"/>
      <c r="J84" s="250"/>
      <c r="K84" s="250"/>
      <c r="L84" s="250"/>
      <c r="M84" s="250"/>
      <c r="N84" s="250"/>
      <c r="O84" s="251"/>
    </row>
    <row r="85" spans="2:45" ht="18" hidden="1" customHeight="1" x14ac:dyDescent="0.2">
      <c r="B85" s="111"/>
      <c r="G85" s="252"/>
      <c r="H85" s="253"/>
      <c r="I85" s="253"/>
      <c r="J85" s="253"/>
      <c r="K85" s="253"/>
      <c r="L85" s="253"/>
      <c r="M85" s="253"/>
      <c r="N85" s="253"/>
      <c r="O85" s="254"/>
    </row>
    <row r="86" spans="2:45" ht="18" hidden="1" customHeight="1" x14ac:dyDescent="0.2">
      <c r="B86" s="111"/>
      <c r="G86" s="246"/>
      <c r="H86" s="247"/>
      <c r="I86" s="247"/>
      <c r="J86" s="247"/>
      <c r="K86" s="247"/>
      <c r="L86" s="247"/>
      <c r="M86" s="247"/>
      <c r="N86" s="247"/>
      <c r="O86" s="248"/>
    </row>
    <row r="87" spans="2:45" ht="18" hidden="1" customHeight="1" x14ac:dyDescent="0.2">
      <c r="B87" s="111"/>
      <c r="G87" s="25"/>
      <c r="H87" s="26"/>
      <c r="I87" s="41"/>
      <c r="J87" s="41"/>
      <c r="K87" s="41"/>
      <c r="L87" s="41"/>
      <c r="M87" s="41"/>
      <c r="N87" s="41"/>
      <c r="O87" s="42"/>
      <c r="AA87" s="113" t="s">
        <v>308</v>
      </c>
      <c r="AB87" s="114" t="str">
        <f>AB$65</f>
        <v>Reviewer 1</v>
      </c>
      <c r="AC87" s="114" t="str">
        <f t="shared" ref="AC87:AS87" si="37">AC$65</f>
        <v>Mark Traynowicz</v>
      </c>
      <c r="AD87" s="114" t="str">
        <f t="shared" si="37"/>
        <v>Reviewer 2</v>
      </c>
      <c r="AE87" s="114" t="str">
        <f t="shared" si="37"/>
        <v>Jim Knott</v>
      </c>
      <c r="AF87" s="114" t="str">
        <f t="shared" si="37"/>
        <v>Reviewer 3</v>
      </c>
      <c r="AG87" s="114" t="str">
        <f t="shared" si="37"/>
        <v>Mick Syslo</v>
      </c>
      <c r="AH87" s="114" t="str">
        <f t="shared" si="37"/>
        <v>Reviewer 4</v>
      </c>
      <c r="AI87" s="114" t="str">
        <f t="shared" si="37"/>
        <v>future use?</v>
      </c>
      <c r="AJ87" s="114" t="str">
        <f t="shared" si="37"/>
        <v>Reviewer 5</v>
      </c>
      <c r="AK87" s="114" t="str">
        <f t="shared" si="37"/>
        <v>future use?</v>
      </c>
      <c r="AL87" s="114" t="str">
        <f t="shared" si="37"/>
        <v>Reviewer 6</v>
      </c>
      <c r="AM87" s="114" t="str">
        <f t="shared" si="37"/>
        <v>future use?</v>
      </c>
      <c r="AN87" s="114" t="str">
        <f t="shared" si="37"/>
        <v>Reviewer 7</v>
      </c>
      <c r="AO87" s="114" t="str">
        <f t="shared" si="37"/>
        <v>future use?</v>
      </c>
      <c r="AP87" s="114" t="str">
        <f t="shared" si="37"/>
        <v>Reviewer 8</v>
      </c>
      <c r="AQ87" s="114" t="str">
        <f t="shared" si="37"/>
        <v>future use?</v>
      </c>
      <c r="AR87" s="114" t="str">
        <f t="shared" si="37"/>
        <v>Reviewer 9</v>
      </c>
      <c r="AS87" s="114" t="str">
        <f t="shared" si="37"/>
        <v>future use?</v>
      </c>
    </row>
    <row r="88" spans="2:45" ht="36" hidden="1" customHeight="1" x14ac:dyDescent="0.2">
      <c r="B88" s="111"/>
      <c r="G88" s="43"/>
      <c r="H88" s="30"/>
      <c r="I88" s="44"/>
      <c r="J88" s="44"/>
      <c r="K88" s="44"/>
      <c r="L88" s="44"/>
      <c r="M88" s="44"/>
      <c r="N88" s="44"/>
      <c r="O88" s="45"/>
      <c r="AA88" s="115" t="s">
        <v>309</v>
      </c>
      <c r="AB88" s="116" t="e">
        <f>VLOOKUP(MID(G87,10,1)+0,Reference!$AR$31:$AV$38,4,0)&amp;" "&amp;VLOOKUP(MID(G87,10,1)+0,Reference!$AR$31:$AV$38,5,0)</f>
        <v>#VALUE!</v>
      </c>
      <c r="AC88" s="116" t="s">
        <v>310</v>
      </c>
      <c r="AD88" s="116" t="e">
        <f>$AB88</f>
        <v>#VALUE!</v>
      </c>
      <c r="AE88" s="116" t="s">
        <v>310</v>
      </c>
      <c r="AF88" s="116" t="e">
        <f>$AB88</f>
        <v>#VALUE!</v>
      </c>
      <c r="AG88" s="116" t="s">
        <v>310</v>
      </c>
      <c r="AH88" s="116" t="e">
        <f>$AB88</f>
        <v>#VALUE!</v>
      </c>
      <c r="AI88" s="116" t="s">
        <v>310</v>
      </c>
      <c r="AJ88" s="116" t="e">
        <f>$AB88</f>
        <v>#VALUE!</v>
      </c>
      <c r="AK88" s="116" t="s">
        <v>310</v>
      </c>
      <c r="AL88" s="116" t="e">
        <f>$AB88</f>
        <v>#VALUE!</v>
      </c>
      <c r="AM88" s="116" t="s">
        <v>310</v>
      </c>
      <c r="AN88" s="116" t="e">
        <f>$AB88</f>
        <v>#VALUE!</v>
      </c>
      <c r="AO88" s="116" t="s">
        <v>310</v>
      </c>
      <c r="AP88" s="116" t="e">
        <f>$AB88</f>
        <v>#VALUE!</v>
      </c>
      <c r="AQ88" s="116" t="s">
        <v>310</v>
      </c>
      <c r="AR88" s="116" t="e">
        <f>$AB88</f>
        <v>#VALUE!</v>
      </c>
      <c r="AS88" s="116" t="s">
        <v>310</v>
      </c>
    </row>
    <row r="89" spans="2:45" ht="184.9" hidden="1" customHeight="1" x14ac:dyDescent="0.2">
      <c r="B89" s="111"/>
      <c r="G89" s="246"/>
      <c r="H89" s="247"/>
      <c r="I89" s="247"/>
      <c r="J89" s="247"/>
      <c r="K89" s="247"/>
      <c r="L89" s="247"/>
      <c r="M89" s="247"/>
      <c r="N89" s="247"/>
      <c r="O89" s="248"/>
      <c r="AA89" s="117">
        <f>AA84+1</f>
        <v>1</v>
      </c>
      <c r="AB89" s="118"/>
      <c r="AC89" s="119"/>
      <c r="AD89" s="118"/>
      <c r="AE89" s="119"/>
      <c r="AF89" s="118"/>
      <c r="AG89" s="119"/>
      <c r="AH89" s="118"/>
      <c r="AI89" s="119"/>
      <c r="AJ89" s="118"/>
      <c r="AK89" s="119"/>
      <c r="AL89" s="118"/>
      <c r="AM89" s="119"/>
      <c r="AN89" s="118"/>
      <c r="AO89" s="119"/>
      <c r="AP89" s="118"/>
      <c r="AQ89" s="119"/>
      <c r="AR89" s="118"/>
      <c r="AS89" s="119"/>
    </row>
    <row r="90" spans="2:45" ht="184.9" hidden="1" customHeight="1" x14ac:dyDescent="0.2">
      <c r="B90" s="111"/>
      <c r="G90" s="249"/>
      <c r="H90" s="250"/>
      <c r="I90" s="250"/>
      <c r="J90" s="250"/>
      <c r="K90" s="250"/>
      <c r="L90" s="250"/>
      <c r="M90" s="250"/>
      <c r="N90" s="250"/>
      <c r="O90" s="251"/>
    </row>
    <row r="91" spans="2:45" ht="18" hidden="1" customHeight="1" x14ac:dyDescent="0.2">
      <c r="B91" s="111"/>
      <c r="G91" s="252"/>
      <c r="H91" s="253"/>
      <c r="I91" s="253"/>
      <c r="J91" s="253"/>
      <c r="K91" s="253"/>
      <c r="L91" s="253"/>
      <c r="M91" s="253"/>
      <c r="N91" s="253"/>
      <c r="O91" s="254"/>
    </row>
    <row r="92" spans="2:45" ht="18" hidden="1" customHeight="1" x14ac:dyDescent="0.2">
      <c r="B92" s="111"/>
      <c r="G92" s="246"/>
      <c r="H92" s="247"/>
      <c r="I92" s="247"/>
      <c r="J92" s="247"/>
      <c r="K92" s="247"/>
      <c r="L92" s="247"/>
      <c r="M92" s="247"/>
      <c r="N92" s="247"/>
      <c r="O92" s="248"/>
    </row>
    <row r="93" spans="2:45" ht="18" hidden="1" customHeight="1" x14ac:dyDescent="0.2">
      <c r="B93" s="111"/>
      <c r="G93" s="25"/>
      <c r="H93" s="26"/>
      <c r="I93" s="27"/>
      <c r="J93" s="27"/>
      <c r="K93" s="27"/>
      <c r="L93" s="27"/>
      <c r="M93" s="27"/>
      <c r="N93" s="27"/>
      <c r="O93" s="28"/>
    </row>
    <row r="94" spans="2:45" ht="18" hidden="1" customHeight="1" x14ac:dyDescent="0.2">
      <c r="B94" s="111"/>
      <c r="G94" s="29"/>
      <c r="H94" s="30"/>
      <c r="I94" s="31"/>
      <c r="J94" s="31"/>
      <c r="K94" s="31"/>
      <c r="L94" s="31"/>
      <c r="M94" s="31"/>
      <c r="N94" s="31"/>
      <c r="O94" s="32"/>
    </row>
    <row r="95" spans="2:45" ht="18" hidden="1" customHeight="1" x14ac:dyDescent="0.2">
      <c r="B95" s="111"/>
      <c r="G95" s="54"/>
      <c r="H95" s="7"/>
      <c r="I95" s="7"/>
      <c r="J95" s="7"/>
      <c r="K95" s="7"/>
      <c r="L95" s="7"/>
      <c r="M95" s="7"/>
      <c r="N95" s="7"/>
      <c r="O95" s="55"/>
    </row>
    <row r="96" spans="2:45" ht="18" hidden="1" customHeight="1" x14ac:dyDescent="0.2">
      <c r="B96" s="111"/>
      <c r="G96" s="54"/>
      <c r="H96" s="7"/>
      <c r="I96" s="7"/>
      <c r="J96" s="7"/>
      <c r="K96" s="7"/>
      <c r="L96" s="7"/>
      <c r="M96" s="7"/>
      <c r="N96" s="7"/>
      <c r="O96" s="55"/>
    </row>
    <row r="97" spans="2:37" ht="18" hidden="1" customHeight="1" x14ac:dyDescent="0.2">
      <c r="B97" s="111"/>
      <c r="G97" s="25"/>
      <c r="H97" s="26"/>
      <c r="I97" s="27"/>
      <c r="J97" s="27"/>
      <c r="K97" s="27"/>
      <c r="L97" s="27"/>
      <c r="M97" s="27"/>
      <c r="N97" s="27"/>
      <c r="O97" s="28"/>
    </row>
    <row r="98" spans="2:37" ht="18" hidden="1" customHeight="1" x14ac:dyDescent="0.2">
      <c r="B98" s="111"/>
      <c r="G98" s="29"/>
      <c r="H98" s="30"/>
      <c r="I98" s="31"/>
      <c r="J98" s="31"/>
      <c r="K98" s="31"/>
      <c r="L98" s="31"/>
      <c r="M98" s="31"/>
      <c r="N98" s="31"/>
      <c r="O98" s="32"/>
    </row>
    <row r="99" spans="2:37" ht="18" hidden="1" customHeight="1" x14ac:dyDescent="0.2">
      <c r="B99" s="111"/>
      <c r="G99" s="54"/>
      <c r="H99" s="7"/>
      <c r="I99" s="7"/>
      <c r="J99" s="7"/>
      <c r="K99" s="7"/>
      <c r="L99" s="7"/>
      <c r="M99" s="7"/>
      <c r="N99" s="7"/>
      <c r="O99" s="55"/>
      <c r="AB99" s="137"/>
      <c r="AC99" s="114">
        <f>AC64</f>
        <v>1</v>
      </c>
      <c r="AD99" s="114">
        <f>AE64</f>
        <v>2</v>
      </c>
      <c r="AE99" s="114">
        <f>AG64</f>
        <v>3</v>
      </c>
      <c r="AF99" s="114">
        <f>AI64</f>
        <v>4</v>
      </c>
      <c r="AG99" s="114">
        <f>AK64</f>
        <v>5</v>
      </c>
      <c r="AH99" s="114">
        <f>AM64</f>
        <v>6</v>
      </c>
      <c r="AI99" s="114">
        <f>AO64</f>
        <v>7</v>
      </c>
      <c r="AJ99" s="114">
        <f>AQ64</f>
        <v>8</v>
      </c>
      <c r="AK99" s="114">
        <f>AS64</f>
        <v>9</v>
      </c>
    </row>
    <row r="100" spans="2:37" ht="18" hidden="1" customHeight="1" x14ac:dyDescent="0.2">
      <c r="B100" s="111"/>
      <c r="G100" s="54"/>
      <c r="H100" s="7"/>
      <c r="I100" s="7"/>
      <c r="J100" s="7"/>
      <c r="K100" s="7"/>
      <c r="L100" s="7"/>
      <c r="M100" s="7"/>
      <c r="N100" s="7"/>
      <c r="O100" s="55"/>
      <c r="AB100" s="138"/>
      <c r="AC100" s="114" t="str">
        <f>AC65</f>
        <v>Mark Traynowicz</v>
      </c>
      <c r="AD100" s="114" t="str">
        <f>AE65</f>
        <v>Jim Knott</v>
      </c>
      <c r="AE100" s="114" t="str">
        <f>AG65</f>
        <v>Mick Syslo</v>
      </c>
      <c r="AF100" s="114" t="str">
        <f>AI65</f>
        <v>future use?</v>
      </c>
      <c r="AG100" s="114" t="str">
        <f>AK65</f>
        <v>future use?</v>
      </c>
      <c r="AH100" s="114" t="str">
        <f>AM65</f>
        <v>future use?</v>
      </c>
      <c r="AI100" s="114" t="str">
        <f>AO65</f>
        <v>future use?</v>
      </c>
      <c r="AJ100" s="114" t="str">
        <f>AQ65</f>
        <v>future use?</v>
      </c>
      <c r="AK100" s="114" t="str">
        <f>AS65</f>
        <v>future use?</v>
      </c>
    </row>
    <row r="101" spans="2:37" ht="18" customHeight="1" x14ac:dyDescent="0.2">
      <c r="B101" s="111"/>
      <c r="G101" s="40" t="s">
        <v>311</v>
      </c>
      <c r="H101" s="19"/>
      <c r="I101" s="20"/>
      <c r="J101" s="20"/>
      <c r="K101" s="20"/>
      <c r="L101" s="20"/>
      <c r="M101" s="20"/>
      <c r="N101" s="20"/>
      <c r="O101" s="21"/>
      <c r="AB101" s="139"/>
      <c r="AC101" s="140" t="s">
        <v>312</v>
      </c>
      <c r="AD101" s="140" t="s">
        <v>312</v>
      </c>
      <c r="AE101" s="140" t="s">
        <v>312</v>
      </c>
      <c r="AF101" s="140" t="s">
        <v>312</v>
      </c>
      <c r="AG101" s="140" t="s">
        <v>312</v>
      </c>
      <c r="AH101" s="140" t="s">
        <v>312</v>
      </c>
      <c r="AI101" s="140" t="s">
        <v>312</v>
      </c>
      <c r="AJ101" s="140" t="s">
        <v>312</v>
      </c>
      <c r="AK101" s="140" t="s">
        <v>312</v>
      </c>
    </row>
    <row r="102" spans="2:37" ht="18" customHeight="1" x14ac:dyDescent="0.2">
      <c r="B102" s="111"/>
      <c r="G102" s="57"/>
      <c r="H102" s="7"/>
      <c r="I102" s="7"/>
      <c r="J102" s="7"/>
      <c r="K102" s="7"/>
      <c r="L102" s="7"/>
      <c r="M102" s="7"/>
      <c r="N102" s="7"/>
      <c r="O102" s="55"/>
      <c r="AA102" s="145">
        <v>1</v>
      </c>
      <c r="AB102" s="142" t="str">
        <f>VLOOKUP(AA102,Reference!$AR$31:$AV$38,4,0)</f>
        <v>Innovation</v>
      </c>
      <c r="AC102" s="72" t="str">
        <f>IF(AB67="","",AB67)</f>
        <v/>
      </c>
      <c r="AD102" s="72" t="str">
        <f>IF(AD67="","",AD67)</f>
        <v/>
      </c>
      <c r="AE102" s="72" t="str">
        <f>IF(AF67="","",AF67)</f>
        <v/>
      </c>
      <c r="AF102" s="72" t="str">
        <f>IF(AH67="","",AH67)</f>
        <v/>
      </c>
      <c r="AG102" s="72" t="str">
        <f>IF(AJ67="","",AJ67)</f>
        <v/>
      </c>
      <c r="AH102" s="72" t="str">
        <f>IF(AL67="","",AL67)</f>
        <v/>
      </c>
      <c r="AI102" s="72" t="str">
        <f>IF(AN67="","",AN67)</f>
        <v/>
      </c>
      <c r="AJ102" s="72" t="str">
        <f>IF(AP67="","",AP67)</f>
        <v/>
      </c>
      <c r="AK102" s="72" t="str">
        <f>IF(AR67="","",AR67)</f>
        <v/>
      </c>
    </row>
    <row r="103" spans="2:37" ht="18" customHeight="1" x14ac:dyDescent="0.2">
      <c r="B103" s="111"/>
      <c r="G103" s="58"/>
      <c r="H103" s="46" t="s">
        <v>313</v>
      </c>
      <c r="I103" s="82"/>
      <c r="J103" s="7"/>
      <c r="K103" s="7"/>
      <c r="L103" s="7"/>
      <c r="M103" s="7"/>
      <c r="N103" s="7"/>
      <c r="O103" s="55"/>
      <c r="AA103" s="145">
        <v>2</v>
      </c>
      <c r="AB103" s="142" t="str">
        <f>VLOOKUP(AA103,Reference!$AR$31:$AV$38,4,0)</f>
        <v>Cost or Time Savings</v>
      </c>
      <c r="AC103" s="72" t="str">
        <f>IF(AB72="","",AB72)</f>
        <v/>
      </c>
      <c r="AD103" s="72" t="str">
        <f>IF(AD72="","",AD72)</f>
        <v/>
      </c>
      <c r="AE103" s="72" t="str">
        <f>IF(AF72="","",AF72)</f>
        <v/>
      </c>
      <c r="AF103" s="72" t="str">
        <f>IF(AH72="","",AH72)</f>
        <v/>
      </c>
      <c r="AG103" s="72" t="str">
        <f>IF(AJ72="","",AJ72)</f>
        <v/>
      </c>
      <c r="AH103" s="72" t="str">
        <f>IF(AL72="","",AL72)</f>
        <v/>
      </c>
      <c r="AI103" s="72" t="str">
        <f>IF(AN72="","",AN72)</f>
        <v/>
      </c>
      <c r="AJ103" s="72" t="str">
        <f>IF(AP72="","",AP72)</f>
        <v/>
      </c>
      <c r="AK103" s="72" t="str">
        <f>IF(AR72="","",AR72)</f>
        <v/>
      </c>
    </row>
    <row r="104" spans="2:37" ht="18" customHeight="1" x14ac:dyDescent="0.2">
      <c r="B104" s="111"/>
      <c r="G104" s="7"/>
      <c r="H104" s="7" t="s">
        <v>314</v>
      </c>
      <c r="I104" s="7"/>
      <c r="J104" s="7"/>
      <c r="K104" s="7"/>
      <c r="L104" s="7"/>
      <c r="M104" s="7"/>
      <c r="N104" s="7"/>
      <c r="O104" s="55"/>
      <c r="AA104" s="145">
        <v>3</v>
      </c>
      <c r="AB104" s="142" t="str">
        <f>VLOOKUP(AA104,Reference!$AR$31:$AV$38,4,0)</f>
        <v>Sustainability</v>
      </c>
      <c r="AC104" s="72" t="str">
        <f>IF(AB77="","",AB77)</f>
        <v/>
      </c>
      <c r="AD104" s="72" t="str">
        <f>IF(AD77="","",AD77)</f>
        <v/>
      </c>
      <c r="AE104" s="72" t="str">
        <f>IF(AF77="","",AF77)</f>
        <v/>
      </c>
      <c r="AF104" s="72" t="str">
        <f>IF(AH77="","",AH77)</f>
        <v/>
      </c>
      <c r="AG104" s="72" t="str">
        <f>IF(AJ77="","",AJ77)</f>
        <v/>
      </c>
      <c r="AH104" s="72" t="str">
        <f>IF(AL77="","",AL77)</f>
        <v/>
      </c>
      <c r="AI104" s="72" t="str">
        <f>IF(AN77="","",AN77)</f>
        <v/>
      </c>
      <c r="AJ104" s="72" t="str">
        <f>IF(AP77="","",AP77)</f>
        <v/>
      </c>
      <c r="AK104" s="72" t="str">
        <f>IF(AR77="","",AR77)</f>
        <v/>
      </c>
    </row>
    <row r="105" spans="2:37" ht="18" customHeight="1" x14ac:dyDescent="0.2">
      <c r="B105" s="111"/>
      <c r="G105" s="58"/>
      <c r="H105" s="101" t="str">
        <f>HYPERLINK("http://dot.nebraska.gov/projects/tia/bridge-match/ ")</f>
        <v xml:space="preserve">http://dot.nebraska.gov/projects/tia/bridge-match/ </v>
      </c>
      <c r="I105" s="7"/>
      <c r="J105" s="7"/>
      <c r="K105" s="7"/>
      <c r="L105" s="7"/>
      <c r="M105" s="7"/>
      <c r="N105" s="7"/>
      <c r="O105" s="55"/>
      <c r="AA105" s="145">
        <v>4</v>
      </c>
      <c r="AB105" s="142" t="str">
        <f>VLOOKUP(AA105,Reference!$AR$31:$AV$38,4,0)</f>
        <v>Maintenance Savings</v>
      </c>
      <c r="AC105" s="72" t="str">
        <f>IF(AB83="","",AB83)</f>
        <v/>
      </c>
      <c r="AD105" s="72" t="str">
        <f>IF(AD83="","",AD83)</f>
        <v/>
      </c>
      <c r="AE105" s="72" t="str">
        <f>IF(AF83="","",AF83)</f>
        <v/>
      </c>
      <c r="AF105" s="72" t="str">
        <f>IF(AH83="","",AH83)</f>
        <v/>
      </c>
      <c r="AG105" s="72" t="str">
        <f>IF(AJ83="","",AJ83)</f>
        <v/>
      </c>
      <c r="AH105" s="72" t="str">
        <f>IF(AL83="","",AL83)</f>
        <v/>
      </c>
      <c r="AI105" s="72" t="str">
        <f>IF(AN83="","",AN83)</f>
        <v/>
      </c>
      <c r="AJ105" s="72" t="str">
        <f>IF(AP83="","",AP83)</f>
        <v/>
      </c>
      <c r="AK105" s="72" t="str">
        <f>IF(AR83="","",AR83)</f>
        <v/>
      </c>
    </row>
    <row r="106" spans="2:37" ht="18" customHeight="1" x14ac:dyDescent="0.2">
      <c r="B106" s="111"/>
      <c r="G106" s="58"/>
      <c r="H106" s="7"/>
      <c r="I106" s="7"/>
      <c r="J106" s="7"/>
      <c r="K106" s="7"/>
      <c r="L106" s="7"/>
      <c r="M106" s="7"/>
      <c r="N106" s="7"/>
      <c r="O106" s="55"/>
      <c r="AA106" s="145">
        <v>5</v>
      </c>
      <c r="AB106" s="142" t="str">
        <f>VLOOKUP(AA106,Reference!$AR$31:$AV$38,4,0)</f>
        <v>Significance</v>
      </c>
      <c r="AC106" s="72" t="str">
        <f>IF(AB89="","",AB89)</f>
        <v/>
      </c>
      <c r="AD106" s="72" t="str">
        <f>IF(AD89="","",AD89)</f>
        <v/>
      </c>
      <c r="AE106" s="72" t="str">
        <f>IF(AF89="","",AF89)</f>
        <v/>
      </c>
      <c r="AF106" s="72" t="str">
        <f>IF(AH89="","",AH89)</f>
        <v/>
      </c>
      <c r="AG106" s="72" t="str">
        <f>IF(AJ89="","",AJ89)</f>
        <v/>
      </c>
      <c r="AH106" s="72" t="str">
        <f>IF(AL89="","",AL89)</f>
        <v/>
      </c>
      <c r="AI106" s="72" t="str">
        <f>IF(AN89="","",AN89)</f>
        <v/>
      </c>
      <c r="AJ106" s="72" t="str">
        <f>IF(AP89="","",AP89)</f>
        <v/>
      </c>
      <c r="AK106" s="72" t="str">
        <f>IF(AR89="","",AR89)</f>
        <v/>
      </c>
    </row>
    <row r="107" spans="2:37" ht="18" customHeight="1" x14ac:dyDescent="0.2">
      <c r="B107" s="111"/>
      <c r="G107" s="58"/>
      <c r="H107" s="7" t="s">
        <v>315</v>
      </c>
      <c r="I107" s="7"/>
      <c r="J107" s="7"/>
      <c r="K107" s="7"/>
      <c r="L107" s="7"/>
      <c r="M107" s="7"/>
      <c r="N107" s="7"/>
      <c r="O107" s="55"/>
      <c r="AA107" s="145">
        <v>6</v>
      </c>
      <c r="AB107" s="142" t="str">
        <f>VLOOKUP(AA107,Reference!$AR$31:$AV$38,4,0)</f>
        <v>Needs</v>
      </c>
      <c r="AC107" s="72"/>
      <c r="AD107" s="72"/>
      <c r="AE107" s="72"/>
      <c r="AF107" s="72"/>
      <c r="AG107" s="72"/>
      <c r="AH107" s="72"/>
      <c r="AI107" s="72"/>
      <c r="AJ107" s="72"/>
      <c r="AK107" s="72"/>
    </row>
    <row r="108" spans="2:37" ht="18" customHeight="1" x14ac:dyDescent="0.2">
      <c r="B108" s="111"/>
      <c r="G108" s="58"/>
      <c r="H108" s="7" t="s">
        <v>316</v>
      </c>
      <c r="I108" s="7"/>
      <c r="J108" s="7"/>
      <c r="K108" s="7"/>
      <c r="L108" s="7"/>
      <c r="M108" s="7"/>
      <c r="N108" s="7"/>
      <c r="O108" s="55"/>
      <c r="AA108" s="145">
        <v>7</v>
      </c>
      <c r="AB108" s="142" t="str">
        <f>VLOOKUP(AA108,Reference!$AR$31:$AV$38,4,0)</f>
        <v>Equity</v>
      </c>
      <c r="AC108" s="72"/>
      <c r="AD108" s="72"/>
      <c r="AE108" s="72"/>
      <c r="AF108" s="72"/>
      <c r="AG108" s="72"/>
      <c r="AH108" s="72"/>
      <c r="AI108" s="72"/>
      <c r="AJ108" s="72"/>
      <c r="AK108" s="72"/>
    </row>
    <row r="109" spans="2:37" ht="18" customHeight="1" x14ac:dyDescent="0.2">
      <c r="B109" s="111"/>
      <c r="G109" s="58"/>
      <c r="H109" s="7" t="s">
        <v>317</v>
      </c>
      <c r="I109" s="7"/>
      <c r="J109" s="7"/>
      <c r="K109" s="7"/>
      <c r="L109" s="7"/>
      <c r="M109" s="7"/>
      <c r="N109" s="7"/>
      <c r="O109" s="55"/>
      <c r="AB109" s="143" t="s">
        <v>306</v>
      </c>
      <c r="AC109" s="72">
        <f t="shared" ref="AC109" si="38">SUM(AC102:AC108)</f>
        <v>0</v>
      </c>
      <c r="AD109" s="72">
        <f t="shared" ref="AD109" si="39">SUM(AD102:AD108)</f>
        <v>0</v>
      </c>
      <c r="AE109" s="72">
        <f t="shared" ref="AE109" si="40">SUM(AE102:AE108)</f>
        <v>0</v>
      </c>
      <c r="AF109" s="72">
        <f t="shared" ref="AF109" si="41">SUM(AF102:AF108)</f>
        <v>0</v>
      </c>
      <c r="AG109" s="72">
        <f t="shared" ref="AG109" si="42">SUM(AG102:AG108)</f>
        <v>0</v>
      </c>
      <c r="AH109" s="72">
        <f t="shared" ref="AH109" si="43">SUM(AH102:AH108)</f>
        <v>0</v>
      </c>
      <c r="AI109" s="72">
        <f t="shared" ref="AI109" si="44">SUM(AI102:AI108)</f>
        <v>0</v>
      </c>
      <c r="AJ109" s="72">
        <f t="shared" ref="AJ109" si="45">SUM(AJ102:AJ108)</f>
        <v>0</v>
      </c>
      <c r="AK109" s="72">
        <f t="shared" ref="AK109" si="46">SUM(AK102:AK108)</f>
        <v>0</v>
      </c>
    </row>
    <row r="110" spans="2:37" ht="18" customHeight="1" x14ac:dyDescent="0.2">
      <c r="B110" s="111"/>
      <c r="G110" s="58"/>
      <c r="H110" s="102" t="s">
        <v>318</v>
      </c>
      <c r="I110" s="7"/>
      <c r="J110" s="7"/>
      <c r="K110" s="7"/>
      <c r="L110" s="7"/>
      <c r="M110" s="7"/>
      <c r="N110" s="7"/>
      <c r="O110" s="55"/>
      <c r="AB110" s="144" t="s">
        <v>319</v>
      </c>
      <c r="AC110" s="141">
        <f t="shared" ref="AC110" si="47">(COUNTA(AC102:AC106)-COUNTBLANK(AC102:AC106))/5</f>
        <v>0</v>
      </c>
      <c r="AD110" s="141">
        <f t="shared" ref="AD110" si="48">(COUNTA(AD102:AD106)-COUNTBLANK(AD102:AD106))/5</f>
        <v>0</v>
      </c>
      <c r="AE110" s="141">
        <f t="shared" ref="AE110" si="49">(COUNTA(AE102:AE106)-COUNTBLANK(AE102:AE106))/5</f>
        <v>0</v>
      </c>
      <c r="AF110" s="141">
        <f t="shared" ref="AF110" si="50">(COUNTA(AF102:AF106)-COUNTBLANK(AF102:AF106))/5</f>
        <v>0</v>
      </c>
      <c r="AG110" s="141">
        <f t="shared" ref="AG110" si="51">(COUNTA(AG102:AG106)-COUNTBLANK(AG102:AG106))/5</f>
        <v>0</v>
      </c>
      <c r="AH110" s="141">
        <f t="shared" ref="AH110" si="52">(COUNTA(AH102:AH106)-COUNTBLANK(AH102:AH106))/5</f>
        <v>0</v>
      </c>
      <c r="AI110" s="141">
        <f t="shared" ref="AI110" si="53">(COUNTA(AI102:AI106)-COUNTBLANK(AI102:AI106))/5</f>
        <v>0</v>
      </c>
      <c r="AJ110" s="141">
        <f t="shared" ref="AJ110" si="54">(COUNTA(AJ102:AJ106)-COUNTBLANK(AJ102:AJ106))/5</f>
        <v>0</v>
      </c>
      <c r="AK110" s="141">
        <f t="shared" ref="AK110" si="55">(COUNTA(AK102:AK106)-COUNTBLANK(AK102:AK106))/5</f>
        <v>0</v>
      </c>
    </row>
    <row r="111" spans="2:37" ht="18" customHeight="1" x14ac:dyDescent="0.2">
      <c r="B111" s="111"/>
      <c r="G111" s="58"/>
      <c r="H111" s="7"/>
      <c r="I111" s="7"/>
      <c r="J111" s="7"/>
      <c r="K111" s="7"/>
      <c r="L111" s="7"/>
      <c r="M111" s="7"/>
      <c r="N111" s="7"/>
      <c r="O111" s="55"/>
    </row>
    <row r="112" spans="2:37" ht="22.5" x14ac:dyDescent="0.2">
      <c r="B112" s="111"/>
      <c r="G112" s="59"/>
      <c r="H112" s="47" t="s">
        <v>320</v>
      </c>
      <c r="I112" s="7"/>
      <c r="J112" s="7"/>
      <c r="K112" s="7"/>
      <c r="L112" s="7"/>
      <c r="M112" s="7"/>
      <c r="N112" s="7"/>
      <c r="O112" s="55"/>
    </row>
    <row r="113" spans="2:15" ht="18" customHeight="1" x14ac:dyDescent="0.2">
      <c r="B113" s="111"/>
      <c r="G113" s="59"/>
      <c r="H113" s="7"/>
      <c r="I113" s="7"/>
      <c r="J113" s="7"/>
      <c r="K113" s="7"/>
      <c r="L113" s="7"/>
      <c r="M113" s="7"/>
      <c r="N113" s="7"/>
      <c r="O113" s="55"/>
    </row>
    <row r="114" spans="2:15" ht="18" customHeight="1" x14ac:dyDescent="0.2">
      <c r="B114" s="111"/>
      <c r="G114" s="59"/>
      <c r="H114" s="7"/>
      <c r="I114" s="7"/>
      <c r="J114" s="7"/>
      <c r="K114" s="7"/>
      <c r="L114" s="7"/>
      <c r="M114" s="7"/>
      <c r="N114" s="7"/>
      <c r="O114" s="55"/>
    </row>
    <row r="115" spans="2:15" ht="18" customHeight="1" x14ac:dyDescent="0.2">
      <c r="B115" s="111"/>
      <c r="G115" s="58"/>
      <c r="H115" s="7"/>
      <c r="I115" s="7"/>
      <c r="J115" s="7"/>
      <c r="K115" s="7"/>
      <c r="L115" s="7"/>
      <c r="M115" s="7"/>
      <c r="N115" s="7"/>
      <c r="O115" s="55"/>
    </row>
    <row r="116" spans="2:15" ht="18" customHeight="1" x14ac:dyDescent="0.2">
      <c r="B116" s="111"/>
      <c r="G116" s="60"/>
      <c r="H116" s="61"/>
      <c r="I116" s="61"/>
      <c r="J116" s="61"/>
      <c r="K116" s="61"/>
      <c r="L116" s="61"/>
      <c r="M116" s="61"/>
      <c r="N116" s="61"/>
      <c r="O116" s="62"/>
    </row>
    <row r="123" spans="2:15" ht="18" hidden="1" customHeight="1" x14ac:dyDescent="0.2"/>
    <row r="124" spans="2:15" ht="18" hidden="1" customHeight="1" x14ac:dyDescent="0.2"/>
    <row r="125" spans="2:15" ht="18" hidden="1" customHeight="1" x14ac:dyDescent="0.2"/>
    <row r="126" spans="2:15" ht="18" hidden="1" customHeight="1" x14ac:dyDescent="0.2"/>
    <row r="127" spans="2:15" ht="18" hidden="1" customHeight="1" x14ac:dyDescent="0.2"/>
    <row r="128" spans="2:15" ht="18" hidden="1" customHeight="1" x14ac:dyDescent="0.2"/>
    <row r="129" ht="18" hidden="1" customHeight="1" x14ac:dyDescent="0.2"/>
    <row r="130" ht="18" hidden="1" customHeight="1" x14ac:dyDescent="0.2"/>
    <row r="131" ht="18" hidden="1" customHeight="1" x14ac:dyDescent="0.2"/>
    <row r="132" ht="18" hidden="1" customHeight="1" x14ac:dyDescent="0.2"/>
    <row r="133" ht="18" hidden="1" customHeight="1" x14ac:dyDescent="0.2"/>
    <row r="134" ht="18" hidden="1" customHeight="1" x14ac:dyDescent="0.2"/>
  </sheetData>
  <sheetProtection algorithmName="SHA-512" hashValue="UYIYmzUYUDJLAAWOn/ZVTaLrvi8Hdpp3QpM24Q5VoSn5b9W6Pu5FrK5PRfBv5R0cVj/lS8acUQd0vors1i2Fhw==" saltValue="MWzdVbZpW5txymkrfwx9BA==" spinCount="100000" sheet="1" objects="1" scenarios="1"/>
  <mergeCells count="8">
    <mergeCell ref="G86:O86"/>
    <mergeCell ref="G92:O92"/>
    <mergeCell ref="G80:O80"/>
    <mergeCell ref="G67:O69"/>
    <mergeCell ref="G72:O74"/>
    <mergeCell ref="G77:O79"/>
    <mergeCell ref="G83:O85"/>
    <mergeCell ref="G89:O91"/>
  </mergeCells>
  <conditionalFormatting sqref="G27:G36">
    <cfRule type="expression" dxfId="31" priority="25">
      <formula>IF(LEFT(G27,1)="&lt;",1,0)</formula>
    </cfRule>
  </conditionalFormatting>
  <conditionalFormatting sqref="G67:O69">
    <cfRule type="expression" dxfId="30" priority="139">
      <formula>IF(G67="",1,0)</formula>
    </cfRule>
  </conditionalFormatting>
  <conditionalFormatting sqref="G72:O74">
    <cfRule type="expression" dxfId="29" priority="138">
      <formula>IF(G72="",1,0)</formula>
    </cfRule>
  </conditionalFormatting>
  <conditionalFormatting sqref="G77:O79">
    <cfRule type="expression" dxfId="28" priority="137">
      <formula>IF(G77="",1,0)</formula>
    </cfRule>
  </conditionalFormatting>
  <conditionalFormatting sqref="G83:O85">
    <cfRule type="expression" dxfId="27" priority="136">
      <formula>IF(G83="",1,0)</formula>
    </cfRule>
  </conditionalFormatting>
  <conditionalFormatting sqref="G89:O91">
    <cfRule type="expression" dxfId="26" priority="135">
      <formula>IF(G89="",1,0)</formula>
    </cfRule>
  </conditionalFormatting>
  <conditionalFormatting sqref="H17">
    <cfRule type="expression" dxfId="25" priority="63">
      <formula>IF(H17="",1,IF(H17="County",1,0))</formula>
    </cfRule>
  </conditionalFormatting>
  <conditionalFormatting sqref="I40:I49">
    <cfRule type="expression" dxfId="22" priority="59">
      <formula>IF(I40="Yes",1,0)</formula>
    </cfRule>
  </conditionalFormatting>
  <conditionalFormatting sqref="J17">
    <cfRule type="expression" dxfId="20" priority="40">
      <formula>IF(J17="",1,IF(J17="County",1,0))</formula>
    </cfRule>
  </conditionalFormatting>
  <conditionalFormatting sqref="J53:K62">
    <cfRule type="expression" dxfId="19" priority="8">
      <formula>IF($G53="",0,IF(TYPE(FIND("Culvert",$I53))&lt;&gt;16,0,IF(J53="",1,0)))</formula>
    </cfRule>
  </conditionalFormatting>
  <conditionalFormatting sqref="L18">
    <cfRule type="expression" dxfId="18" priority="1">
      <formula>IF($N$18="","",1)</formula>
    </cfRule>
  </conditionalFormatting>
  <conditionalFormatting sqref="M17">
    <cfRule type="expression" dxfId="16" priority="159">
      <formula>IF(M17="",1,0)</formula>
    </cfRule>
  </conditionalFormatting>
  <conditionalFormatting sqref="M18">
    <cfRule type="expression" dxfId="15" priority="2">
      <formula>IF(OR(M18="",M18="Unknown"),1,0)</formula>
    </cfRule>
  </conditionalFormatting>
  <conditionalFormatting sqref="M53:M62">
    <cfRule type="expression" dxfId="14" priority="4">
      <formula>IF($G53="",0,IF($N53="",1,0))</formula>
    </cfRule>
    <cfRule type="expression" dxfId="13" priority="5">
      <formula>IF($G53="",0,IF(M53="",1,0))</formula>
    </cfRule>
  </conditionalFormatting>
  <conditionalFormatting sqref="N18">
    <cfRule type="expression" dxfId="12" priority="126">
      <formula>IF($N$18="","",1)</formula>
    </cfRule>
  </conditionalFormatting>
  <conditionalFormatting sqref="N53:N62">
    <cfRule type="expression" dxfId="11" priority="64">
      <formula>IF(MROUND(N53,50)=MROUND(S53,50),0,1)</formula>
    </cfRule>
    <cfRule type="expression" dxfId="10" priority="83">
      <formula>IF($G53="",0,IF(N53="",1,0))</formula>
    </cfRule>
  </conditionalFormatting>
  <conditionalFormatting sqref="N61">
    <cfRule type="expression" dxfId="9" priority="114">
      <formula>IF($G61="",0,IF($N61="",1,0))</formula>
    </cfRule>
  </conditionalFormatting>
  <conditionalFormatting sqref="N63">
    <cfRule type="expression" dxfId="8" priority="113">
      <formula>IF(ABS(N63-S63)&lt;=50,0,1)</formula>
    </cfRule>
  </conditionalFormatting>
  <conditionalFormatting sqref="O53:O62">
    <cfRule type="expression" dxfId="7" priority="60">
      <formula>IF($G53="",0,IF(OR($O53="",$O53="add optional information"),1,0))</formula>
    </cfRule>
  </conditionalFormatting>
  <conditionalFormatting sqref="O63">
    <cfRule type="expression" dxfId="6" priority="65">
      <formula>IF($O$63="",0,IF($O$63&lt;&gt;"OK",1,0))</formula>
    </cfRule>
  </conditionalFormatting>
  <conditionalFormatting sqref="R63">
    <cfRule type="expression" dxfId="5" priority="74">
      <formula>IF($Q$63="",0,IF($Q$63&lt;&gt;"OK",1,0))</formula>
    </cfRule>
  </conditionalFormatting>
  <conditionalFormatting sqref="S52">
    <cfRule type="expression" dxfId="4" priority="57">
      <formula>IF($S$51="",0,1)</formula>
    </cfRule>
  </conditionalFormatting>
  <dataValidations count="4">
    <dataValidation type="decimal" allowBlank="1" showInputMessage="1" showErrorMessage="1" errorTitle="Please try again" error="Only numeric values are allowed. For example, please enter 40.75 instead of 40'-9&quot;." sqref="J53:K62" xr:uid="{00000000-0002-0000-0100-000000000000}">
      <formula1>0</formula1>
      <formula2>1000</formula2>
    </dataValidation>
    <dataValidation type="whole" operator="greaterThan" allowBlank="1" showInputMessage="1" showErrorMessage="1" sqref="J40:J49" xr:uid="{00000000-0002-0000-0100-000001000000}">
      <formula1>0</formula1>
    </dataValidation>
    <dataValidation type="decimal" operator="greaterThan" allowBlank="1" showInputMessage="1" showErrorMessage="1" sqref="M53:M62" xr:uid="{00000000-0002-0000-0100-000002000000}">
      <formula1>0</formula1>
    </dataValidation>
    <dataValidation type="decimal" operator="greaterThan" allowBlank="1" showInputMessage="1" showErrorMessage="1" prompt="To see the calculated amount, look a few columns to the right ==&gt;&gt;" sqref="N53:N56" xr:uid="{00000000-0002-0000-0100-000003000000}">
      <formula1>0</formula1>
    </dataValidation>
  </dataValidations>
  <hyperlinks>
    <hyperlink ref="H110" r:id="rId1" display="mailto:jodi.gibson@nebraska.gov" xr:uid="{00000000-0004-0000-0100-000000000000}"/>
  </hyperlinks>
  <pageMargins left="0.7" right="0.7" top="0.75" bottom="0.75" header="0.3" footer="0.3"/>
  <pageSetup scale="56" fitToHeight="0" orientation="landscape" r:id="rId2"/>
  <headerFooter>
    <oddFooter>&amp;Lprinted &amp;D at &amp;T&amp;Rpage &amp;P of &amp;N</oddFooter>
  </headerFooter>
  <rowBreaks count="7" manualBreakCount="7">
    <brk id="49" min="6" max="14" man="1"/>
    <brk id="64" min="6" max="14" man="1"/>
    <brk id="69" min="6" max="14" man="1"/>
    <brk id="74" min="6" max="14" man="1"/>
    <brk id="80" min="6" max="14" man="1"/>
    <brk id="86" min="6" max="14" man="1"/>
    <brk id="92" min="6" max="14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0CBDA7C0-D27E-46AE-AE35-2AD77FDADF53}">
            <xm:f>IF($G53="",0,IF(OR(H53="",H53=Reference!$F$1),1,0))</xm:f>
            <x14:dxf>
              <fill>
                <patternFill>
                  <bgColor rgb="FFFFFFCC"/>
                </patternFill>
              </fill>
            </x14:dxf>
          </x14:cfRule>
          <xm:sqref>H53:H62</xm:sqref>
        </x14:conditionalFormatting>
        <x14:conditionalFormatting xmlns:xm="http://schemas.microsoft.com/office/excel/2006/main">
          <x14:cfRule type="expression" priority="225" id="{997BF3CC-E5E4-47A2-B2FB-2FC219196521}">
            <xm:f>IF($G40="",0,IF(OR(H40="",H40=Reference!$H$4,),1,0))</xm:f>
            <x14:dxf>
              <fill>
                <patternFill>
                  <bgColor rgb="FFFCF6AE"/>
                </patternFill>
              </fill>
            </x14:dxf>
          </x14:cfRule>
          <xm:sqref>H40:J49</xm:sqref>
        </x14:conditionalFormatting>
        <x14:conditionalFormatting xmlns:xm="http://schemas.microsoft.com/office/excel/2006/main">
          <x14:cfRule type="expression" priority="7" id="{F96838A6-6874-4582-A486-E7C723B072DD}">
            <xm:f>IF($G53="",0,IF(OR(I53="",I53=Reference!$J$1),1,0))</xm:f>
            <x14:dxf>
              <fill>
                <patternFill>
                  <bgColor rgb="FFFFFFCC"/>
                </patternFill>
              </fill>
            </x14:dxf>
          </x14:cfRule>
          <xm:sqref>I53:I62</xm:sqref>
        </x14:conditionalFormatting>
        <x14:conditionalFormatting xmlns:xm="http://schemas.microsoft.com/office/excel/2006/main">
          <x14:cfRule type="expression" priority="6" id="{358A7A44-F63D-4A02-8C49-817627F6CD19}">
            <xm:f>IF($G53="",0,IF(OR($L53=Reference!$L$28,$L53=""),1,0))</xm:f>
            <x14:dxf>
              <fill>
                <patternFill>
                  <bgColor rgb="FFFFFFCC"/>
                </patternFill>
              </fill>
            </x14:dxf>
          </x14:cfRule>
          <xm:sqref>L53:L62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5000000}">
          <x14:formula1>
            <xm:f>Reference!$F$1:$F$9</xm:f>
          </x14:formula1>
          <xm:sqref>H60:H62</xm:sqref>
        </x14:dataValidation>
        <x14:dataValidation type="list" allowBlank="1" showInputMessage="1" showErrorMessage="1" xr:uid="{00000000-0002-0000-0100-000007000000}">
          <x14:formula1>
            <xm:f>Reference!$J$1:$J$9</xm:f>
          </x14:formula1>
          <xm:sqref>I60:I62</xm:sqref>
        </x14:dataValidation>
        <x14:dataValidation type="list" allowBlank="1" showInputMessage="1" showErrorMessage="1" errorTitle="Please try again" error="Please make a selection from the dropdown menu." xr:uid="{00000000-0002-0000-0100-000009000000}">
          <x14:formula1>
            <xm:f>Reference!$Q$1:$Q$82</xm:f>
          </x14:formula1>
          <xm:sqref>H17</xm:sqref>
        </x14:dataValidation>
        <x14:dataValidation type="list" allowBlank="1" showInputMessage="1" showErrorMessage="1" errorTitle="Please try again" error="Please make selection from dropdown menu." xr:uid="{00000000-0002-0000-0100-00000A000000}">
          <x14:formula1>
            <xm:f>Reference!$L$26:$L$28</xm:f>
          </x14:formula1>
          <xm:sqref>L53:L62</xm:sqref>
        </x14:dataValidation>
        <x14:dataValidation type="list" allowBlank="1" showInputMessage="1" showErrorMessage="1" errorTitle="Please try again." error="Please make a selection from the dropdown menu." xr:uid="{3344D5EB-BC49-4AE8-A9C9-3D705A36F26E}">
          <x14:formula1>
            <xm:f>Reference!$J$1:$J$9</xm:f>
          </x14:formula1>
          <xm:sqref>I53:I59</xm:sqref>
        </x14:dataValidation>
        <x14:dataValidation type="list" allowBlank="1" showInputMessage="1" showErrorMessage="1" errorTitle="Please try again" error="Please make a selection from the dropdown menu." xr:uid="{BC1C42C4-C1E4-48F8-BD9A-DF39590D22FF}">
          <x14:formula1>
            <xm:f>Reference!$F$1:$F$9</xm:f>
          </x14:formula1>
          <xm:sqref>H53:H59</xm:sqref>
        </x14:dataValidation>
        <x14:dataValidation type="list" allowBlank="1" showInputMessage="1" showErrorMessage="1" error="Please select from the dropdown menu" xr:uid="{00000000-0002-0000-0100-00000E000000}">
          <x14:formula1>
            <xm:f>Reference!$H$2:$H$4</xm:f>
          </x14:formula1>
          <xm:sqref>H40:I49</xm:sqref>
        </x14:dataValidation>
        <x14:dataValidation type="list" allowBlank="1" showErrorMessage="1" errorTitle="Please try again" error="Use the pick list for valid selections" xr:uid="{D4B57C19-188C-4A61-A29C-EC81D5AEED4B}">
          <x14:formula1>
            <xm:f>Reference!$H$2:$H$4</xm:f>
          </x14:formula1>
          <xm:sqref>M18</xm:sqref>
        </x14:dataValidation>
        <x14:dataValidation type="list" allowBlank="1" showErrorMessage="1" errorTitle="Select Eligible Structure Number" error="Please use the drepdown list or paste a valid SN from the Candidate list._x000a_" xr:uid="{4A72E184-E827-47E9-A2DF-2378E49BA2C4}">
          <x14:formula1>
            <xm:f>Reference!$A$1:$A$1989</xm:f>
          </x14:formula1>
          <xm:sqref>G27:G36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2060"/>
  </sheetPr>
  <dimension ref="A1:O1998"/>
  <sheetViews>
    <sheetView showGridLines="0" zoomScale="70" zoomScaleNormal="70" workbookViewId="0">
      <pane ySplit="1" topLeftCell="A2" activePane="bottomLeft" state="frozen"/>
      <selection pane="bottomLeft" activeCell="D1" sqref="D1"/>
    </sheetView>
  </sheetViews>
  <sheetFormatPr defaultColWidth="8.75" defaultRowHeight="14.25" x14ac:dyDescent="0.2"/>
  <cols>
    <col min="1" max="1" width="18.875" style="148" customWidth="1"/>
    <col min="2" max="2" width="16.25" style="148" customWidth="1"/>
    <col min="3" max="3" width="10.25" style="148" bestFit="1" customWidth="1"/>
    <col min="4" max="4" width="54.75" style="146" bestFit="1" customWidth="1"/>
    <col min="5" max="5" width="8.875" style="151" customWidth="1"/>
    <col min="6" max="6" width="16.75" style="151" bestFit="1" customWidth="1"/>
    <col min="7" max="7" width="41.375" style="146" bestFit="1" customWidth="1"/>
    <col min="8" max="12" width="15.875" style="148" customWidth="1"/>
    <col min="13" max="14" width="7.375" style="148" customWidth="1"/>
    <col min="15" max="15" width="14.75" style="148" bestFit="1" customWidth="1"/>
    <col min="16" max="17" width="7.375" style="148" customWidth="1"/>
    <col min="18" max="16384" width="8.75" style="148"/>
  </cols>
  <sheetData>
    <row r="1" spans="1:15" s="91" customFormat="1" ht="28.5" x14ac:dyDescent="0.2">
      <c r="A1" s="152" t="s">
        <v>321</v>
      </c>
      <c r="B1" s="152" t="s">
        <v>322</v>
      </c>
      <c r="C1" s="152" t="s">
        <v>261</v>
      </c>
      <c r="D1" s="152" t="s">
        <v>275</v>
      </c>
      <c r="E1" s="152" t="s">
        <v>323</v>
      </c>
      <c r="F1" s="152" t="s">
        <v>324</v>
      </c>
      <c r="G1" s="152" t="s">
        <v>325</v>
      </c>
      <c r="H1" s="152" t="s">
        <v>326</v>
      </c>
      <c r="I1" s="152" t="s">
        <v>327</v>
      </c>
      <c r="J1" s="152" t="s">
        <v>328</v>
      </c>
      <c r="K1" s="152" t="s">
        <v>329</v>
      </c>
      <c r="L1" s="152" t="s">
        <v>330</v>
      </c>
      <c r="M1" s="152" t="s">
        <v>331</v>
      </c>
      <c r="N1" s="152" t="s">
        <v>332</v>
      </c>
      <c r="O1" s="152">
        <v>2025</v>
      </c>
    </row>
    <row r="2" spans="1:15" x14ac:dyDescent="0.2">
      <c r="A2" s="110" t="s">
        <v>333</v>
      </c>
      <c r="B2" s="149" t="s">
        <v>334</v>
      </c>
      <c r="C2" s="110" t="s">
        <v>335</v>
      </c>
      <c r="D2" s="147" t="s">
        <v>336</v>
      </c>
      <c r="E2" s="150">
        <v>91</v>
      </c>
      <c r="F2" s="150">
        <v>14.1</v>
      </c>
      <c r="G2" s="147" t="s">
        <v>337</v>
      </c>
      <c r="H2" s="110" t="s">
        <v>338</v>
      </c>
      <c r="I2" s="110" t="s">
        <v>339</v>
      </c>
      <c r="J2" s="110">
        <v>4</v>
      </c>
      <c r="K2" s="154">
        <v>1283.0999999999999</v>
      </c>
      <c r="L2" s="154" t="s">
        <v>340</v>
      </c>
      <c r="M2" s="154">
        <v>42.8491</v>
      </c>
      <c r="N2" s="154">
        <v>-101.3197</v>
      </c>
      <c r="O2" s="154" t="str">
        <f>IF(TYPE(VLOOKUP(A2,'2025 check'!$E$3:$E$2531,1,0))=16,"Legacy Eligibility","Y")</f>
        <v>Y</v>
      </c>
    </row>
    <row r="3" spans="1:15" x14ac:dyDescent="0.2">
      <c r="A3" s="110" t="s">
        <v>341</v>
      </c>
      <c r="B3" s="149">
        <v>0</v>
      </c>
      <c r="C3" s="110" t="s">
        <v>342</v>
      </c>
      <c r="D3" s="147" t="s">
        <v>343</v>
      </c>
      <c r="E3" s="150">
        <v>88</v>
      </c>
      <c r="F3" s="150">
        <v>16</v>
      </c>
      <c r="G3" s="147" t="s">
        <v>337</v>
      </c>
      <c r="H3" s="110" t="s">
        <v>338</v>
      </c>
      <c r="I3" s="110" t="s">
        <v>344</v>
      </c>
      <c r="J3" s="110">
        <v>2</v>
      </c>
      <c r="K3" s="154">
        <v>1408</v>
      </c>
      <c r="L3" s="154" t="s">
        <v>340</v>
      </c>
      <c r="M3" s="154">
        <v>41.946800000000003</v>
      </c>
      <c r="N3" s="154">
        <v>-96.768100000000004</v>
      </c>
      <c r="O3" s="154" t="str">
        <f>IF(TYPE(VLOOKUP(A3,'2025 check'!$E$3:$E$2531,1,0))=16,"Legacy Eligibility","Y")</f>
        <v>Y</v>
      </c>
    </row>
    <row r="4" spans="1:15" x14ac:dyDescent="0.2">
      <c r="A4" s="110" t="s">
        <v>345</v>
      </c>
      <c r="B4" s="149" t="s">
        <v>346</v>
      </c>
      <c r="C4" s="110" t="s">
        <v>347</v>
      </c>
      <c r="D4" s="147" t="s">
        <v>348</v>
      </c>
      <c r="E4" s="150">
        <v>41</v>
      </c>
      <c r="F4" s="150">
        <v>14.9</v>
      </c>
      <c r="G4" s="147" t="s">
        <v>337</v>
      </c>
      <c r="H4" s="110" t="s">
        <v>338</v>
      </c>
      <c r="I4" s="110" t="s">
        <v>349</v>
      </c>
      <c r="J4" s="110">
        <v>3</v>
      </c>
      <c r="K4" s="154">
        <v>610.9</v>
      </c>
      <c r="L4" s="154" t="s">
        <v>340</v>
      </c>
      <c r="M4" s="154">
        <v>41.321800000000003</v>
      </c>
      <c r="N4" s="154">
        <v>-99.4619</v>
      </c>
      <c r="O4" s="154" t="str">
        <f>IF(TYPE(VLOOKUP(A4,'2025 check'!$E$3:$E$2531,1,0))=16,"Legacy Eligibility","Y")</f>
        <v>Y</v>
      </c>
    </row>
    <row r="5" spans="1:15" ht="28.5" x14ac:dyDescent="0.2">
      <c r="A5" s="110" t="s">
        <v>350</v>
      </c>
      <c r="B5" s="149" t="s">
        <v>351</v>
      </c>
      <c r="C5" s="110" t="s">
        <v>352</v>
      </c>
      <c r="D5" s="147" t="s">
        <v>353</v>
      </c>
      <c r="E5" s="150">
        <v>84</v>
      </c>
      <c r="F5" s="150">
        <v>15.1</v>
      </c>
      <c r="G5" s="147" t="s">
        <v>337</v>
      </c>
      <c r="H5" s="110" t="s">
        <v>338</v>
      </c>
      <c r="I5" s="110" t="s">
        <v>344</v>
      </c>
      <c r="J5" s="110">
        <v>2</v>
      </c>
      <c r="K5" s="154">
        <v>1268.4000000000001</v>
      </c>
      <c r="L5" s="154" t="s">
        <v>340</v>
      </c>
      <c r="M5" s="154">
        <v>42.421900000000001</v>
      </c>
      <c r="N5" s="154">
        <v>-96.706900000000005</v>
      </c>
      <c r="O5" s="154" t="str">
        <f>IF(TYPE(VLOOKUP(A5,'2025 check'!$E$3:$E$2531,1,0))=16,"Legacy Eligibility","Y")</f>
        <v>Y</v>
      </c>
    </row>
    <row r="6" spans="1:15" x14ac:dyDescent="0.2">
      <c r="A6" s="110" t="s">
        <v>354</v>
      </c>
      <c r="B6" s="149" t="s">
        <v>355</v>
      </c>
      <c r="C6" s="110" t="s">
        <v>356</v>
      </c>
      <c r="D6" s="147" t="s">
        <v>357</v>
      </c>
      <c r="E6" s="150">
        <v>95</v>
      </c>
      <c r="F6" s="150">
        <v>19.7</v>
      </c>
      <c r="G6" s="147" t="s">
        <v>337</v>
      </c>
      <c r="H6" s="110" t="s">
        <v>358</v>
      </c>
      <c r="I6" s="110" t="s">
        <v>359</v>
      </c>
      <c r="J6" s="110">
        <v>1</v>
      </c>
      <c r="K6" s="154">
        <v>1871.5</v>
      </c>
      <c r="L6" s="154" t="s">
        <v>340</v>
      </c>
      <c r="M6" s="154">
        <v>40.457000000000001</v>
      </c>
      <c r="N6" s="154">
        <v>-96.855599999999995</v>
      </c>
      <c r="O6" s="154" t="str">
        <f>IF(TYPE(VLOOKUP(A6,'2025 check'!$E$3:$E$2531,1,0))=16,"Legacy Eligibility","Y")</f>
        <v>Y</v>
      </c>
    </row>
    <row r="7" spans="1:15" x14ac:dyDescent="0.2">
      <c r="A7" s="110" t="s">
        <v>360</v>
      </c>
      <c r="B7" s="149">
        <v>0</v>
      </c>
      <c r="C7" s="110" t="s">
        <v>361</v>
      </c>
      <c r="D7" s="147" t="s">
        <v>362</v>
      </c>
      <c r="E7" s="150">
        <v>67</v>
      </c>
      <c r="F7" s="150">
        <v>15.2</v>
      </c>
      <c r="G7" s="147" t="s">
        <v>337</v>
      </c>
      <c r="H7" s="110" t="s">
        <v>338</v>
      </c>
      <c r="I7" s="110" t="s">
        <v>359</v>
      </c>
      <c r="J7" s="110">
        <v>1</v>
      </c>
      <c r="K7" s="154">
        <v>1018.4</v>
      </c>
      <c r="L7" s="154" t="s">
        <v>340</v>
      </c>
      <c r="M7" s="154">
        <v>40.048900000000003</v>
      </c>
      <c r="N7" s="154">
        <v>-97.350099999999998</v>
      </c>
      <c r="O7" s="154" t="str">
        <f>IF(TYPE(VLOOKUP(A7,'2025 check'!$E$3:$E$2531,1,0))=16,"Legacy Eligibility","Y")</f>
        <v>Y</v>
      </c>
    </row>
    <row r="8" spans="1:15" x14ac:dyDescent="0.2">
      <c r="A8" s="110" t="s">
        <v>363</v>
      </c>
      <c r="B8" s="149">
        <v>0</v>
      </c>
      <c r="C8" s="110" t="s">
        <v>361</v>
      </c>
      <c r="D8" s="147" t="s">
        <v>364</v>
      </c>
      <c r="E8" s="150">
        <v>313</v>
      </c>
      <c r="F8" s="150">
        <v>15.7</v>
      </c>
      <c r="G8" s="147" t="s">
        <v>337</v>
      </c>
      <c r="H8" s="110" t="s">
        <v>338</v>
      </c>
      <c r="I8" s="110" t="s">
        <v>359</v>
      </c>
      <c r="J8" s="110">
        <v>1</v>
      </c>
      <c r="K8" s="154">
        <v>4914.1000000000004</v>
      </c>
      <c r="L8" s="154" t="s">
        <v>340</v>
      </c>
      <c r="M8" s="154">
        <v>40.0379</v>
      </c>
      <c r="N8" s="154">
        <v>-97.038799999999995</v>
      </c>
      <c r="O8" s="154" t="str">
        <f>IF(TYPE(VLOOKUP(A8,'2025 check'!$E$3:$E$2531,1,0))=16,"Legacy Eligibility","Y")</f>
        <v>Y</v>
      </c>
    </row>
    <row r="9" spans="1:15" x14ac:dyDescent="0.2">
      <c r="A9" s="110" t="s">
        <v>365</v>
      </c>
      <c r="B9" s="149">
        <v>0</v>
      </c>
      <c r="C9" s="110" t="s">
        <v>366</v>
      </c>
      <c r="D9" s="147" t="s">
        <v>367</v>
      </c>
      <c r="E9" s="150">
        <v>95</v>
      </c>
      <c r="F9" s="150">
        <v>15.7</v>
      </c>
      <c r="G9" s="147" t="s">
        <v>337</v>
      </c>
      <c r="H9" s="110" t="s">
        <v>338</v>
      </c>
      <c r="I9" s="110" t="s">
        <v>359</v>
      </c>
      <c r="J9" s="110">
        <v>1</v>
      </c>
      <c r="K9" s="154">
        <v>1491.5</v>
      </c>
      <c r="L9" s="154" t="s">
        <v>340</v>
      </c>
      <c r="M9" s="154">
        <v>40.4985</v>
      </c>
      <c r="N9" s="154">
        <v>-96.444800000000001</v>
      </c>
      <c r="O9" s="154" t="str">
        <f>IF(TYPE(VLOOKUP(A9,'2025 check'!$E$3:$E$2531,1,0))=16,"Legacy Eligibility","Y")</f>
        <v>Y</v>
      </c>
    </row>
    <row r="10" spans="1:15" x14ac:dyDescent="0.2">
      <c r="A10" s="110" t="s">
        <v>368</v>
      </c>
      <c r="B10" s="149">
        <v>0</v>
      </c>
      <c r="C10" s="110" t="s">
        <v>369</v>
      </c>
      <c r="D10" s="147" t="s">
        <v>370</v>
      </c>
      <c r="E10" s="150">
        <v>106</v>
      </c>
      <c r="F10" s="150">
        <v>16</v>
      </c>
      <c r="G10" s="147" t="s">
        <v>337</v>
      </c>
      <c r="H10" s="110" t="s">
        <v>338</v>
      </c>
      <c r="I10" s="110" t="s">
        <v>359</v>
      </c>
      <c r="J10" s="110">
        <v>1</v>
      </c>
      <c r="K10" s="154">
        <v>1696</v>
      </c>
      <c r="L10" s="154" t="s">
        <v>340</v>
      </c>
      <c r="M10" s="154">
        <v>40.354100000000003</v>
      </c>
      <c r="N10" s="154">
        <v>-95.952399999999997</v>
      </c>
      <c r="O10" s="154" t="str">
        <f>IF(TYPE(VLOOKUP(A10,'2025 check'!$E$3:$E$2531,1,0))=16,"Legacy Eligibility","Y")</f>
        <v>Y</v>
      </c>
    </row>
    <row r="11" spans="1:15" x14ac:dyDescent="0.2">
      <c r="A11" s="110" t="s">
        <v>371</v>
      </c>
      <c r="B11" s="149" t="s">
        <v>372</v>
      </c>
      <c r="C11" s="110" t="s">
        <v>373</v>
      </c>
      <c r="D11" s="147" t="s">
        <v>374</v>
      </c>
      <c r="E11" s="150">
        <v>95</v>
      </c>
      <c r="F11" s="150">
        <v>18.899999999999999</v>
      </c>
      <c r="G11" s="147" t="s">
        <v>375</v>
      </c>
      <c r="H11" s="110" t="s">
        <v>338</v>
      </c>
      <c r="I11" s="110" t="s">
        <v>359</v>
      </c>
      <c r="J11" s="110">
        <v>1</v>
      </c>
      <c r="K11" s="154">
        <v>1795.5</v>
      </c>
      <c r="L11" s="154" t="s">
        <v>340</v>
      </c>
      <c r="M11" s="154">
        <v>40.124000000000002</v>
      </c>
      <c r="N11" s="154">
        <v>-96.187299999999993</v>
      </c>
      <c r="O11" s="154" t="str">
        <f>IF(TYPE(VLOOKUP(A11,'2025 check'!$E$3:$E$2531,1,0))=16,"Legacy Eligibility","Y")</f>
        <v>Y</v>
      </c>
    </row>
    <row r="12" spans="1:15" x14ac:dyDescent="0.2">
      <c r="A12" s="110" t="s">
        <v>376</v>
      </c>
      <c r="B12" s="149">
        <v>0</v>
      </c>
      <c r="C12" s="110" t="s">
        <v>377</v>
      </c>
      <c r="D12" s="147" t="s">
        <v>378</v>
      </c>
      <c r="E12" s="150">
        <v>51</v>
      </c>
      <c r="F12" s="150">
        <v>16</v>
      </c>
      <c r="G12" s="147" t="s">
        <v>337</v>
      </c>
      <c r="H12" s="110" t="s">
        <v>358</v>
      </c>
      <c r="I12" s="110" t="s">
        <v>344</v>
      </c>
      <c r="J12" s="110">
        <v>2</v>
      </c>
      <c r="K12" s="154">
        <v>816</v>
      </c>
      <c r="L12" s="154" t="s">
        <v>340</v>
      </c>
      <c r="M12" s="154">
        <v>42.276985115725729</v>
      </c>
      <c r="N12" s="154">
        <v>-97.6597812245369</v>
      </c>
      <c r="O12" s="154" t="str">
        <f>IF(TYPE(VLOOKUP(A12,'2025 check'!$E$3:$E$2531,1,0))=16,"Legacy Eligibility","Y")</f>
        <v>Y</v>
      </c>
    </row>
    <row r="13" spans="1:15" x14ac:dyDescent="0.2">
      <c r="A13" s="110" t="s">
        <v>379</v>
      </c>
      <c r="B13" s="149" t="s">
        <v>380</v>
      </c>
      <c r="C13" s="110" t="s">
        <v>381</v>
      </c>
      <c r="D13" s="147" t="s">
        <v>382</v>
      </c>
      <c r="E13" s="150">
        <v>140</v>
      </c>
      <c r="F13" s="150">
        <v>17.600000000000001</v>
      </c>
      <c r="G13" s="147" t="s">
        <v>337</v>
      </c>
      <c r="H13" s="110" t="s">
        <v>338</v>
      </c>
      <c r="I13" s="110" t="s">
        <v>359</v>
      </c>
      <c r="J13" s="110">
        <v>1</v>
      </c>
      <c r="K13" s="154">
        <v>2464</v>
      </c>
      <c r="L13" s="154" t="s">
        <v>340</v>
      </c>
      <c r="M13" s="154">
        <v>40.218000000000004</v>
      </c>
      <c r="N13" s="154">
        <v>-95.986999999999995</v>
      </c>
      <c r="O13" s="154" t="str">
        <f>IF(TYPE(VLOOKUP(A13,'2025 check'!$E$3:$E$2531,1,0))=16,"Legacy Eligibility","Y")</f>
        <v>Y</v>
      </c>
    </row>
    <row r="14" spans="1:15" x14ac:dyDescent="0.2">
      <c r="A14" s="110" t="s">
        <v>383</v>
      </c>
      <c r="B14" s="149" t="s">
        <v>384</v>
      </c>
      <c r="C14" s="110" t="s">
        <v>381</v>
      </c>
      <c r="D14" s="147" t="s">
        <v>385</v>
      </c>
      <c r="E14" s="150">
        <v>102</v>
      </c>
      <c r="F14" s="150">
        <v>16.100000000000001</v>
      </c>
      <c r="G14" s="147" t="s">
        <v>337</v>
      </c>
      <c r="H14" s="110" t="s">
        <v>338</v>
      </c>
      <c r="I14" s="110" t="s">
        <v>359</v>
      </c>
      <c r="J14" s="110">
        <v>1</v>
      </c>
      <c r="K14" s="154">
        <v>1642.2</v>
      </c>
      <c r="L14" s="154" t="s">
        <v>340</v>
      </c>
      <c r="M14" s="154">
        <v>40.174700000000001</v>
      </c>
      <c r="N14" s="154">
        <v>-95.701999999999998</v>
      </c>
      <c r="O14" s="154" t="str">
        <f>IF(TYPE(VLOOKUP(A14,'2025 check'!$E$3:$E$2531,1,0))=16,"Legacy Eligibility","Y")</f>
        <v>Y</v>
      </c>
    </row>
    <row r="15" spans="1:15" x14ac:dyDescent="0.2">
      <c r="A15" s="110" t="s">
        <v>386</v>
      </c>
      <c r="B15" s="149">
        <v>0</v>
      </c>
      <c r="C15" s="110" t="s">
        <v>387</v>
      </c>
      <c r="D15" s="147" t="s">
        <v>388</v>
      </c>
      <c r="E15" s="150">
        <v>198</v>
      </c>
      <c r="F15" s="150">
        <v>16</v>
      </c>
      <c r="G15" s="147" t="s">
        <v>337</v>
      </c>
      <c r="H15" s="110" t="s">
        <v>338</v>
      </c>
      <c r="I15" s="110" t="s">
        <v>344</v>
      </c>
      <c r="J15" s="110">
        <v>2</v>
      </c>
      <c r="K15" s="154">
        <v>3168</v>
      </c>
      <c r="L15" s="154" t="s">
        <v>340</v>
      </c>
      <c r="M15" s="154">
        <v>42.148400000000002</v>
      </c>
      <c r="N15" s="154">
        <v>-96.736400000000003</v>
      </c>
      <c r="O15" s="154" t="str">
        <f>IF(TYPE(VLOOKUP(A15,'2025 check'!$E$3:$E$2531,1,0))=16,"Legacy Eligibility","Y")</f>
        <v>Y</v>
      </c>
    </row>
    <row r="16" spans="1:15" ht="28.5" x14ac:dyDescent="0.2">
      <c r="A16" s="110" t="s">
        <v>389</v>
      </c>
      <c r="B16" s="149" t="s">
        <v>390</v>
      </c>
      <c r="C16" s="110" t="s">
        <v>391</v>
      </c>
      <c r="D16" s="147" t="s">
        <v>392</v>
      </c>
      <c r="E16" s="150">
        <v>40</v>
      </c>
      <c r="F16" s="150">
        <v>18</v>
      </c>
      <c r="G16" s="147" t="s">
        <v>375</v>
      </c>
      <c r="H16" s="110" t="s">
        <v>358</v>
      </c>
      <c r="I16" s="110" t="s">
        <v>349</v>
      </c>
      <c r="J16" s="110">
        <v>3</v>
      </c>
      <c r="K16" s="154">
        <v>720</v>
      </c>
      <c r="L16" s="154" t="s">
        <v>340</v>
      </c>
      <c r="M16" s="154">
        <v>40.357700000000001</v>
      </c>
      <c r="N16" s="154">
        <v>-98.146299999999997</v>
      </c>
      <c r="O16" s="154" t="str">
        <f>IF(TYPE(VLOOKUP(A16,'2025 check'!$E$3:$E$2531,1,0))=16,"Legacy Eligibility","Y")</f>
        <v>Y</v>
      </c>
    </row>
    <row r="17" spans="1:15" x14ac:dyDescent="0.2">
      <c r="A17" s="110" t="s">
        <v>393</v>
      </c>
      <c r="B17" s="149" t="s">
        <v>394</v>
      </c>
      <c r="C17" s="110" t="s">
        <v>373</v>
      </c>
      <c r="D17" s="147" t="s">
        <v>395</v>
      </c>
      <c r="E17" s="150">
        <v>41</v>
      </c>
      <c r="F17" s="150">
        <v>19.100000000000001</v>
      </c>
      <c r="G17" s="147" t="s">
        <v>375</v>
      </c>
      <c r="H17" s="110" t="s">
        <v>358</v>
      </c>
      <c r="I17" s="110" t="s">
        <v>359</v>
      </c>
      <c r="J17" s="110">
        <v>1</v>
      </c>
      <c r="K17" s="154">
        <v>783.1</v>
      </c>
      <c r="L17" s="154" t="s">
        <v>340</v>
      </c>
      <c r="M17" s="154">
        <v>40.183999999999997</v>
      </c>
      <c r="N17" s="154">
        <v>-96.4071</v>
      </c>
      <c r="O17" s="154" t="str">
        <f>IF(TYPE(VLOOKUP(A17,'2025 check'!$E$3:$E$2531,1,0))=16,"Legacy Eligibility","Y")</f>
        <v>Y</v>
      </c>
    </row>
    <row r="18" spans="1:15" x14ac:dyDescent="0.2">
      <c r="A18" s="110" t="s">
        <v>396</v>
      </c>
      <c r="B18" s="149" t="s">
        <v>397</v>
      </c>
      <c r="C18" s="110" t="s">
        <v>398</v>
      </c>
      <c r="D18" s="147" t="s">
        <v>399</v>
      </c>
      <c r="E18" s="150">
        <v>41</v>
      </c>
      <c r="F18" s="150">
        <v>15.4</v>
      </c>
      <c r="G18" s="147" t="s">
        <v>337</v>
      </c>
      <c r="H18" s="110" t="s">
        <v>338</v>
      </c>
      <c r="I18" s="110" t="s">
        <v>359</v>
      </c>
      <c r="J18" s="110">
        <v>1</v>
      </c>
      <c r="K18" s="154">
        <v>631.4</v>
      </c>
      <c r="L18" s="154" t="s">
        <v>340</v>
      </c>
      <c r="M18" s="154">
        <v>40.886000000000003</v>
      </c>
      <c r="N18" s="154">
        <v>-96.216399999999993</v>
      </c>
      <c r="O18" s="154" t="str">
        <f>IF(TYPE(VLOOKUP(A18,'2025 check'!$E$3:$E$2531,1,0))=16,"Legacy Eligibility","Y")</f>
        <v>Y</v>
      </c>
    </row>
    <row r="19" spans="1:15" x14ac:dyDescent="0.2">
      <c r="A19" s="110" t="s">
        <v>400</v>
      </c>
      <c r="B19" s="149" t="s">
        <v>401</v>
      </c>
      <c r="C19" s="110" t="s">
        <v>335</v>
      </c>
      <c r="D19" s="147" t="s">
        <v>402</v>
      </c>
      <c r="E19" s="150">
        <v>150</v>
      </c>
      <c r="F19" s="150">
        <v>14</v>
      </c>
      <c r="G19" s="147" t="s">
        <v>337</v>
      </c>
      <c r="H19" s="110" t="s">
        <v>338</v>
      </c>
      <c r="I19" s="110" t="s">
        <v>339</v>
      </c>
      <c r="J19" s="110">
        <v>4</v>
      </c>
      <c r="K19" s="154">
        <v>2100</v>
      </c>
      <c r="L19" s="154" t="s">
        <v>340</v>
      </c>
      <c r="M19" s="154">
        <v>42.876199999999997</v>
      </c>
      <c r="N19" s="154">
        <v>-100.2666</v>
      </c>
      <c r="O19" s="154" t="str">
        <f>IF(TYPE(VLOOKUP(A19,'2025 check'!$E$3:$E$2531,1,0))=16,"Legacy Eligibility","Y")</f>
        <v>Y</v>
      </c>
    </row>
    <row r="20" spans="1:15" x14ac:dyDescent="0.2">
      <c r="A20" s="110" t="s">
        <v>403</v>
      </c>
      <c r="B20" s="149" t="s">
        <v>404</v>
      </c>
      <c r="C20" s="110" t="s">
        <v>335</v>
      </c>
      <c r="D20" s="147" t="s">
        <v>405</v>
      </c>
      <c r="E20" s="150">
        <v>36</v>
      </c>
      <c r="F20" s="150">
        <v>14</v>
      </c>
      <c r="G20" s="147" t="s">
        <v>337</v>
      </c>
      <c r="H20" s="110" t="s">
        <v>338</v>
      </c>
      <c r="I20" s="110" t="s">
        <v>339</v>
      </c>
      <c r="J20" s="110">
        <v>4</v>
      </c>
      <c r="K20" s="154">
        <v>504</v>
      </c>
      <c r="L20" s="154" t="s">
        <v>340</v>
      </c>
      <c r="M20" s="154">
        <v>42.331200000000003</v>
      </c>
      <c r="N20" s="154">
        <v>-100.7638</v>
      </c>
      <c r="O20" s="154" t="str">
        <f>IF(TYPE(VLOOKUP(A20,'2025 check'!$E$3:$E$2531,1,0))=16,"Legacy Eligibility","Y")</f>
        <v>Y</v>
      </c>
    </row>
    <row r="21" spans="1:15" x14ac:dyDescent="0.2">
      <c r="A21" s="110" t="s">
        <v>406</v>
      </c>
      <c r="B21" s="149" t="s">
        <v>407</v>
      </c>
      <c r="C21" s="110" t="s">
        <v>335</v>
      </c>
      <c r="D21" s="147" t="s">
        <v>408</v>
      </c>
      <c r="E21" s="150">
        <v>101</v>
      </c>
      <c r="F21" s="150">
        <v>15.5</v>
      </c>
      <c r="G21" s="147" t="s">
        <v>337</v>
      </c>
      <c r="H21" s="110" t="s">
        <v>338</v>
      </c>
      <c r="I21" s="110" t="s">
        <v>339</v>
      </c>
      <c r="J21" s="110">
        <v>4</v>
      </c>
      <c r="K21" s="154">
        <v>1565.5</v>
      </c>
      <c r="L21" s="154" t="s">
        <v>340</v>
      </c>
      <c r="M21" s="154">
        <v>42.786799999999999</v>
      </c>
      <c r="N21" s="154">
        <v>-100.9256</v>
      </c>
      <c r="O21" s="154" t="str">
        <f>IF(TYPE(VLOOKUP(A21,'2025 check'!$E$3:$E$2531,1,0))=16,"Legacy Eligibility","Y")</f>
        <v>Y</v>
      </c>
    </row>
    <row r="22" spans="1:15" x14ac:dyDescent="0.2">
      <c r="A22" s="110" t="s">
        <v>409</v>
      </c>
      <c r="B22" s="149" t="s">
        <v>410</v>
      </c>
      <c r="C22" s="110" t="s">
        <v>411</v>
      </c>
      <c r="D22" s="147" t="s">
        <v>412</v>
      </c>
      <c r="E22" s="150">
        <v>62</v>
      </c>
      <c r="F22" s="150">
        <v>16.5</v>
      </c>
      <c r="G22" s="147" t="s">
        <v>337</v>
      </c>
      <c r="H22" s="110" t="s">
        <v>338</v>
      </c>
      <c r="I22" s="110" t="s">
        <v>359</v>
      </c>
      <c r="J22" s="110">
        <v>1</v>
      </c>
      <c r="K22" s="154">
        <v>1023</v>
      </c>
      <c r="L22" s="154" t="s">
        <v>340</v>
      </c>
      <c r="M22" s="154">
        <v>41.386400000000002</v>
      </c>
      <c r="N22" s="154">
        <v>-96.311400000000006</v>
      </c>
      <c r="O22" s="154" t="str">
        <f>IF(TYPE(VLOOKUP(A22,'2025 check'!$E$3:$E$2531,1,0))=16,"Legacy Eligibility","Y")</f>
        <v>Y</v>
      </c>
    </row>
    <row r="23" spans="1:15" ht="28.5" x14ac:dyDescent="0.2">
      <c r="A23" s="110" t="s">
        <v>413</v>
      </c>
      <c r="B23" s="149" t="s">
        <v>414</v>
      </c>
      <c r="C23" s="110" t="s">
        <v>415</v>
      </c>
      <c r="D23" s="147" t="s">
        <v>416</v>
      </c>
      <c r="E23" s="150">
        <v>41</v>
      </c>
      <c r="F23" s="150">
        <v>19</v>
      </c>
      <c r="G23" s="147" t="s">
        <v>375</v>
      </c>
      <c r="H23" s="110" t="s">
        <v>338</v>
      </c>
      <c r="I23" s="110" t="s">
        <v>359</v>
      </c>
      <c r="J23" s="110">
        <v>1</v>
      </c>
      <c r="K23" s="154">
        <v>779</v>
      </c>
      <c r="L23" s="154" t="s">
        <v>340</v>
      </c>
      <c r="M23" s="154">
        <v>40.640300000000003</v>
      </c>
      <c r="N23" s="154">
        <v>-97.824700000000007</v>
      </c>
      <c r="O23" s="154" t="str">
        <f>IF(TYPE(VLOOKUP(A23,'2025 check'!$E$3:$E$2531,1,0))=16,"Legacy Eligibility","Y")</f>
        <v>Y</v>
      </c>
    </row>
    <row r="24" spans="1:15" x14ac:dyDescent="0.2">
      <c r="A24" s="110" t="s">
        <v>417</v>
      </c>
      <c r="B24" s="149" t="s">
        <v>418</v>
      </c>
      <c r="C24" s="110" t="s">
        <v>419</v>
      </c>
      <c r="D24" s="147" t="s">
        <v>420</v>
      </c>
      <c r="E24" s="150">
        <v>47</v>
      </c>
      <c r="F24" s="150">
        <v>15.9</v>
      </c>
      <c r="G24" s="147" t="s">
        <v>337</v>
      </c>
      <c r="H24" s="110" t="s">
        <v>338</v>
      </c>
      <c r="I24" s="110" t="s">
        <v>339</v>
      </c>
      <c r="J24" s="110">
        <v>4</v>
      </c>
      <c r="K24" s="154">
        <v>747.3</v>
      </c>
      <c r="L24" s="154" t="s">
        <v>340</v>
      </c>
      <c r="M24" s="154">
        <v>40.534199999999998</v>
      </c>
      <c r="N24" s="154">
        <v>-100.0779</v>
      </c>
      <c r="O24" s="154" t="str">
        <f>IF(TYPE(VLOOKUP(A24,'2025 check'!$E$3:$E$2531,1,0))=16,"Legacy Eligibility","Y")</f>
        <v>Y</v>
      </c>
    </row>
    <row r="25" spans="1:15" x14ac:dyDescent="0.2">
      <c r="A25" s="110" t="s">
        <v>421</v>
      </c>
      <c r="B25" s="149" t="s">
        <v>422</v>
      </c>
      <c r="C25" s="110" t="s">
        <v>419</v>
      </c>
      <c r="D25" s="147" t="s">
        <v>423</v>
      </c>
      <c r="E25" s="150">
        <v>100</v>
      </c>
      <c r="F25" s="150">
        <v>16</v>
      </c>
      <c r="G25" s="147" t="s">
        <v>337</v>
      </c>
      <c r="H25" s="110" t="s">
        <v>338</v>
      </c>
      <c r="I25" s="110" t="s">
        <v>339</v>
      </c>
      <c r="J25" s="110">
        <v>4</v>
      </c>
      <c r="K25" s="154">
        <v>1600</v>
      </c>
      <c r="L25" s="154" t="s">
        <v>340</v>
      </c>
      <c r="M25" s="154">
        <v>40.511699999999998</v>
      </c>
      <c r="N25" s="154">
        <v>-100.06460268220901</v>
      </c>
      <c r="O25" s="154" t="str">
        <f>IF(TYPE(VLOOKUP(A25,'2025 check'!$E$3:$E$2531,1,0))=16,"Legacy Eligibility","Y")</f>
        <v>Y</v>
      </c>
    </row>
    <row r="26" spans="1:15" x14ac:dyDescent="0.2">
      <c r="A26" s="110" t="s">
        <v>424</v>
      </c>
      <c r="B26" s="149">
        <v>0</v>
      </c>
      <c r="C26" s="110" t="s">
        <v>425</v>
      </c>
      <c r="D26" s="147" t="s">
        <v>426</v>
      </c>
      <c r="E26" s="150">
        <v>40</v>
      </c>
      <c r="F26" s="150">
        <v>16.2</v>
      </c>
      <c r="G26" s="147" t="s">
        <v>337</v>
      </c>
      <c r="H26" s="110" t="s">
        <v>338</v>
      </c>
      <c r="I26" s="110" t="s">
        <v>349</v>
      </c>
      <c r="J26" s="110">
        <v>3</v>
      </c>
      <c r="K26" s="154">
        <v>648</v>
      </c>
      <c r="L26" s="154" t="s">
        <v>340</v>
      </c>
      <c r="M26" s="154">
        <v>41.017699999999998</v>
      </c>
      <c r="N26" s="154">
        <v>-97.910799999999995</v>
      </c>
      <c r="O26" s="154" t="str">
        <f>IF(TYPE(VLOOKUP(A26,'2025 check'!$E$3:$E$2531,1,0))=16,"Legacy Eligibility","Y")</f>
        <v>Y</v>
      </c>
    </row>
    <row r="27" spans="1:15" x14ac:dyDescent="0.2">
      <c r="A27" s="110" t="s">
        <v>427</v>
      </c>
      <c r="B27" s="149">
        <v>0</v>
      </c>
      <c r="C27" s="110" t="s">
        <v>366</v>
      </c>
      <c r="D27" s="147" t="s">
        <v>428</v>
      </c>
      <c r="E27" s="150">
        <v>52</v>
      </c>
      <c r="F27" s="150">
        <v>14.2</v>
      </c>
      <c r="G27" s="147" t="s">
        <v>337</v>
      </c>
      <c r="H27" s="110" t="s">
        <v>338</v>
      </c>
      <c r="I27" s="110" t="s">
        <v>359</v>
      </c>
      <c r="J27" s="110">
        <v>1</v>
      </c>
      <c r="K27" s="154">
        <v>738.4</v>
      </c>
      <c r="L27" s="154" t="s">
        <v>340</v>
      </c>
      <c r="M27" s="154">
        <v>40.488199999999999</v>
      </c>
      <c r="N27" s="154">
        <v>-96.2744</v>
      </c>
      <c r="O27" s="154" t="str">
        <f>IF(TYPE(VLOOKUP(A27,'2025 check'!$E$3:$E$2531,1,0))=16,"Legacy Eligibility","Y")</f>
        <v>Legacy Eligibility</v>
      </c>
    </row>
    <row r="28" spans="1:15" x14ac:dyDescent="0.2">
      <c r="A28" s="110" t="s">
        <v>429</v>
      </c>
      <c r="B28" s="149" t="s">
        <v>430</v>
      </c>
      <c r="C28" s="110" t="s">
        <v>431</v>
      </c>
      <c r="D28" s="147" t="s">
        <v>432</v>
      </c>
      <c r="E28" s="150">
        <v>67</v>
      </c>
      <c r="F28" s="150">
        <v>16.3</v>
      </c>
      <c r="G28" s="147" t="s">
        <v>337</v>
      </c>
      <c r="H28" s="110" t="s">
        <v>338</v>
      </c>
      <c r="I28" s="110" t="s">
        <v>344</v>
      </c>
      <c r="J28" s="110">
        <v>2</v>
      </c>
      <c r="K28" s="154">
        <v>1092.0999999999999</v>
      </c>
      <c r="L28" s="154" t="s">
        <v>340</v>
      </c>
      <c r="M28" s="154">
        <v>42.590499999999999</v>
      </c>
      <c r="N28" s="154">
        <v>-97.663499999999999</v>
      </c>
      <c r="O28" s="154" t="str">
        <f>IF(TYPE(VLOOKUP(A28,'2025 check'!$E$3:$E$2531,1,0))=16,"Legacy Eligibility","Y")</f>
        <v>Y</v>
      </c>
    </row>
    <row r="29" spans="1:15" x14ac:dyDescent="0.2">
      <c r="A29" s="110" t="s">
        <v>433</v>
      </c>
      <c r="B29" s="149" t="s">
        <v>434</v>
      </c>
      <c r="C29" s="110" t="s">
        <v>435</v>
      </c>
      <c r="D29" s="147" t="s">
        <v>436</v>
      </c>
      <c r="E29" s="150">
        <v>61</v>
      </c>
      <c r="F29" s="150">
        <v>15.9</v>
      </c>
      <c r="G29" s="147" t="s">
        <v>337</v>
      </c>
      <c r="H29" s="110" t="s">
        <v>338</v>
      </c>
      <c r="I29" s="110" t="s">
        <v>349</v>
      </c>
      <c r="J29" s="110">
        <v>3</v>
      </c>
      <c r="K29" s="154">
        <v>969.9</v>
      </c>
      <c r="L29" s="154" t="s">
        <v>340</v>
      </c>
      <c r="M29" s="154">
        <v>41.089700000000001</v>
      </c>
      <c r="N29" s="154">
        <v>-98.215299999999999</v>
      </c>
      <c r="O29" s="154" t="str">
        <f>IF(TYPE(VLOOKUP(A29,'2025 check'!$E$3:$E$2531,1,0))=16,"Legacy Eligibility","Y")</f>
        <v>Y</v>
      </c>
    </row>
    <row r="30" spans="1:15" x14ac:dyDescent="0.2">
      <c r="A30" s="110" t="s">
        <v>437</v>
      </c>
      <c r="B30" s="149">
        <v>0</v>
      </c>
      <c r="C30" s="110" t="s">
        <v>369</v>
      </c>
      <c r="D30" s="147" t="s">
        <v>438</v>
      </c>
      <c r="E30" s="150">
        <v>51</v>
      </c>
      <c r="F30" s="150">
        <v>15.8</v>
      </c>
      <c r="G30" s="147" t="s">
        <v>337</v>
      </c>
      <c r="H30" s="110" t="s">
        <v>338</v>
      </c>
      <c r="I30" s="110" t="s">
        <v>359</v>
      </c>
      <c r="J30" s="110">
        <v>1</v>
      </c>
      <c r="K30" s="154">
        <v>805.8</v>
      </c>
      <c r="L30" s="154" t="s">
        <v>340</v>
      </c>
      <c r="M30" s="154">
        <v>40.503300000000003</v>
      </c>
      <c r="N30" s="154">
        <v>-96.028899999999993</v>
      </c>
      <c r="O30" s="154" t="str">
        <f>IF(TYPE(VLOOKUP(A30,'2025 check'!$E$3:$E$2531,1,0))=16,"Legacy Eligibility","Y")</f>
        <v>Y</v>
      </c>
    </row>
    <row r="31" spans="1:15" x14ac:dyDescent="0.2">
      <c r="A31" s="110" t="s">
        <v>439</v>
      </c>
      <c r="B31" s="149">
        <v>0</v>
      </c>
      <c r="C31" s="110" t="s">
        <v>369</v>
      </c>
      <c r="D31" s="147" t="s">
        <v>440</v>
      </c>
      <c r="E31" s="150">
        <v>52</v>
      </c>
      <c r="F31" s="150">
        <v>14.3</v>
      </c>
      <c r="G31" s="147" t="s">
        <v>337</v>
      </c>
      <c r="H31" s="110" t="s">
        <v>338</v>
      </c>
      <c r="I31" s="110" t="s">
        <v>359</v>
      </c>
      <c r="J31" s="110">
        <v>1</v>
      </c>
      <c r="K31" s="154">
        <v>743.6</v>
      </c>
      <c r="L31" s="154" t="s">
        <v>340</v>
      </c>
      <c r="M31" s="154">
        <v>40.261200000000002</v>
      </c>
      <c r="N31" s="154">
        <v>-95.900300000000001</v>
      </c>
      <c r="O31" s="154" t="str">
        <f>IF(TYPE(VLOOKUP(A31,'2025 check'!$E$3:$E$2531,1,0))=16,"Legacy Eligibility","Y")</f>
        <v>Y</v>
      </c>
    </row>
    <row r="32" spans="1:15" x14ac:dyDescent="0.2">
      <c r="A32" s="110" t="s">
        <v>441</v>
      </c>
      <c r="B32" s="149">
        <v>0</v>
      </c>
      <c r="C32" s="110" t="s">
        <v>442</v>
      </c>
      <c r="D32" s="147" t="s">
        <v>443</v>
      </c>
      <c r="E32" s="150">
        <v>95</v>
      </c>
      <c r="F32" s="150">
        <v>13.5</v>
      </c>
      <c r="G32" s="147" t="s">
        <v>337</v>
      </c>
      <c r="H32" s="110" t="s">
        <v>338</v>
      </c>
      <c r="I32" s="110" t="s">
        <v>359</v>
      </c>
      <c r="J32" s="110">
        <v>1</v>
      </c>
      <c r="K32" s="154">
        <v>1282.5</v>
      </c>
      <c r="L32" s="154" t="s">
        <v>340</v>
      </c>
      <c r="M32" s="154">
        <v>40.5867</v>
      </c>
      <c r="N32" s="154">
        <v>-96.255399999999995</v>
      </c>
      <c r="O32" s="154" t="str">
        <f>IF(TYPE(VLOOKUP(A32,'2025 check'!$E$3:$E$2531,1,0))=16,"Legacy Eligibility","Y")</f>
        <v>Y</v>
      </c>
    </row>
    <row r="33" spans="1:15" x14ac:dyDescent="0.2">
      <c r="A33" s="110" t="s">
        <v>444</v>
      </c>
      <c r="B33" s="149" t="s">
        <v>445</v>
      </c>
      <c r="C33" s="110" t="s">
        <v>377</v>
      </c>
      <c r="D33" s="147" t="s">
        <v>446</v>
      </c>
      <c r="E33" s="150">
        <v>82</v>
      </c>
      <c r="F33" s="150">
        <v>15.5</v>
      </c>
      <c r="G33" s="147" t="s">
        <v>337</v>
      </c>
      <c r="H33" s="110" t="s">
        <v>338</v>
      </c>
      <c r="I33" s="110" t="s">
        <v>344</v>
      </c>
      <c r="J33" s="110">
        <v>2</v>
      </c>
      <c r="K33" s="154">
        <v>1271</v>
      </c>
      <c r="L33" s="154" t="s">
        <v>340</v>
      </c>
      <c r="M33" s="154">
        <v>42.177599999999998</v>
      </c>
      <c r="N33" s="154">
        <v>-97.476500000000001</v>
      </c>
      <c r="O33" s="154" t="str">
        <f>IF(TYPE(VLOOKUP(A33,'2025 check'!$E$3:$E$2531,1,0))=16,"Legacy Eligibility","Y")</f>
        <v>Y</v>
      </c>
    </row>
    <row r="34" spans="1:15" x14ac:dyDescent="0.2">
      <c r="A34" s="110" t="s">
        <v>447</v>
      </c>
      <c r="B34" s="149" t="s">
        <v>448</v>
      </c>
      <c r="C34" s="110" t="s">
        <v>381</v>
      </c>
      <c r="D34" s="147" t="s">
        <v>449</v>
      </c>
      <c r="E34" s="150">
        <v>128</v>
      </c>
      <c r="F34" s="150">
        <v>15.5</v>
      </c>
      <c r="G34" s="147" t="s">
        <v>337</v>
      </c>
      <c r="H34" s="110" t="s">
        <v>338</v>
      </c>
      <c r="I34" s="110" t="s">
        <v>359</v>
      </c>
      <c r="J34" s="110">
        <v>1</v>
      </c>
      <c r="K34" s="154">
        <v>1984</v>
      </c>
      <c r="L34" s="154" t="s">
        <v>340</v>
      </c>
      <c r="M34" s="154">
        <v>40.175001349415808</v>
      </c>
      <c r="N34" s="154">
        <v>-95.6203</v>
      </c>
      <c r="O34" s="154" t="str">
        <f>IF(TYPE(VLOOKUP(A34,'2025 check'!$E$3:$E$2531,1,0))=16,"Legacy Eligibility","Y")</f>
        <v>Y</v>
      </c>
    </row>
    <row r="35" spans="1:15" x14ac:dyDescent="0.2">
      <c r="A35" s="110" t="s">
        <v>450</v>
      </c>
      <c r="B35" s="149" t="s">
        <v>451</v>
      </c>
      <c r="C35" s="110" t="s">
        <v>452</v>
      </c>
      <c r="D35" s="147" t="s">
        <v>453</v>
      </c>
      <c r="E35" s="150">
        <v>103</v>
      </c>
      <c r="F35" s="150">
        <v>15.8</v>
      </c>
      <c r="G35" s="147" t="s">
        <v>337</v>
      </c>
      <c r="H35" s="110" t="s">
        <v>338</v>
      </c>
      <c r="I35" s="110" t="s">
        <v>359</v>
      </c>
      <c r="J35" s="110">
        <v>1</v>
      </c>
      <c r="K35" s="154">
        <v>1627.4</v>
      </c>
      <c r="L35" s="154" t="s">
        <v>340</v>
      </c>
      <c r="M35" s="154">
        <v>41.0443</v>
      </c>
      <c r="N35" s="154">
        <v>-96.255799999999994</v>
      </c>
      <c r="O35" s="154" t="str">
        <f>IF(TYPE(VLOOKUP(A35,'2025 check'!$E$3:$E$2531,1,0))=16,"Legacy Eligibility","Y")</f>
        <v>Y</v>
      </c>
    </row>
    <row r="36" spans="1:15" x14ac:dyDescent="0.2">
      <c r="A36" s="110" t="s">
        <v>454</v>
      </c>
      <c r="B36" s="149" t="s">
        <v>455</v>
      </c>
      <c r="C36" s="110" t="s">
        <v>456</v>
      </c>
      <c r="D36" s="147" t="s">
        <v>457</v>
      </c>
      <c r="E36" s="150">
        <v>120</v>
      </c>
      <c r="F36" s="150">
        <v>15.7</v>
      </c>
      <c r="G36" s="147" t="s">
        <v>337</v>
      </c>
      <c r="H36" s="110" t="s">
        <v>338</v>
      </c>
      <c r="I36" s="110" t="s">
        <v>359</v>
      </c>
      <c r="J36" s="110">
        <v>1</v>
      </c>
      <c r="K36" s="154">
        <v>1884</v>
      </c>
      <c r="L36" s="154" t="s">
        <v>340</v>
      </c>
      <c r="M36" s="154">
        <v>41.286499999999997</v>
      </c>
      <c r="N36" s="154">
        <v>-96.793999999999997</v>
      </c>
      <c r="O36" s="154" t="str">
        <f>IF(TYPE(VLOOKUP(A36,'2025 check'!$E$3:$E$2531,1,0))=16,"Legacy Eligibility","Y")</f>
        <v>Y</v>
      </c>
    </row>
    <row r="37" spans="1:15" x14ac:dyDescent="0.2">
      <c r="A37" s="110" t="s">
        <v>458</v>
      </c>
      <c r="B37" s="149" t="s">
        <v>459</v>
      </c>
      <c r="C37" s="110" t="s">
        <v>460</v>
      </c>
      <c r="D37" s="147" t="s">
        <v>461</v>
      </c>
      <c r="E37" s="150">
        <v>131</v>
      </c>
      <c r="F37" s="150">
        <v>18</v>
      </c>
      <c r="G37" s="147" t="s">
        <v>337</v>
      </c>
      <c r="H37" s="110" t="s">
        <v>338</v>
      </c>
      <c r="I37" s="110" t="s">
        <v>359</v>
      </c>
      <c r="J37" s="110">
        <v>1</v>
      </c>
      <c r="K37" s="154">
        <v>2358</v>
      </c>
      <c r="L37" s="154" t="s">
        <v>340</v>
      </c>
      <c r="M37" s="154">
        <v>40.767699999999998</v>
      </c>
      <c r="N37" s="154">
        <v>-97.273200000000003</v>
      </c>
      <c r="O37" s="154" t="str">
        <f>IF(TYPE(VLOOKUP(A37,'2025 check'!$E$3:$E$2531,1,0))=16,"Legacy Eligibility","Y")</f>
        <v>Y</v>
      </c>
    </row>
    <row r="38" spans="1:15" x14ac:dyDescent="0.2">
      <c r="A38" s="110" t="s">
        <v>462</v>
      </c>
      <c r="B38" s="149" t="s">
        <v>463</v>
      </c>
      <c r="C38" s="110" t="s">
        <v>460</v>
      </c>
      <c r="D38" s="147" t="s">
        <v>464</v>
      </c>
      <c r="E38" s="150">
        <v>119</v>
      </c>
      <c r="F38" s="150">
        <v>14.2</v>
      </c>
      <c r="G38" s="147" t="s">
        <v>337</v>
      </c>
      <c r="H38" s="110" t="s">
        <v>338</v>
      </c>
      <c r="I38" s="110" t="s">
        <v>359</v>
      </c>
      <c r="J38" s="110">
        <v>1</v>
      </c>
      <c r="K38" s="154">
        <v>1689.8</v>
      </c>
      <c r="L38" s="154" t="s">
        <v>340</v>
      </c>
      <c r="M38" s="154">
        <v>40.717199999999998</v>
      </c>
      <c r="N38" s="154">
        <v>-97.139300000000006</v>
      </c>
      <c r="O38" s="154" t="str">
        <f>IF(TYPE(VLOOKUP(A38,'2025 check'!$E$3:$E$2531,1,0))=16,"Legacy Eligibility","Y")</f>
        <v>Y</v>
      </c>
    </row>
    <row r="39" spans="1:15" x14ac:dyDescent="0.2">
      <c r="A39" s="110" t="s">
        <v>465</v>
      </c>
      <c r="B39" s="149" t="s">
        <v>466</v>
      </c>
      <c r="C39" s="110" t="s">
        <v>460</v>
      </c>
      <c r="D39" s="147" t="s">
        <v>467</v>
      </c>
      <c r="E39" s="150">
        <v>102</v>
      </c>
      <c r="F39" s="150">
        <v>17.600000000000001</v>
      </c>
      <c r="G39" s="147" t="s">
        <v>337</v>
      </c>
      <c r="H39" s="110" t="s">
        <v>338</v>
      </c>
      <c r="I39" s="110" t="s">
        <v>359</v>
      </c>
      <c r="J39" s="110">
        <v>1</v>
      </c>
      <c r="K39" s="154">
        <v>1795.2</v>
      </c>
      <c r="L39" s="154" t="s">
        <v>340</v>
      </c>
      <c r="M39" s="154">
        <v>40.710599999999999</v>
      </c>
      <c r="N39" s="154">
        <v>-96.996799999999993</v>
      </c>
      <c r="O39" s="154" t="str">
        <f>IF(TYPE(VLOOKUP(A39,'2025 check'!$E$3:$E$2531,1,0))=16,"Legacy Eligibility","Y")</f>
        <v>Y</v>
      </c>
    </row>
    <row r="40" spans="1:15" x14ac:dyDescent="0.2">
      <c r="A40" s="110" t="s">
        <v>468</v>
      </c>
      <c r="B40" s="149" t="s">
        <v>469</v>
      </c>
      <c r="C40" s="110" t="s">
        <v>460</v>
      </c>
      <c r="D40" s="147" t="s">
        <v>470</v>
      </c>
      <c r="E40" s="150">
        <v>71</v>
      </c>
      <c r="F40" s="150">
        <v>15.7</v>
      </c>
      <c r="G40" s="147" t="s">
        <v>337</v>
      </c>
      <c r="H40" s="110" t="s">
        <v>338</v>
      </c>
      <c r="I40" s="110" t="s">
        <v>359</v>
      </c>
      <c r="J40" s="110">
        <v>1</v>
      </c>
      <c r="K40" s="154">
        <v>1114.7</v>
      </c>
      <c r="L40" s="154" t="s">
        <v>340</v>
      </c>
      <c r="M40" s="154">
        <v>40.906100000000002</v>
      </c>
      <c r="N40" s="154">
        <v>-97.120599999999996</v>
      </c>
      <c r="O40" s="154" t="str">
        <f>IF(TYPE(VLOOKUP(A40,'2025 check'!$E$3:$E$2531,1,0))=16,"Legacy Eligibility","Y")</f>
        <v>Y</v>
      </c>
    </row>
    <row r="41" spans="1:15" ht="28.5" x14ac:dyDescent="0.2">
      <c r="A41" s="110" t="s">
        <v>471</v>
      </c>
      <c r="B41" s="149" t="s">
        <v>472</v>
      </c>
      <c r="C41" s="110" t="s">
        <v>473</v>
      </c>
      <c r="D41" s="147" t="s">
        <v>474</v>
      </c>
      <c r="E41" s="150">
        <v>91</v>
      </c>
      <c r="F41" s="150">
        <v>16.3</v>
      </c>
      <c r="G41" s="147" t="s">
        <v>337</v>
      </c>
      <c r="H41" s="110" t="s">
        <v>338</v>
      </c>
      <c r="I41" s="110" t="s">
        <v>359</v>
      </c>
      <c r="J41" s="110">
        <v>1</v>
      </c>
      <c r="K41" s="154">
        <v>1483.3</v>
      </c>
      <c r="L41" s="154" t="s">
        <v>340</v>
      </c>
      <c r="M41" s="154">
        <v>40.247999999999998</v>
      </c>
      <c r="N41" s="154">
        <v>-97.425899999999999</v>
      </c>
      <c r="O41" s="154" t="str">
        <f>IF(TYPE(VLOOKUP(A41,'2025 check'!$E$3:$E$2531,1,0))=16,"Legacy Eligibility","Y")</f>
        <v>Y</v>
      </c>
    </row>
    <row r="42" spans="1:15" x14ac:dyDescent="0.2">
      <c r="A42" s="110" t="s">
        <v>475</v>
      </c>
      <c r="B42" s="149">
        <v>0</v>
      </c>
      <c r="C42" s="110" t="s">
        <v>387</v>
      </c>
      <c r="D42" s="147" t="s">
        <v>476</v>
      </c>
      <c r="E42" s="150">
        <v>62</v>
      </c>
      <c r="F42" s="150">
        <v>16</v>
      </c>
      <c r="G42" s="147" t="s">
        <v>337</v>
      </c>
      <c r="H42" s="110" t="s">
        <v>338</v>
      </c>
      <c r="I42" s="110" t="s">
        <v>344</v>
      </c>
      <c r="J42" s="110">
        <v>2</v>
      </c>
      <c r="K42" s="154">
        <v>992</v>
      </c>
      <c r="L42" s="154" t="s">
        <v>340</v>
      </c>
      <c r="M42" s="154">
        <v>42.220399999999998</v>
      </c>
      <c r="N42" s="154">
        <v>-96.572699999999998</v>
      </c>
      <c r="O42" s="154" t="str">
        <f>IF(TYPE(VLOOKUP(A42,'2025 check'!$E$3:$E$2531,1,0))=16,"Legacy Eligibility","Y")</f>
        <v>Y</v>
      </c>
    </row>
    <row r="43" spans="1:15" x14ac:dyDescent="0.2">
      <c r="A43" s="110" t="s">
        <v>477</v>
      </c>
      <c r="B43" s="149" t="s">
        <v>478</v>
      </c>
      <c r="C43" s="110" t="s">
        <v>479</v>
      </c>
      <c r="D43" s="147" t="s">
        <v>480</v>
      </c>
      <c r="E43" s="150">
        <v>100</v>
      </c>
      <c r="F43" s="150">
        <v>16</v>
      </c>
      <c r="G43" s="147" t="s">
        <v>337</v>
      </c>
      <c r="H43" s="110" t="s">
        <v>338</v>
      </c>
      <c r="I43" s="110" t="s">
        <v>344</v>
      </c>
      <c r="J43" s="110">
        <v>2</v>
      </c>
      <c r="K43" s="154">
        <v>1600</v>
      </c>
      <c r="L43" s="154" t="s">
        <v>340</v>
      </c>
      <c r="M43" s="154">
        <v>41.615600000000001</v>
      </c>
      <c r="N43" s="154">
        <v>-96.280600000000007</v>
      </c>
      <c r="O43" s="154" t="str">
        <f>IF(TYPE(VLOOKUP(A43,'2025 check'!$E$3:$E$2531,1,0))=16,"Legacy Eligibility","Y")</f>
        <v>Y</v>
      </c>
    </row>
    <row r="44" spans="1:15" x14ac:dyDescent="0.2">
      <c r="A44" s="110" t="s">
        <v>481</v>
      </c>
      <c r="B44" s="149">
        <v>0</v>
      </c>
      <c r="C44" s="110" t="s">
        <v>482</v>
      </c>
      <c r="D44" s="147" t="s">
        <v>483</v>
      </c>
      <c r="E44" s="150">
        <v>40</v>
      </c>
      <c r="F44" s="150">
        <v>15.3</v>
      </c>
      <c r="G44" s="147" t="s">
        <v>337</v>
      </c>
      <c r="H44" s="110" t="s">
        <v>338</v>
      </c>
      <c r="I44" s="110" t="s">
        <v>344</v>
      </c>
      <c r="J44" s="110">
        <v>2</v>
      </c>
      <c r="K44" s="154">
        <v>612</v>
      </c>
      <c r="L44" s="154" t="s">
        <v>340</v>
      </c>
      <c r="M44" s="154">
        <v>42.2117</v>
      </c>
      <c r="N44" s="154">
        <v>-96.881699999999995</v>
      </c>
      <c r="O44" s="154" t="str">
        <f>IF(TYPE(VLOOKUP(A44,'2025 check'!$E$3:$E$2531,1,0))=16,"Legacy Eligibility","Y")</f>
        <v>Y</v>
      </c>
    </row>
    <row r="45" spans="1:15" x14ac:dyDescent="0.2">
      <c r="A45" s="110" t="s">
        <v>484</v>
      </c>
      <c r="B45" s="149" t="s">
        <v>485</v>
      </c>
      <c r="C45" s="110" t="s">
        <v>398</v>
      </c>
      <c r="D45" s="147" t="s">
        <v>486</v>
      </c>
      <c r="E45" s="150">
        <v>91</v>
      </c>
      <c r="F45" s="150">
        <v>20</v>
      </c>
      <c r="G45" s="147" t="s">
        <v>337</v>
      </c>
      <c r="H45" s="110" t="s">
        <v>338</v>
      </c>
      <c r="I45" s="110" t="s">
        <v>359</v>
      </c>
      <c r="J45" s="110">
        <v>1</v>
      </c>
      <c r="K45" s="154">
        <v>1820</v>
      </c>
      <c r="L45" s="154" t="s">
        <v>340</v>
      </c>
      <c r="M45" s="154">
        <v>40.868265518409864</v>
      </c>
      <c r="N45" s="154">
        <v>-96.142442915344233</v>
      </c>
      <c r="O45" s="154" t="str">
        <f>IF(TYPE(VLOOKUP(A45,'2025 check'!$E$3:$E$2531,1,0))=16,"Legacy Eligibility","Y")</f>
        <v>Y</v>
      </c>
    </row>
    <row r="46" spans="1:15" x14ac:dyDescent="0.2">
      <c r="A46" s="110" t="s">
        <v>487</v>
      </c>
      <c r="B46" s="149" t="s">
        <v>488</v>
      </c>
      <c r="C46" s="110" t="s">
        <v>335</v>
      </c>
      <c r="D46" s="147" t="s">
        <v>489</v>
      </c>
      <c r="E46" s="150">
        <v>102</v>
      </c>
      <c r="F46" s="150">
        <v>17.3</v>
      </c>
      <c r="G46" s="147" t="s">
        <v>337</v>
      </c>
      <c r="H46" s="110" t="s">
        <v>338</v>
      </c>
      <c r="I46" s="110" t="s">
        <v>339</v>
      </c>
      <c r="J46" s="110">
        <v>4</v>
      </c>
      <c r="K46" s="154">
        <v>1764.6</v>
      </c>
      <c r="L46" s="154" t="s">
        <v>340</v>
      </c>
      <c r="M46" s="154">
        <v>42.791800000000002</v>
      </c>
      <c r="N46" s="154">
        <v>-100.9999</v>
      </c>
      <c r="O46" s="154" t="str">
        <f>IF(TYPE(VLOOKUP(A46,'2025 check'!$E$3:$E$2531,1,0))=16,"Legacy Eligibility","Y")</f>
        <v>Y</v>
      </c>
    </row>
    <row r="47" spans="1:15" ht="28.5" x14ac:dyDescent="0.2">
      <c r="A47" s="110" t="s">
        <v>490</v>
      </c>
      <c r="B47" s="149" t="s">
        <v>491</v>
      </c>
      <c r="C47" s="110" t="s">
        <v>352</v>
      </c>
      <c r="D47" s="147" t="s">
        <v>492</v>
      </c>
      <c r="E47" s="150">
        <v>94</v>
      </c>
      <c r="F47" s="150">
        <v>15.6</v>
      </c>
      <c r="G47" s="147" t="s">
        <v>337</v>
      </c>
      <c r="H47" s="110" t="s">
        <v>338</v>
      </c>
      <c r="I47" s="110" t="s">
        <v>344</v>
      </c>
      <c r="J47" s="110">
        <v>2</v>
      </c>
      <c r="K47" s="154">
        <v>1466.4</v>
      </c>
      <c r="L47" s="154" t="s">
        <v>340</v>
      </c>
      <c r="M47" s="154">
        <v>42.446800000000003</v>
      </c>
      <c r="N47" s="154">
        <v>-96.570400000000006</v>
      </c>
      <c r="O47" s="154" t="str">
        <f>IF(TYPE(VLOOKUP(A47,'2025 check'!$E$3:$E$2531,1,0))=16,"Legacy Eligibility","Y")</f>
        <v>Y</v>
      </c>
    </row>
    <row r="48" spans="1:15" x14ac:dyDescent="0.2">
      <c r="A48" s="110" t="s">
        <v>493</v>
      </c>
      <c r="B48" s="149">
        <v>0</v>
      </c>
      <c r="C48" s="110" t="s">
        <v>494</v>
      </c>
      <c r="D48" s="147" t="s">
        <v>495</v>
      </c>
      <c r="E48" s="150">
        <v>51</v>
      </c>
      <c r="F48" s="150">
        <v>15.6</v>
      </c>
      <c r="G48" s="147" t="s">
        <v>337</v>
      </c>
      <c r="H48" s="110" t="s">
        <v>338</v>
      </c>
      <c r="I48" s="110" t="s">
        <v>344</v>
      </c>
      <c r="J48" s="110">
        <v>2</v>
      </c>
      <c r="K48" s="154">
        <v>795.6</v>
      </c>
      <c r="L48" s="154" t="s">
        <v>340</v>
      </c>
      <c r="M48" s="154">
        <v>42.522672324600109</v>
      </c>
      <c r="N48" s="154">
        <v>-96.888457084655755</v>
      </c>
      <c r="O48" s="154" t="str">
        <f>IF(TYPE(VLOOKUP(A48,'2025 check'!$E$3:$E$2531,1,0))=16,"Legacy Eligibility","Y")</f>
        <v>Y</v>
      </c>
    </row>
    <row r="49" spans="1:15" x14ac:dyDescent="0.2">
      <c r="A49" s="110" t="s">
        <v>496</v>
      </c>
      <c r="B49" s="149">
        <v>0</v>
      </c>
      <c r="C49" s="110" t="s">
        <v>411</v>
      </c>
      <c r="D49" s="147" t="s">
        <v>497</v>
      </c>
      <c r="E49" s="150">
        <v>42</v>
      </c>
      <c r="F49" s="150">
        <v>20</v>
      </c>
      <c r="G49" s="147" t="s">
        <v>337</v>
      </c>
      <c r="H49" s="110" t="s">
        <v>338</v>
      </c>
      <c r="I49" s="110" t="s">
        <v>359</v>
      </c>
      <c r="J49" s="110">
        <v>1</v>
      </c>
      <c r="K49" s="154">
        <v>840</v>
      </c>
      <c r="L49" s="154" t="s">
        <v>340</v>
      </c>
      <c r="M49" s="154">
        <v>41.349899999999998</v>
      </c>
      <c r="N49" s="154">
        <v>-96.3048</v>
      </c>
      <c r="O49" s="154" t="str">
        <f>IF(TYPE(VLOOKUP(A49,'2025 check'!$E$3:$E$2531,1,0))=16,"Legacy Eligibility","Y")</f>
        <v>Y</v>
      </c>
    </row>
    <row r="50" spans="1:15" x14ac:dyDescent="0.2">
      <c r="A50" s="110" t="s">
        <v>498</v>
      </c>
      <c r="B50" s="149" t="s">
        <v>499</v>
      </c>
      <c r="C50" s="110" t="s">
        <v>419</v>
      </c>
      <c r="D50" s="147" t="s">
        <v>500</v>
      </c>
      <c r="E50" s="150">
        <v>40</v>
      </c>
      <c r="F50" s="150">
        <v>16.2</v>
      </c>
      <c r="G50" s="147" t="s">
        <v>337</v>
      </c>
      <c r="H50" s="110" t="s">
        <v>338</v>
      </c>
      <c r="I50" s="110" t="s">
        <v>339</v>
      </c>
      <c r="J50" s="110">
        <v>4</v>
      </c>
      <c r="K50" s="154">
        <v>648</v>
      </c>
      <c r="L50" s="154" t="s">
        <v>340</v>
      </c>
      <c r="M50" s="154">
        <v>40.671238652708524</v>
      </c>
      <c r="N50" s="154">
        <v>-100.11881072883605</v>
      </c>
      <c r="O50" s="154" t="str">
        <f>IF(TYPE(VLOOKUP(A50,'2025 check'!$E$3:$E$2531,1,0))=16,"Legacy Eligibility","Y")</f>
        <v>Y</v>
      </c>
    </row>
    <row r="51" spans="1:15" x14ac:dyDescent="0.2">
      <c r="A51" s="110" t="s">
        <v>501</v>
      </c>
      <c r="B51" s="149">
        <v>0</v>
      </c>
      <c r="C51" s="110" t="s">
        <v>369</v>
      </c>
      <c r="D51" s="147" t="s">
        <v>502</v>
      </c>
      <c r="E51" s="150">
        <v>51</v>
      </c>
      <c r="F51" s="150">
        <v>16</v>
      </c>
      <c r="G51" s="147" t="s">
        <v>337</v>
      </c>
      <c r="H51" s="110" t="s">
        <v>338</v>
      </c>
      <c r="I51" s="110" t="s">
        <v>359</v>
      </c>
      <c r="J51" s="110">
        <v>1</v>
      </c>
      <c r="K51" s="154">
        <v>816</v>
      </c>
      <c r="L51" s="154" t="s">
        <v>340</v>
      </c>
      <c r="M51" s="154">
        <v>40.276400000000002</v>
      </c>
      <c r="N51" s="154">
        <v>-95.632999999999996</v>
      </c>
      <c r="O51" s="154" t="str">
        <f>IF(TYPE(VLOOKUP(A51,'2025 check'!$E$3:$E$2531,1,0))=16,"Legacy Eligibility","Y")</f>
        <v>Y</v>
      </c>
    </row>
    <row r="52" spans="1:15" x14ac:dyDescent="0.2">
      <c r="A52" s="110" t="s">
        <v>503</v>
      </c>
      <c r="B52" s="149">
        <v>0</v>
      </c>
      <c r="C52" s="110" t="s">
        <v>369</v>
      </c>
      <c r="D52" s="147" t="s">
        <v>504</v>
      </c>
      <c r="E52" s="150">
        <v>51</v>
      </c>
      <c r="F52" s="150">
        <v>15.3</v>
      </c>
      <c r="G52" s="147" t="s">
        <v>337</v>
      </c>
      <c r="H52" s="110" t="s">
        <v>338</v>
      </c>
      <c r="I52" s="110" t="s">
        <v>359</v>
      </c>
      <c r="J52" s="110">
        <v>1</v>
      </c>
      <c r="K52" s="154">
        <v>780.3</v>
      </c>
      <c r="L52" s="154" t="s">
        <v>340</v>
      </c>
      <c r="M52" s="154">
        <v>40.290900000000001</v>
      </c>
      <c r="N52" s="154">
        <v>-95.748800000000003</v>
      </c>
      <c r="O52" s="154" t="str">
        <f>IF(TYPE(VLOOKUP(A52,'2025 check'!$E$3:$E$2531,1,0))=16,"Legacy Eligibility","Y")</f>
        <v>Y</v>
      </c>
    </row>
    <row r="53" spans="1:15" x14ac:dyDescent="0.2">
      <c r="A53" s="110" t="s">
        <v>505</v>
      </c>
      <c r="B53" s="149">
        <v>0</v>
      </c>
      <c r="C53" s="110" t="s">
        <v>442</v>
      </c>
      <c r="D53" s="147" t="s">
        <v>506</v>
      </c>
      <c r="E53" s="150">
        <v>41</v>
      </c>
      <c r="F53" s="150">
        <v>13.7</v>
      </c>
      <c r="G53" s="147" t="s">
        <v>337</v>
      </c>
      <c r="H53" s="110" t="s">
        <v>338</v>
      </c>
      <c r="I53" s="110" t="s">
        <v>359</v>
      </c>
      <c r="J53" s="110">
        <v>1</v>
      </c>
      <c r="K53" s="154">
        <v>561.70000000000005</v>
      </c>
      <c r="L53" s="154" t="s">
        <v>340</v>
      </c>
      <c r="M53" s="154">
        <v>40.712400000000002</v>
      </c>
      <c r="N53" s="154">
        <v>-96.006900000000002</v>
      </c>
      <c r="O53" s="154" t="str">
        <f>IF(TYPE(VLOOKUP(A53,'2025 check'!$E$3:$E$2531,1,0))=16,"Legacy Eligibility","Y")</f>
        <v>Y</v>
      </c>
    </row>
    <row r="54" spans="1:15" x14ac:dyDescent="0.2">
      <c r="A54" s="110" t="s">
        <v>507</v>
      </c>
      <c r="B54" s="149" t="s">
        <v>508</v>
      </c>
      <c r="C54" s="110" t="s">
        <v>373</v>
      </c>
      <c r="D54" s="147" t="s">
        <v>509</v>
      </c>
      <c r="E54" s="150">
        <v>82</v>
      </c>
      <c r="F54" s="150">
        <v>19.7</v>
      </c>
      <c r="G54" s="147" t="s">
        <v>337</v>
      </c>
      <c r="H54" s="110" t="s">
        <v>338</v>
      </c>
      <c r="I54" s="110" t="s">
        <v>359</v>
      </c>
      <c r="J54" s="110">
        <v>1</v>
      </c>
      <c r="K54" s="154">
        <v>1615.4</v>
      </c>
      <c r="L54" s="154" t="s">
        <v>340</v>
      </c>
      <c r="M54" s="154">
        <v>40.174958311671212</v>
      </c>
      <c r="N54" s="154">
        <v>-96.217100000000002</v>
      </c>
      <c r="O54" s="154" t="str">
        <f>IF(TYPE(VLOOKUP(A54,'2025 check'!$E$3:$E$2531,1,0))=16,"Legacy Eligibility","Y")</f>
        <v>Y</v>
      </c>
    </row>
    <row r="55" spans="1:15" x14ac:dyDescent="0.2">
      <c r="A55" s="110" t="s">
        <v>510</v>
      </c>
      <c r="B55" s="149" t="s">
        <v>511</v>
      </c>
      <c r="C55" s="110" t="s">
        <v>512</v>
      </c>
      <c r="D55" s="147" t="s">
        <v>513</v>
      </c>
      <c r="E55" s="150">
        <v>81</v>
      </c>
      <c r="F55" s="150">
        <v>14.8</v>
      </c>
      <c r="G55" s="147" t="s">
        <v>337</v>
      </c>
      <c r="H55" s="110" t="s">
        <v>338</v>
      </c>
      <c r="I55" s="110" t="s">
        <v>344</v>
      </c>
      <c r="J55" s="110">
        <v>2</v>
      </c>
      <c r="K55" s="154">
        <v>1198.8</v>
      </c>
      <c r="L55" s="154" t="s">
        <v>340</v>
      </c>
      <c r="M55" s="154">
        <v>41.353000000000002</v>
      </c>
      <c r="N55" s="154">
        <v>-97.578000000000003</v>
      </c>
      <c r="O55" s="154" t="str">
        <f>IF(TYPE(VLOOKUP(A55,'2025 check'!$E$3:$E$2531,1,0))=16,"Legacy Eligibility","Y")</f>
        <v>Y</v>
      </c>
    </row>
    <row r="56" spans="1:15" x14ac:dyDescent="0.2">
      <c r="A56" s="110" t="s">
        <v>514</v>
      </c>
      <c r="B56" s="149" t="s">
        <v>515</v>
      </c>
      <c r="C56" s="110" t="s">
        <v>512</v>
      </c>
      <c r="D56" s="147" t="s">
        <v>516</v>
      </c>
      <c r="E56" s="150">
        <v>60</v>
      </c>
      <c r="F56" s="150">
        <v>15.9</v>
      </c>
      <c r="G56" s="147" t="s">
        <v>337</v>
      </c>
      <c r="H56" s="110" t="s">
        <v>338</v>
      </c>
      <c r="I56" s="110" t="s">
        <v>344</v>
      </c>
      <c r="J56" s="110">
        <v>2</v>
      </c>
      <c r="K56" s="154">
        <v>954</v>
      </c>
      <c r="L56" s="154" t="s">
        <v>340</v>
      </c>
      <c r="M56" s="154">
        <v>41.526600000000002</v>
      </c>
      <c r="N56" s="154">
        <v>-97.6999</v>
      </c>
      <c r="O56" s="154" t="str">
        <f>IF(TYPE(VLOOKUP(A56,'2025 check'!$E$3:$E$2531,1,0))=16,"Legacy Eligibility","Y")</f>
        <v>Y</v>
      </c>
    </row>
    <row r="57" spans="1:15" x14ac:dyDescent="0.2">
      <c r="A57" s="110" t="s">
        <v>517</v>
      </c>
      <c r="B57" s="149" t="s">
        <v>518</v>
      </c>
      <c r="C57" s="110" t="s">
        <v>381</v>
      </c>
      <c r="D57" s="147" t="s">
        <v>519</v>
      </c>
      <c r="E57" s="150">
        <v>77</v>
      </c>
      <c r="F57" s="150">
        <v>16.3</v>
      </c>
      <c r="G57" s="147" t="s">
        <v>337</v>
      </c>
      <c r="H57" s="110" t="s">
        <v>338</v>
      </c>
      <c r="I57" s="110" t="s">
        <v>359</v>
      </c>
      <c r="J57" s="110">
        <v>1</v>
      </c>
      <c r="K57" s="154">
        <v>1255.0999999999999</v>
      </c>
      <c r="L57" s="154" t="s">
        <v>340</v>
      </c>
      <c r="M57" s="154">
        <v>40.206699999999998</v>
      </c>
      <c r="N57" s="154">
        <v>-95.653599999999997</v>
      </c>
      <c r="O57" s="154" t="str">
        <f>IF(TYPE(VLOOKUP(A57,'2025 check'!$E$3:$E$2531,1,0))=16,"Legacy Eligibility","Y")</f>
        <v>Y</v>
      </c>
    </row>
    <row r="58" spans="1:15" x14ac:dyDescent="0.2">
      <c r="A58" s="110" t="s">
        <v>520</v>
      </c>
      <c r="B58" s="149" t="s">
        <v>521</v>
      </c>
      <c r="C58" s="110" t="s">
        <v>452</v>
      </c>
      <c r="D58" s="147" t="s">
        <v>522</v>
      </c>
      <c r="E58" s="150">
        <v>86</v>
      </c>
      <c r="F58" s="150">
        <v>16</v>
      </c>
      <c r="G58" s="147" t="s">
        <v>337</v>
      </c>
      <c r="H58" s="110" t="s">
        <v>338</v>
      </c>
      <c r="I58" s="110" t="s">
        <v>359</v>
      </c>
      <c r="J58" s="110">
        <v>1</v>
      </c>
      <c r="K58" s="154">
        <v>1376</v>
      </c>
      <c r="L58" s="154" t="s">
        <v>340</v>
      </c>
      <c r="M58" s="154">
        <v>41.063099999999999</v>
      </c>
      <c r="N58" s="154">
        <v>-96.1768</v>
      </c>
      <c r="O58" s="154" t="str">
        <f>IF(TYPE(VLOOKUP(A58,'2025 check'!$E$3:$E$2531,1,0))=16,"Legacy Eligibility","Y")</f>
        <v>Y</v>
      </c>
    </row>
    <row r="59" spans="1:15" x14ac:dyDescent="0.2">
      <c r="A59" s="110" t="s">
        <v>523</v>
      </c>
      <c r="B59" s="149">
        <v>0</v>
      </c>
      <c r="C59" s="110" t="s">
        <v>456</v>
      </c>
      <c r="D59" s="147" t="s">
        <v>524</v>
      </c>
      <c r="E59" s="150">
        <v>91</v>
      </c>
      <c r="F59" s="150">
        <v>17.5</v>
      </c>
      <c r="G59" s="147" t="s">
        <v>337</v>
      </c>
      <c r="H59" s="110" t="s">
        <v>338</v>
      </c>
      <c r="I59" s="110" t="s">
        <v>359</v>
      </c>
      <c r="J59" s="110">
        <v>1</v>
      </c>
      <c r="K59" s="154">
        <v>1592.5</v>
      </c>
      <c r="L59" s="154" t="s">
        <v>340</v>
      </c>
      <c r="M59" s="154">
        <v>41.334200000000003</v>
      </c>
      <c r="N59" s="154">
        <v>-96.678600000000003</v>
      </c>
      <c r="O59" s="154" t="str">
        <f>IF(TYPE(VLOOKUP(A59,'2025 check'!$E$3:$E$2531,1,0))=16,"Legacy Eligibility","Y")</f>
        <v>Y</v>
      </c>
    </row>
    <row r="60" spans="1:15" x14ac:dyDescent="0.2">
      <c r="A60" s="110" t="s">
        <v>525</v>
      </c>
      <c r="B60" s="149">
        <v>0</v>
      </c>
      <c r="C60" s="110" t="s">
        <v>387</v>
      </c>
      <c r="D60" s="147" t="s">
        <v>526</v>
      </c>
      <c r="E60" s="150">
        <v>62</v>
      </c>
      <c r="F60" s="150">
        <v>20</v>
      </c>
      <c r="G60" s="147" t="s">
        <v>337</v>
      </c>
      <c r="H60" s="110" t="s">
        <v>338</v>
      </c>
      <c r="I60" s="110" t="s">
        <v>344</v>
      </c>
      <c r="J60" s="110">
        <v>2</v>
      </c>
      <c r="K60" s="154">
        <v>1240</v>
      </c>
      <c r="L60" s="154" t="s">
        <v>340</v>
      </c>
      <c r="M60" s="154">
        <v>42.171999999999997</v>
      </c>
      <c r="N60" s="154">
        <v>-96.57</v>
      </c>
      <c r="O60" s="154" t="str">
        <f>IF(TYPE(VLOOKUP(A60,'2025 check'!$E$3:$E$2531,1,0))=16,"Legacy Eligibility","Y")</f>
        <v>Y</v>
      </c>
    </row>
    <row r="61" spans="1:15" x14ac:dyDescent="0.2">
      <c r="A61" s="110" t="s">
        <v>527</v>
      </c>
      <c r="B61" s="149" t="s">
        <v>528</v>
      </c>
      <c r="C61" s="110" t="s">
        <v>335</v>
      </c>
      <c r="D61" s="147" t="s">
        <v>529</v>
      </c>
      <c r="E61" s="150">
        <v>60</v>
      </c>
      <c r="F61" s="150">
        <v>19.7</v>
      </c>
      <c r="G61" s="147" t="s">
        <v>375</v>
      </c>
      <c r="H61" s="110" t="s">
        <v>338</v>
      </c>
      <c r="I61" s="110" t="s">
        <v>339</v>
      </c>
      <c r="J61" s="110">
        <v>4</v>
      </c>
      <c r="K61" s="154">
        <v>1182</v>
      </c>
      <c r="L61" s="154" t="s">
        <v>340</v>
      </c>
      <c r="M61" s="154">
        <v>42.613900000000001</v>
      </c>
      <c r="N61" s="154">
        <v>-101.2775</v>
      </c>
      <c r="O61" s="154" t="str">
        <f>IF(TYPE(VLOOKUP(A61,'2025 check'!$E$3:$E$2531,1,0))=16,"Legacy Eligibility","Y")</f>
        <v>Y</v>
      </c>
    </row>
    <row r="62" spans="1:15" x14ac:dyDescent="0.2">
      <c r="A62" s="110" t="s">
        <v>530</v>
      </c>
      <c r="B62" s="149">
        <v>0</v>
      </c>
      <c r="C62" s="110" t="s">
        <v>531</v>
      </c>
      <c r="D62" s="147" t="s">
        <v>532</v>
      </c>
      <c r="E62" s="150">
        <v>53</v>
      </c>
      <c r="F62" s="150">
        <v>16</v>
      </c>
      <c r="G62" s="147" t="s">
        <v>337</v>
      </c>
      <c r="H62" s="110" t="s">
        <v>338</v>
      </c>
      <c r="I62" s="110" t="s">
        <v>339</v>
      </c>
      <c r="J62" s="110">
        <v>4</v>
      </c>
      <c r="K62" s="154">
        <v>848</v>
      </c>
      <c r="L62" s="154" t="s">
        <v>340</v>
      </c>
      <c r="M62" s="154">
        <v>40.3217</v>
      </c>
      <c r="N62" s="154">
        <v>-100.0269</v>
      </c>
      <c r="O62" s="154" t="str">
        <f>IF(TYPE(VLOOKUP(A62,'2025 check'!$E$3:$E$2531,1,0))=16,"Legacy Eligibility","Y")</f>
        <v>Y</v>
      </c>
    </row>
    <row r="63" spans="1:15" x14ac:dyDescent="0.2">
      <c r="A63" s="110" t="s">
        <v>533</v>
      </c>
      <c r="B63" s="149">
        <v>0</v>
      </c>
      <c r="C63" s="110" t="s">
        <v>361</v>
      </c>
      <c r="D63" s="147" t="s">
        <v>534</v>
      </c>
      <c r="E63" s="150">
        <v>55</v>
      </c>
      <c r="F63" s="150">
        <v>16</v>
      </c>
      <c r="G63" s="147" t="s">
        <v>375</v>
      </c>
      <c r="H63" s="110" t="s">
        <v>338</v>
      </c>
      <c r="I63" s="110" t="s">
        <v>359</v>
      </c>
      <c r="J63" s="110">
        <v>1</v>
      </c>
      <c r="K63" s="154">
        <v>880</v>
      </c>
      <c r="L63" s="154" t="s">
        <v>340</v>
      </c>
      <c r="M63" s="154">
        <v>40.106400000000001</v>
      </c>
      <c r="N63" s="154">
        <v>-97.063800000000001</v>
      </c>
      <c r="O63" s="154" t="str">
        <f>IF(TYPE(VLOOKUP(A63,'2025 check'!$E$3:$E$2531,1,0))=16,"Legacy Eligibility","Y")</f>
        <v>Y</v>
      </c>
    </row>
    <row r="64" spans="1:15" x14ac:dyDescent="0.2">
      <c r="A64" s="110" t="s">
        <v>535</v>
      </c>
      <c r="B64" s="149">
        <v>0</v>
      </c>
      <c r="C64" s="110" t="s">
        <v>366</v>
      </c>
      <c r="D64" s="147" t="s">
        <v>536</v>
      </c>
      <c r="E64" s="150">
        <v>60</v>
      </c>
      <c r="F64" s="150">
        <v>14.1</v>
      </c>
      <c r="G64" s="147" t="s">
        <v>337</v>
      </c>
      <c r="H64" s="110" t="s">
        <v>338</v>
      </c>
      <c r="I64" s="110" t="s">
        <v>359</v>
      </c>
      <c r="J64" s="110">
        <v>1</v>
      </c>
      <c r="K64" s="154">
        <v>846</v>
      </c>
      <c r="L64" s="154" t="s">
        <v>340</v>
      </c>
      <c r="M64" s="154">
        <v>40.339199999999998</v>
      </c>
      <c r="N64" s="154">
        <v>-96.273899999999998</v>
      </c>
      <c r="O64" s="154" t="str">
        <f>IF(TYPE(VLOOKUP(A64,'2025 check'!$E$3:$E$2531,1,0))=16,"Legacy Eligibility","Y")</f>
        <v>Y</v>
      </c>
    </row>
    <row r="65" spans="1:15" x14ac:dyDescent="0.2">
      <c r="A65" s="110" t="s">
        <v>537</v>
      </c>
      <c r="B65" s="149">
        <v>0</v>
      </c>
      <c r="C65" s="110" t="s">
        <v>538</v>
      </c>
      <c r="D65" s="147" t="s">
        <v>539</v>
      </c>
      <c r="E65" s="150">
        <v>46</v>
      </c>
      <c r="F65" s="150">
        <v>16.100000000000001</v>
      </c>
      <c r="G65" s="147" t="s">
        <v>337</v>
      </c>
      <c r="H65" s="110" t="s">
        <v>338</v>
      </c>
      <c r="I65" s="110" t="s">
        <v>344</v>
      </c>
      <c r="J65" s="110">
        <v>2</v>
      </c>
      <c r="K65" s="154">
        <v>740.6</v>
      </c>
      <c r="L65" s="154" t="s">
        <v>340</v>
      </c>
      <c r="M65" s="154">
        <v>41.379958042225304</v>
      </c>
      <c r="N65" s="154">
        <v>-97.950299999999999</v>
      </c>
      <c r="O65" s="154" t="str">
        <f>IF(TYPE(VLOOKUP(A65,'2025 check'!$E$3:$E$2531,1,0))=16,"Legacy Eligibility","Y")</f>
        <v>Y</v>
      </c>
    </row>
    <row r="66" spans="1:15" x14ac:dyDescent="0.2">
      <c r="A66" s="110" t="s">
        <v>540</v>
      </c>
      <c r="B66" s="149">
        <v>0</v>
      </c>
      <c r="C66" s="110" t="s">
        <v>369</v>
      </c>
      <c r="D66" s="147" t="s">
        <v>541</v>
      </c>
      <c r="E66" s="150">
        <v>61</v>
      </c>
      <c r="F66" s="150">
        <v>15.2</v>
      </c>
      <c r="G66" s="147" t="s">
        <v>337</v>
      </c>
      <c r="H66" s="110" t="s">
        <v>338</v>
      </c>
      <c r="I66" s="110" t="s">
        <v>359</v>
      </c>
      <c r="J66" s="110">
        <v>1</v>
      </c>
      <c r="K66" s="154">
        <v>927.2</v>
      </c>
      <c r="L66" s="154" t="s">
        <v>340</v>
      </c>
      <c r="M66" s="154">
        <v>40.287999999999997</v>
      </c>
      <c r="N66" s="154">
        <v>-96.048000000000002</v>
      </c>
      <c r="O66" s="154" t="str">
        <f>IF(TYPE(VLOOKUP(A66,'2025 check'!$E$3:$E$2531,1,0))=16,"Legacy Eligibility","Y")</f>
        <v>Y</v>
      </c>
    </row>
    <row r="67" spans="1:15" x14ac:dyDescent="0.2">
      <c r="A67" s="110" t="s">
        <v>542</v>
      </c>
      <c r="B67" s="149">
        <v>0</v>
      </c>
      <c r="C67" s="110" t="s">
        <v>369</v>
      </c>
      <c r="D67" s="147" t="s">
        <v>543</v>
      </c>
      <c r="E67" s="150">
        <v>61</v>
      </c>
      <c r="F67" s="150">
        <v>13.7</v>
      </c>
      <c r="G67" s="147" t="s">
        <v>337</v>
      </c>
      <c r="H67" s="110" t="s">
        <v>338</v>
      </c>
      <c r="I67" s="110" t="s">
        <v>359</v>
      </c>
      <c r="J67" s="110">
        <v>1</v>
      </c>
      <c r="K67" s="154">
        <v>835.7</v>
      </c>
      <c r="L67" s="154" t="s">
        <v>340</v>
      </c>
      <c r="M67" s="154">
        <v>40.334099999999999</v>
      </c>
      <c r="N67" s="154">
        <v>-95.816900000000004</v>
      </c>
      <c r="O67" s="154" t="str">
        <f>IF(TYPE(VLOOKUP(A67,'2025 check'!$E$3:$E$2531,1,0))=16,"Legacy Eligibility","Y")</f>
        <v>Y</v>
      </c>
    </row>
    <row r="68" spans="1:15" x14ac:dyDescent="0.2">
      <c r="A68" s="110" t="s">
        <v>544</v>
      </c>
      <c r="B68" s="149">
        <v>0</v>
      </c>
      <c r="C68" s="110" t="s">
        <v>369</v>
      </c>
      <c r="D68" s="147" t="s">
        <v>545</v>
      </c>
      <c r="E68" s="150">
        <v>51</v>
      </c>
      <c r="F68" s="150">
        <v>16</v>
      </c>
      <c r="G68" s="147" t="s">
        <v>337</v>
      </c>
      <c r="H68" s="110" t="s">
        <v>338</v>
      </c>
      <c r="I68" s="110" t="s">
        <v>359</v>
      </c>
      <c r="J68" s="110">
        <v>1</v>
      </c>
      <c r="K68" s="154">
        <v>816</v>
      </c>
      <c r="L68" s="154" t="s">
        <v>340</v>
      </c>
      <c r="M68" s="154">
        <v>40.4771</v>
      </c>
      <c r="N68" s="154">
        <v>-96.028800000000004</v>
      </c>
      <c r="O68" s="154" t="str">
        <f>IF(TYPE(VLOOKUP(A68,'2025 check'!$E$3:$E$2531,1,0))=16,"Legacy Eligibility","Y")</f>
        <v>Y</v>
      </c>
    </row>
    <row r="69" spans="1:15" x14ac:dyDescent="0.2">
      <c r="A69" s="110" t="s">
        <v>546</v>
      </c>
      <c r="B69" s="149">
        <v>0</v>
      </c>
      <c r="C69" s="110" t="s">
        <v>442</v>
      </c>
      <c r="D69" s="147" t="s">
        <v>547</v>
      </c>
      <c r="E69" s="150">
        <v>79</v>
      </c>
      <c r="F69" s="150">
        <v>13.5</v>
      </c>
      <c r="G69" s="147" t="s">
        <v>337</v>
      </c>
      <c r="H69" s="110" t="s">
        <v>548</v>
      </c>
      <c r="I69" s="110" t="s">
        <v>359</v>
      </c>
      <c r="J69" s="110">
        <v>1</v>
      </c>
      <c r="K69" s="154">
        <v>1066.5</v>
      </c>
      <c r="L69" s="154" t="s">
        <v>340</v>
      </c>
      <c r="M69" s="154">
        <v>40.537100000000002</v>
      </c>
      <c r="N69" s="154">
        <v>-95.802599999999998</v>
      </c>
      <c r="O69" s="154" t="str">
        <f>IF(TYPE(VLOOKUP(A69,'2025 check'!$E$3:$E$2531,1,0))=16,"Legacy Eligibility","Y")</f>
        <v>Y</v>
      </c>
    </row>
    <row r="70" spans="1:15" x14ac:dyDescent="0.2">
      <c r="A70" s="110" t="s">
        <v>549</v>
      </c>
      <c r="B70" s="149">
        <v>0</v>
      </c>
      <c r="C70" s="110" t="s">
        <v>442</v>
      </c>
      <c r="D70" s="147" t="s">
        <v>550</v>
      </c>
      <c r="E70" s="150">
        <v>60</v>
      </c>
      <c r="F70" s="150">
        <v>15.3</v>
      </c>
      <c r="G70" s="147" t="s">
        <v>337</v>
      </c>
      <c r="H70" s="110" t="s">
        <v>338</v>
      </c>
      <c r="I70" s="110" t="s">
        <v>359</v>
      </c>
      <c r="J70" s="110">
        <v>1</v>
      </c>
      <c r="K70" s="154">
        <v>918</v>
      </c>
      <c r="L70" s="154" t="s">
        <v>340</v>
      </c>
      <c r="M70" s="154">
        <v>40.5809</v>
      </c>
      <c r="N70" s="154">
        <v>-95.892600000000002</v>
      </c>
      <c r="O70" s="154" t="str">
        <f>IF(TYPE(VLOOKUP(A70,'2025 check'!$E$3:$E$2531,1,0))=16,"Legacy Eligibility","Y")</f>
        <v>Y</v>
      </c>
    </row>
    <row r="71" spans="1:15" x14ac:dyDescent="0.2">
      <c r="A71" s="110" t="s">
        <v>551</v>
      </c>
      <c r="B71" s="149" t="s">
        <v>552</v>
      </c>
      <c r="C71" s="110" t="s">
        <v>377</v>
      </c>
      <c r="D71" s="147" t="s">
        <v>553</v>
      </c>
      <c r="E71" s="150">
        <v>32</v>
      </c>
      <c r="F71" s="150">
        <v>16.2</v>
      </c>
      <c r="G71" s="147" t="s">
        <v>337</v>
      </c>
      <c r="H71" s="110" t="s">
        <v>338</v>
      </c>
      <c r="I71" s="110" t="s">
        <v>344</v>
      </c>
      <c r="J71" s="110">
        <v>2</v>
      </c>
      <c r="K71" s="154">
        <v>518.4</v>
      </c>
      <c r="L71" s="154" t="s">
        <v>340</v>
      </c>
      <c r="M71" s="154">
        <v>42.264400000000002</v>
      </c>
      <c r="N71" s="154">
        <v>-97.499200000000002</v>
      </c>
      <c r="O71" s="154" t="str">
        <f>IF(TYPE(VLOOKUP(A71,'2025 check'!$E$3:$E$2531,1,0))=16,"Legacy Eligibility","Y")</f>
        <v>Y</v>
      </c>
    </row>
    <row r="72" spans="1:15" x14ac:dyDescent="0.2">
      <c r="A72" s="110" t="s">
        <v>554</v>
      </c>
      <c r="B72" s="149" t="s">
        <v>555</v>
      </c>
      <c r="C72" s="110" t="s">
        <v>381</v>
      </c>
      <c r="D72" s="147" t="s">
        <v>556</v>
      </c>
      <c r="E72" s="150">
        <v>72</v>
      </c>
      <c r="F72" s="150">
        <v>16</v>
      </c>
      <c r="G72" s="147" t="s">
        <v>337</v>
      </c>
      <c r="H72" s="110" t="s">
        <v>338</v>
      </c>
      <c r="I72" s="110" t="s">
        <v>359</v>
      </c>
      <c r="J72" s="110">
        <v>1</v>
      </c>
      <c r="K72" s="154">
        <v>1152</v>
      </c>
      <c r="L72" s="154" t="s">
        <v>340</v>
      </c>
      <c r="M72" s="154">
        <v>40.086599999999997</v>
      </c>
      <c r="N72" s="154">
        <v>-95.446399999999997</v>
      </c>
      <c r="O72" s="154" t="str">
        <f>IF(TYPE(VLOOKUP(A72,'2025 check'!$E$3:$E$2531,1,0))=16,"Legacy Eligibility","Y")</f>
        <v>Y</v>
      </c>
    </row>
    <row r="73" spans="1:15" x14ac:dyDescent="0.2">
      <c r="A73" s="110" t="s">
        <v>557</v>
      </c>
      <c r="B73" s="149" t="s">
        <v>558</v>
      </c>
      <c r="C73" s="110" t="s">
        <v>559</v>
      </c>
      <c r="D73" s="147" t="s">
        <v>560</v>
      </c>
      <c r="E73" s="150">
        <v>204</v>
      </c>
      <c r="F73" s="150">
        <v>19.600000000000001</v>
      </c>
      <c r="G73" s="147" t="s">
        <v>337</v>
      </c>
      <c r="H73" s="110" t="s">
        <v>358</v>
      </c>
      <c r="I73" s="110" t="s">
        <v>359</v>
      </c>
      <c r="J73" s="110">
        <v>1</v>
      </c>
      <c r="K73" s="154">
        <v>3998.4</v>
      </c>
      <c r="L73" s="154" t="s">
        <v>340</v>
      </c>
      <c r="M73" s="154">
        <v>40.378700000000002</v>
      </c>
      <c r="N73" s="154">
        <v>-97.062399999999997</v>
      </c>
      <c r="O73" s="154" t="str">
        <f>IF(TYPE(VLOOKUP(A73,'2025 check'!$E$3:$E$2531,1,0))=16,"Legacy Eligibility","Y")</f>
        <v>Y</v>
      </c>
    </row>
    <row r="74" spans="1:15" x14ac:dyDescent="0.2">
      <c r="A74" s="110" t="s">
        <v>561</v>
      </c>
      <c r="B74" s="149" t="s">
        <v>562</v>
      </c>
      <c r="C74" s="110" t="s">
        <v>559</v>
      </c>
      <c r="D74" s="147" t="s">
        <v>563</v>
      </c>
      <c r="E74" s="150">
        <v>292</v>
      </c>
      <c r="F74" s="150">
        <v>16</v>
      </c>
      <c r="G74" s="147" t="s">
        <v>337</v>
      </c>
      <c r="H74" s="110" t="s">
        <v>338</v>
      </c>
      <c r="I74" s="110" t="s">
        <v>359</v>
      </c>
      <c r="J74" s="110">
        <v>1</v>
      </c>
      <c r="K74" s="154">
        <v>4672</v>
      </c>
      <c r="L74" s="154" t="s">
        <v>340</v>
      </c>
      <c r="M74" s="154">
        <v>40.389299999999999</v>
      </c>
      <c r="N74" s="154">
        <v>-96.927800000000005</v>
      </c>
      <c r="O74" s="154" t="str">
        <f>IF(TYPE(VLOOKUP(A74,'2025 check'!$E$3:$E$2531,1,0))=16,"Legacy Eligibility","Y")</f>
        <v>Y</v>
      </c>
    </row>
    <row r="75" spans="1:15" x14ac:dyDescent="0.2">
      <c r="A75" s="110" t="s">
        <v>564</v>
      </c>
      <c r="B75" s="149" t="s">
        <v>565</v>
      </c>
      <c r="C75" s="110" t="s">
        <v>452</v>
      </c>
      <c r="D75" s="147" t="s">
        <v>566</v>
      </c>
      <c r="E75" s="150">
        <v>184</v>
      </c>
      <c r="F75" s="150">
        <v>14.9</v>
      </c>
      <c r="G75" s="147" t="s">
        <v>337</v>
      </c>
      <c r="H75" s="110" t="s">
        <v>338</v>
      </c>
      <c r="I75" s="110" t="s">
        <v>359</v>
      </c>
      <c r="J75" s="110">
        <v>1</v>
      </c>
      <c r="K75" s="154">
        <v>2741.6</v>
      </c>
      <c r="L75" s="154" t="s">
        <v>340</v>
      </c>
      <c r="M75" s="154">
        <v>41.167000000000002</v>
      </c>
      <c r="N75" s="154">
        <v>-96.311099999999996</v>
      </c>
      <c r="O75" s="154" t="str">
        <f>IF(TYPE(VLOOKUP(A75,'2025 check'!$E$3:$E$2531,1,0))=16,"Legacy Eligibility","Y")</f>
        <v>Y</v>
      </c>
    </row>
    <row r="76" spans="1:15" x14ac:dyDescent="0.2">
      <c r="A76" s="110" t="s">
        <v>567</v>
      </c>
      <c r="B76" s="149">
        <v>0</v>
      </c>
      <c r="C76" s="110" t="s">
        <v>387</v>
      </c>
      <c r="D76" s="147" t="s">
        <v>568</v>
      </c>
      <c r="E76" s="150">
        <v>61</v>
      </c>
      <c r="F76" s="150">
        <v>15.7</v>
      </c>
      <c r="G76" s="147" t="s">
        <v>337</v>
      </c>
      <c r="H76" s="110" t="s">
        <v>338</v>
      </c>
      <c r="I76" s="110" t="s">
        <v>344</v>
      </c>
      <c r="J76" s="110">
        <v>2</v>
      </c>
      <c r="K76" s="154">
        <v>957.7</v>
      </c>
      <c r="L76" s="154" t="s">
        <v>340</v>
      </c>
      <c r="M76" s="154">
        <v>42.110300000000002</v>
      </c>
      <c r="N76" s="154">
        <v>-96.745599999999996</v>
      </c>
      <c r="O76" s="154" t="str">
        <f>IF(TYPE(VLOOKUP(A76,'2025 check'!$E$3:$E$2531,1,0))=16,"Legacy Eligibility","Y")</f>
        <v>Y</v>
      </c>
    </row>
    <row r="77" spans="1:15" x14ac:dyDescent="0.2">
      <c r="A77" s="110" t="s">
        <v>569</v>
      </c>
      <c r="B77" s="149">
        <v>0</v>
      </c>
      <c r="C77" s="110" t="s">
        <v>387</v>
      </c>
      <c r="D77" s="147" t="s">
        <v>570</v>
      </c>
      <c r="E77" s="150">
        <v>25</v>
      </c>
      <c r="F77" s="150">
        <v>19.899999999999999</v>
      </c>
      <c r="G77" s="147" t="s">
        <v>375</v>
      </c>
      <c r="H77" s="110" t="s">
        <v>338</v>
      </c>
      <c r="I77" s="110" t="s">
        <v>344</v>
      </c>
      <c r="J77" s="110">
        <v>2</v>
      </c>
      <c r="K77" s="154">
        <v>497.5</v>
      </c>
      <c r="L77" s="154" t="s">
        <v>340</v>
      </c>
      <c r="M77" s="154">
        <v>42.256</v>
      </c>
      <c r="N77" s="154">
        <v>-96.472999999999999</v>
      </c>
      <c r="O77" s="154" t="str">
        <f>IF(TYPE(VLOOKUP(A77,'2025 check'!$E$3:$E$2531,1,0))=16,"Legacy Eligibility","Y")</f>
        <v>Y</v>
      </c>
    </row>
    <row r="78" spans="1:15" x14ac:dyDescent="0.2">
      <c r="A78" s="110" t="s">
        <v>571</v>
      </c>
      <c r="B78" s="149" t="s">
        <v>572</v>
      </c>
      <c r="C78" s="110" t="s">
        <v>419</v>
      </c>
      <c r="D78" s="147" t="s">
        <v>573</v>
      </c>
      <c r="E78" s="150">
        <v>101</v>
      </c>
      <c r="F78" s="150">
        <v>24</v>
      </c>
      <c r="G78" s="147" t="s">
        <v>337</v>
      </c>
      <c r="H78" s="110" t="s">
        <v>358</v>
      </c>
      <c r="I78" s="110" t="s">
        <v>339</v>
      </c>
      <c r="J78" s="110">
        <v>4</v>
      </c>
      <c r="K78" s="154">
        <v>2424</v>
      </c>
      <c r="L78" s="154" t="s">
        <v>340</v>
      </c>
      <c r="M78" s="154">
        <v>40.414700000000003</v>
      </c>
      <c r="N78" s="154">
        <v>-100.1425</v>
      </c>
      <c r="O78" s="154" t="str">
        <f>IF(TYPE(VLOOKUP(A78,'2025 check'!$E$3:$E$2531,1,0))=16,"Legacy Eligibility","Y")</f>
        <v>Y</v>
      </c>
    </row>
    <row r="79" spans="1:15" x14ac:dyDescent="0.2">
      <c r="A79" s="110" t="s">
        <v>574</v>
      </c>
      <c r="B79" s="149">
        <v>0</v>
      </c>
      <c r="C79" s="110" t="s">
        <v>361</v>
      </c>
      <c r="D79" s="147" t="s">
        <v>575</v>
      </c>
      <c r="E79" s="150">
        <v>51</v>
      </c>
      <c r="F79" s="150">
        <v>15.7</v>
      </c>
      <c r="G79" s="147" t="s">
        <v>337</v>
      </c>
      <c r="H79" s="110" t="s">
        <v>548</v>
      </c>
      <c r="I79" s="110" t="s">
        <v>359</v>
      </c>
      <c r="J79" s="110">
        <v>1</v>
      </c>
      <c r="K79" s="154">
        <v>800.7</v>
      </c>
      <c r="L79" s="154" t="s">
        <v>340</v>
      </c>
      <c r="M79" s="154">
        <v>40.343200000000003</v>
      </c>
      <c r="N79" s="154">
        <v>-97.274500000000003</v>
      </c>
      <c r="O79" s="154" t="str">
        <f>IF(TYPE(VLOOKUP(A79,'2025 check'!$E$3:$E$2531,1,0))=16,"Legacy Eligibility","Y")</f>
        <v>Y</v>
      </c>
    </row>
    <row r="80" spans="1:15" x14ac:dyDescent="0.2">
      <c r="A80" s="110" t="s">
        <v>576</v>
      </c>
      <c r="B80" s="149">
        <v>0</v>
      </c>
      <c r="C80" s="110" t="s">
        <v>577</v>
      </c>
      <c r="D80" s="147" t="s">
        <v>578</v>
      </c>
      <c r="E80" s="150">
        <v>305</v>
      </c>
      <c r="F80" s="150">
        <v>19.7</v>
      </c>
      <c r="G80" s="147" t="s">
        <v>337</v>
      </c>
      <c r="H80" s="110" t="s">
        <v>338</v>
      </c>
      <c r="I80" s="110" t="s">
        <v>344</v>
      </c>
      <c r="J80" s="110">
        <v>2</v>
      </c>
      <c r="K80" s="154">
        <v>6008.5</v>
      </c>
      <c r="L80" s="154" t="s">
        <v>340</v>
      </c>
      <c r="M80" s="154">
        <v>42.122999999999998</v>
      </c>
      <c r="N80" s="154">
        <v>-98.031499999999994</v>
      </c>
      <c r="O80" s="154" t="str">
        <f>IF(TYPE(VLOOKUP(A80,'2025 check'!$E$3:$E$2531,1,0))=16,"Legacy Eligibility","Y")</f>
        <v>Y</v>
      </c>
    </row>
    <row r="81" spans="1:15" x14ac:dyDescent="0.2">
      <c r="A81" s="110" t="s">
        <v>579</v>
      </c>
      <c r="B81" s="149">
        <v>0</v>
      </c>
      <c r="C81" s="110" t="s">
        <v>577</v>
      </c>
      <c r="D81" s="147" t="s">
        <v>580</v>
      </c>
      <c r="E81" s="150">
        <v>61</v>
      </c>
      <c r="F81" s="150">
        <v>19.8</v>
      </c>
      <c r="G81" s="147" t="s">
        <v>337</v>
      </c>
      <c r="H81" s="110" t="s">
        <v>338</v>
      </c>
      <c r="I81" s="110" t="s">
        <v>344</v>
      </c>
      <c r="J81" s="110">
        <v>2</v>
      </c>
      <c r="K81" s="154">
        <v>1207.8</v>
      </c>
      <c r="L81" s="154" t="s">
        <v>340</v>
      </c>
      <c r="M81" s="154">
        <v>42.124299999999998</v>
      </c>
      <c r="N81" s="154">
        <v>-98.013499999999993</v>
      </c>
      <c r="O81" s="154" t="str">
        <f>IF(TYPE(VLOOKUP(A81,'2025 check'!$E$3:$E$2531,1,0))=16,"Legacy Eligibility","Y")</f>
        <v>Y</v>
      </c>
    </row>
    <row r="82" spans="1:15" x14ac:dyDescent="0.2">
      <c r="A82" s="110" t="s">
        <v>581</v>
      </c>
      <c r="B82" s="149">
        <v>0</v>
      </c>
      <c r="C82" s="110" t="s">
        <v>577</v>
      </c>
      <c r="D82" s="147" t="s">
        <v>582</v>
      </c>
      <c r="E82" s="150">
        <v>81</v>
      </c>
      <c r="F82" s="150">
        <v>15.3</v>
      </c>
      <c r="G82" s="147" t="s">
        <v>337</v>
      </c>
      <c r="H82" s="110" t="s">
        <v>338</v>
      </c>
      <c r="I82" s="110" t="s">
        <v>344</v>
      </c>
      <c r="J82" s="110">
        <v>2</v>
      </c>
      <c r="K82" s="154">
        <v>1239.3</v>
      </c>
      <c r="L82" s="154" t="s">
        <v>340</v>
      </c>
      <c r="M82" s="154">
        <v>42.423000000000002</v>
      </c>
      <c r="N82" s="154">
        <v>-98.1982</v>
      </c>
      <c r="O82" s="154" t="str">
        <f>IF(TYPE(VLOOKUP(A82,'2025 check'!$E$3:$E$2531,1,0))=16,"Legacy Eligibility","Y")</f>
        <v>Y</v>
      </c>
    </row>
    <row r="83" spans="1:15" x14ac:dyDescent="0.2">
      <c r="A83" s="110" t="s">
        <v>583</v>
      </c>
      <c r="B83" s="149" t="s">
        <v>584</v>
      </c>
      <c r="C83" s="110" t="s">
        <v>398</v>
      </c>
      <c r="D83" s="147" t="s">
        <v>585</v>
      </c>
      <c r="E83" s="150">
        <v>41</v>
      </c>
      <c r="F83" s="150">
        <v>17.2</v>
      </c>
      <c r="G83" s="147" t="s">
        <v>337</v>
      </c>
      <c r="H83" s="110" t="s">
        <v>338</v>
      </c>
      <c r="I83" s="110" t="s">
        <v>359</v>
      </c>
      <c r="J83" s="110">
        <v>1</v>
      </c>
      <c r="K83" s="154">
        <v>705.2</v>
      </c>
      <c r="L83" s="154" t="s">
        <v>340</v>
      </c>
      <c r="M83" s="154">
        <v>41.016300000000001</v>
      </c>
      <c r="N83" s="154">
        <v>-96.067800000000005</v>
      </c>
      <c r="O83" s="154" t="str">
        <f>IF(TYPE(VLOOKUP(A83,'2025 check'!$E$3:$E$2531,1,0))=16,"Legacy Eligibility","Y")</f>
        <v>Y</v>
      </c>
    </row>
    <row r="84" spans="1:15" x14ac:dyDescent="0.2">
      <c r="A84" s="110" t="s">
        <v>586</v>
      </c>
      <c r="B84" s="149" t="s">
        <v>587</v>
      </c>
      <c r="C84" s="110" t="s">
        <v>398</v>
      </c>
      <c r="D84" s="147" t="s">
        <v>588</v>
      </c>
      <c r="E84" s="150">
        <v>41</v>
      </c>
      <c r="F84" s="150">
        <v>15.5</v>
      </c>
      <c r="G84" s="147" t="s">
        <v>337</v>
      </c>
      <c r="H84" s="110" t="s">
        <v>338</v>
      </c>
      <c r="I84" s="110" t="s">
        <v>359</v>
      </c>
      <c r="J84" s="110">
        <v>1</v>
      </c>
      <c r="K84" s="154">
        <v>635.5</v>
      </c>
      <c r="L84" s="154" t="s">
        <v>340</v>
      </c>
      <c r="M84" s="154">
        <v>40.885800000000003</v>
      </c>
      <c r="N84" s="154">
        <v>-96.003500000000003</v>
      </c>
      <c r="O84" s="154" t="str">
        <f>IF(TYPE(VLOOKUP(A84,'2025 check'!$E$3:$E$2531,1,0))=16,"Legacy Eligibility","Y")</f>
        <v>Y</v>
      </c>
    </row>
    <row r="85" spans="1:15" x14ac:dyDescent="0.2">
      <c r="A85" s="110" t="s">
        <v>589</v>
      </c>
      <c r="B85" s="149">
        <v>0</v>
      </c>
      <c r="C85" s="110" t="s">
        <v>590</v>
      </c>
      <c r="D85" s="147" t="s">
        <v>591</v>
      </c>
      <c r="E85" s="150">
        <v>40</v>
      </c>
      <c r="F85" s="150">
        <v>16</v>
      </c>
      <c r="G85" s="147" t="s">
        <v>375</v>
      </c>
      <c r="H85" s="110" t="s">
        <v>338</v>
      </c>
      <c r="I85" s="110" t="s">
        <v>344</v>
      </c>
      <c r="J85" s="110">
        <v>2</v>
      </c>
      <c r="K85" s="154">
        <v>640</v>
      </c>
      <c r="L85" s="154" t="s">
        <v>340</v>
      </c>
      <c r="M85" s="154">
        <v>42.738199999999999</v>
      </c>
      <c r="N85" s="154">
        <v>-97.015500000000003</v>
      </c>
      <c r="O85" s="154" t="str">
        <f>IF(TYPE(VLOOKUP(A85,'2025 check'!$E$3:$E$2531,1,0))=16,"Legacy Eligibility","Y")</f>
        <v>Y</v>
      </c>
    </row>
    <row r="86" spans="1:15" ht="28.5" x14ac:dyDescent="0.2">
      <c r="A86" s="110" t="s">
        <v>592</v>
      </c>
      <c r="B86" s="149" t="s">
        <v>593</v>
      </c>
      <c r="C86" s="110" t="s">
        <v>391</v>
      </c>
      <c r="D86" s="147" t="s">
        <v>594</v>
      </c>
      <c r="E86" s="150">
        <v>122</v>
      </c>
      <c r="F86" s="150">
        <v>18</v>
      </c>
      <c r="G86" s="147" t="s">
        <v>337</v>
      </c>
      <c r="H86" s="110" t="s">
        <v>338</v>
      </c>
      <c r="I86" s="110" t="s">
        <v>349</v>
      </c>
      <c r="J86" s="110">
        <v>3</v>
      </c>
      <c r="K86" s="154">
        <v>2196</v>
      </c>
      <c r="L86" s="154" t="s">
        <v>340</v>
      </c>
      <c r="M86" s="154">
        <v>40.404899999999998</v>
      </c>
      <c r="N86" s="154">
        <v>-98.240799999999993</v>
      </c>
      <c r="O86" s="154" t="str">
        <f>IF(TYPE(VLOOKUP(A86,'2025 check'!$E$3:$E$2531,1,0))=16,"Legacy Eligibility","Y")</f>
        <v>Y</v>
      </c>
    </row>
    <row r="87" spans="1:15" x14ac:dyDescent="0.2">
      <c r="A87" s="110" t="s">
        <v>595</v>
      </c>
      <c r="B87" s="149">
        <v>0</v>
      </c>
      <c r="C87" s="110" t="s">
        <v>352</v>
      </c>
      <c r="D87" s="147" t="s">
        <v>596</v>
      </c>
      <c r="E87" s="150">
        <v>85</v>
      </c>
      <c r="F87" s="150">
        <v>16</v>
      </c>
      <c r="G87" s="147" t="s">
        <v>337</v>
      </c>
      <c r="H87" s="110" t="s">
        <v>338</v>
      </c>
      <c r="I87" s="110" t="s">
        <v>344</v>
      </c>
      <c r="J87" s="110">
        <v>2</v>
      </c>
      <c r="K87" s="154">
        <v>1360</v>
      </c>
      <c r="L87" s="154" t="s">
        <v>340</v>
      </c>
      <c r="M87" s="154">
        <v>42.391500000000001</v>
      </c>
      <c r="N87" s="154">
        <v>-96.580100000000002</v>
      </c>
      <c r="O87" s="154" t="str">
        <f>IF(TYPE(VLOOKUP(A87,'2025 check'!$E$3:$E$2531,1,0))=16,"Legacy Eligibility","Y")</f>
        <v>Y</v>
      </c>
    </row>
    <row r="88" spans="1:15" x14ac:dyDescent="0.2">
      <c r="A88" s="110" t="s">
        <v>597</v>
      </c>
      <c r="B88" s="149" t="s">
        <v>598</v>
      </c>
      <c r="C88" s="110" t="s">
        <v>599</v>
      </c>
      <c r="D88" s="147" t="s">
        <v>600</v>
      </c>
      <c r="E88" s="150">
        <v>41</v>
      </c>
      <c r="F88" s="150">
        <v>20</v>
      </c>
      <c r="G88" s="147" t="s">
        <v>337</v>
      </c>
      <c r="H88" s="110" t="s">
        <v>338</v>
      </c>
      <c r="I88" s="110" t="s">
        <v>601</v>
      </c>
      <c r="J88" s="110">
        <v>5</v>
      </c>
      <c r="K88" s="154">
        <v>820</v>
      </c>
      <c r="L88" s="154" t="s">
        <v>340</v>
      </c>
      <c r="M88" s="154">
        <v>42.755299999999998</v>
      </c>
      <c r="N88" s="154">
        <v>-103.0089</v>
      </c>
      <c r="O88" s="154" t="str">
        <f>IF(TYPE(VLOOKUP(A88,'2025 check'!$E$3:$E$2531,1,0))=16,"Legacy Eligibility","Y")</f>
        <v>Y</v>
      </c>
    </row>
    <row r="89" spans="1:15" x14ac:dyDescent="0.2">
      <c r="A89" s="110" t="s">
        <v>602</v>
      </c>
      <c r="B89" s="149">
        <v>0</v>
      </c>
      <c r="C89" s="110" t="s">
        <v>494</v>
      </c>
      <c r="D89" s="147" t="s">
        <v>603</v>
      </c>
      <c r="E89" s="150">
        <v>106</v>
      </c>
      <c r="F89" s="150">
        <v>15.9</v>
      </c>
      <c r="G89" s="147" t="s">
        <v>375</v>
      </c>
      <c r="H89" s="110" t="s">
        <v>338</v>
      </c>
      <c r="I89" s="110" t="s">
        <v>344</v>
      </c>
      <c r="J89" s="110">
        <v>2</v>
      </c>
      <c r="K89" s="154">
        <v>1685.4</v>
      </c>
      <c r="L89" s="154" t="s">
        <v>340</v>
      </c>
      <c r="M89" s="154">
        <v>42.274963576601763</v>
      </c>
      <c r="N89" s="154">
        <v>-96.901300000000006</v>
      </c>
      <c r="O89" s="154" t="str">
        <f>IF(TYPE(VLOOKUP(A89,'2025 check'!$E$3:$E$2531,1,0))=16,"Legacy Eligibility","Y")</f>
        <v>Y</v>
      </c>
    </row>
    <row r="90" spans="1:15" x14ac:dyDescent="0.2">
      <c r="A90" s="110" t="s">
        <v>604</v>
      </c>
      <c r="B90" s="149">
        <v>0</v>
      </c>
      <c r="C90" s="110" t="s">
        <v>494</v>
      </c>
      <c r="D90" s="147" t="s">
        <v>605</v>
      </c>
      <c r="E90" s="150">
        <v>50</v>
      </c>
      <c r="F90" s="150">
        <v>16</v>
      </c>
      <c r="G90" s="147" t="s">
        <v>375</v>
      </c>
      <c r="H90" s="110" t="s">
        <v>338</v>
      </c>
      <c r="I90" s="110" t="s">
        <v>344</v>
      </c>
      <c r="J90" s="110">
        <v>2</v>
      </c>
      <c r="K90" s="154">
        <v>800</v>
      </c>
      <c r="L90" s="154" t="s">
        <v>340</v>
      </c>
      <c r="M90" s="154">
        <v>42.459600000000002</v>
      </c>
      <c r="N90" s="154">
        <v>-96.897000000000006</v>
      </c>
      <c r="O90" s="154" t="str">
        <f>IF(TYPE(VLOOKUP(A90,'2025 check'!$E$3:$E$2531,1,0))=16,"Legacy Eligibility","Y")</f>
        <v>Y</v>
      </c>
    </row>
    <row r="91" spans="1:15" x14ac:dyDescent="0.2">
      <c r="A91" s="110" t="s">
        <v>606</v>
      </c>
      <c r="B91" s="149" t="s">
        <v>607</v>
      </c>
      <c r="C91" s="110" t="s">
        <v>419</v>
      </c>
      <c r="D91" s="147" t="s">
        <v>608</v>
      </c>
      <c r="E91" s="150">
        <v>80</v>
      </c>
      <c r="F91" s="150">
        <v>16</v>
      </c>
      <c r="G91" s="147" t="s">
        <v>337</v>
      </c>
      <c r="H91" s="110" t="s">
        <v>338</v>
      </c>
      <c r="I91" s="110" t="s">
        <v>339</v>
      </c>
      <c r="J91" s="110">
        <v>4</v>
      </c>
      <c r="K91" s="154">
        <v>1280</v>
      </c>
      <c r="L91" s="154" t="s">
        <v>340</v>
      </c>
      <c r="M91" s="154">
        <v>40.400199999999998</v>
      </c>
      <c r="N91" s="154">
        <v>-100.26600000000001</v>
      </c>
      <c r="O91" s="154" t="str">
        <f>IF(TYPE(VLOOKUP(A91,'2025 check'!$E$3:$E$2531,1,0))=16,"Legacy Eligibility","Y")</f>
        <v>Y</v>
      </c>
    </row>
    <row r="92" spans="1:15" x14ac:dyDescent="0.2">
      <c r="A92" s="110" t="s">
        <v>609</v>
      </c>
      <c r="B92" s="149" t="s">
        <v>610</v>
      </c>
      <c r="C92" s="110" t="s">
        <v>419</v>
      </c>
      <c r="D92" s="147" t="s">
        <v>611</v>
      </c>
      <c r="E92" s="150">
        <v>40</v>
      </c>
      <c r="F92" s="150">
        <v>16</v>
      </c>
      <c r="G92" s="147" t="s">
        <v>337</v>
      </c>
      <c r="H92" s="110" t="s">
        <v>338</v>
      </c>
      <c r="I92" s="110" t="s">
        <v>339</v>
      </c>
      <c r="J92" s="110">
        <v>4</v>
      </c>
      <c r="K92" s="154">
        <v>640</v>
      </c>
      <c r="L92" s="154" t="s">
        <v>340</v>
      </c>
      <c r="M92" s="154">
        <v>40.685899999999997</v>
      </c>
      <c r="N92" s="154">
        <v>-100.1439</v>
      </c>
      <c r="O92" s="154" t="str">
        <f>IF(TYPE(VLOOKUP(A92,'2025 check'!$E$3:$E$2531,1,0))=16,"Legacy Eligibility","Y")</f>
        <v>Legacy Eligibility</v>
      </c>
    </row>
    <row r="93" spans="1:15" x14ac:dyDescent="0.2">
      <c r="A93" s="110" t="s">
        <v>612</v>
      </c>
      <c r="B93" s="149" t="s">
        <v>613</v>
      </c>
      <c r="C93" s="110" t="s">
        <v>419</v>
      </c>
      <c r="D93" s="147" t="s">
        <v>614</v>
      </c>
      <c r="E93" s="150">
        <v>77</v>
      </c>
      <c r="F93" s="150">
        <v>16</v>
      </c>
      <c r="G93" s="147" t="s">
        <v>337</v>
      </c>
      <c r="H93" s="110" t="s">
        <v>338</v>
      </c>
      <c r="I93" s="110" t="s">
        <v>339</v>
      </c>
      <c r="J93" s="110">
        <v>4</v>
      </c>
      <c r="K93" s="154">
        <v>1232</v>
      </c>
      <c r="L93" s="154" t="s">
        <v>340</v>
      </c>
      <c r="M93" s="154">
        <v>40.456099999999999</v>
      </c>
      <c r="N93" s="154">
        <v>-100.0489</v>
      </c>
      <c r="O93" s="154" t="str">
        <f>IF(TYPE(VLOOKUP(A93,'2025 check'!$E$3:$E$2531,1,0))=16,"Legacy Eligibility","Y")</f>
        <v>Y</v>
      </c>
    </row>
    <row r="94" spans="1:15" x14ac:dyDescent="0.2">
      <c r="A94" s="110" t="s">
        <v>615</v>
      </c>
      <c r="B94" s="149">
        <v>0</v>
      </c>
      <c r="C94" s="110" t="s">
        <v>531</v>
      </c>
      <c r="D94" s="147" t="s">
        <v>616</v>
      </c>
      <c r="E94" s="150">
        <v>52</v>
      </c>
      <c r="F94" s="150">
        <v>16</v>
      </c>
      <c r="G94" s="147" t="s">
        <v>337</v>
      </c>
      <c r="H94" s="110" t="s">
        <v>338</v>
      </c>
      <c r="I94" s="110" t="s">
        <v>339</v>
      </c>
      <c r="J94" s="110">
        <v>4</v>
      </c>
      <c r="K94" s="154">
        <v>832</v>
      </c>
      <c r="L94" s="154" t="s">
        <v>340</v>
      </c>
      <c r="M94" s="154">
        <v>40.351500000000001</v>
      </c>
      <c r="N94" s="154">
        <v>-99.896199999999993</v>
      </c>
      <c r="O94" s="154" t="str">
        <f>IF(TYPE(VLOOKUP(A94,'2025 check'!$E$3:$E$2531,1,0))=16,"Legacy Eligibility","Y")</f>
        <v>Y</v>
      </c>
    </row>
    <row r="95" spans="1:15" ht="28.5" x14ac:dyDescent="0.2">
      <c r="A95" s="110" t="s">
        <v>617</v>
      </c>
      <c r="B95" s="149" t="s">
        <v>618</v>
      </c>
      <c r="C95" s="110" t="s">
        <v>356</v>
      </c>
      <c r="D95" s="147" t="s">
        <v>619</v>
      </c>
      <c r="E95" s="150">
        <v>52</v>
      </c>
      <c r="F95" s="150">
        <v>19.8</v>
      </c>
      <c r="G95" s="147" t="s">
        <v>337</v>
      </c>
      <c r="H95" s="110" t="s">
        <v>358</v>
      </c>
      <c r="I95" s="110" t="s">
        <v>359</v>
      </c>
      <c r="J95" s="110">
        <v>1</v>
      </c>
      <c r="K95" s="154">
        <v>1029.5999999999999</v>
      </c>
      <c r="L95" s="154" t="s">
        <v>620</v>
      </c>
      <c r="M95" s="154">
        <v>40.104599999999998</v>
      </c>
      <c r="N95" s="154">
        <v>-96.501599999999996</v>
      </c>
      <c r="O95" s="154" t="str">
        <f>IF(TYPE(VLOOKUP(A95,'2025 check'!$E$3:$E$2531,1,0))=16,"Legacy Eligibility","Y")</f>
        <v>Y</v>
      </c>
    </row>
    <row r="96" spans="1:15" x14ac:dyDescent="0.2">
      <c r="A96" s="110" t="s">
        <v>621</v>
      </c>
      <c r="B96" s="149" t="s">
        <v>622</v>
      </c>
      <c r="C96" s="110" t="s">
        <v>356</v>
      </c>
      <c r="D96" s="147" t="s">
        <v>623</v>
      </c>
      <c r="E96" s="150">
        <v>70</v>
      </c>
      <c r="F96" s="150">
        <v>17.8</v>
      </c>
      <c r="G96" s="147" t="s">
        <v>337</v>
      </c>
      <c r="H96" s="110" t="s">
        <v>338</v>
      </c>
      <c r="I96" s="110" t="s">
        <v>359</v>
      </c>
      <c r="J96" s="110">
        <v>1</v>
      </c>
      <c r="K96" s="154">
        <v>1246</v>
      </c>
      <c r="L96" s="154" t="s">
        <v>340</v>
      </c>
      <c r="M96" s="154">
        <v>40.436500000000002</v>
      </c>
      <c r="N96" s="154">
        <v>-96.878200000000007</v>
      </c>
      <c r="O96" s="154" t="str">
        <f>IF(TYPE(VLOOKUP(A96,'2025 check'!$E$3:$E$2531,1,0))=16,"Legacy Eligibility","Y")</f>
        <v>Y</v>
      </c>
    </row>
    <row r="97" spans="1:15" x14ac:dyDescent="0.2">
      <c r="A97" s="110" t="s">
        <v>624</v>
      </c>
      <c r="B97" s="149" t="s">
        <v>625</v>
      </c>
      <c r="C97" s="110" t="s">
        <v>626</v>
      </c>
      <c r="D97" s="147" t="s">
        <v>627</v>
      </c>
      <c r="E97" s="150">
        <v>92</v>
      </c>
      <c r="F97" s="150">
        <v>15.8</v>
      </c>
      <c r="G97" s="147" t="s">
        <v>337</v>
      </c>
      <c r="H97" s="110" t="s">
        <v>338</v>
      </c>
      <c r="I97" s="110" t="s">
        <v>339</v>
      </c>
      <c r="J97" s="110">
        <v>4</v>
      </c>
      <c r="K97" s="154">
        <v>1453.6</v>
      </c>
      <c r="L97" s="154" t="s">
        <v>340</v>
      </c>
      <c r="M97" s="154">
        <v>40.3658</v>
      </c>
      <c r="N97" s="154">
        <v>-99.958799999999997</v>
      </c>
      <c r="O97" s="154" t="str">
        <f>IF(TYPE(VLOOKUP(A97,'2025 check'!$E$3:$E$2531,1,0))=16,"Legacy Eligibility","Y")</f>
        <v>Y</v>
      </c>
    </row>
    <row r="98" spans="1:15" x14ac:dyDescent="0.2">
      <c r="A98" s="110" t="s">
        <v>628</v>
      </c>
      <c r="B98" s="149" t="s">
        <v>629</v>
      </c>
      <c r="C98" s="110" t="s">
        <v>626</v>
      </c>
      <c r="D98" s="147" t="s">
        <v>630</v>
      </c>
      <c r="E98" s="150">
        <v>40</v>
      </c>
      <c r="F98" s="150">
        <v>15.7</v>
      </c>
      <c r="G98" s="147" t="s">
        <v>337</v>
      </c>
      <c r="H98" s="110" t="s">
        <v>338</v>
      </c>
      <c r="I98" s="110" t="s">
        <v>339</v>
      </c>
      <c r="J98" s="110">
        <v>4</v>
      </c>
      <c r="K98" s="154">
        <v>628</v>
      </c>
      <c r="L98" s="154" t="s">
        <v>340</v>
      </c>
      <c r="M98" s="154">
        <v>40.438099999999999</v>
      </c>
      <c r="N98" s="154">
        <v>-99.9452</v>
      </c>
      <c r="O98" s="154" t="str">
        <f>IF(TYPE(VLOOKUP(A98,'2025 check'!$E$3:$E$2531,1,0))=16,"Legacy Eligibility","Y")</f>
        <v>Y</v>
      </c>
    </row>
    <row r="99" spans="1:15" x14ac:dyDescent="0.2">
      <c r="A99" s="110" t="s">
        <v>631</v>
      </c>
      <c r="B99" s="149">
        <v>0</v>
      </c>
      <c r="C99" s="110" t="s">
        <v>632</v>
      </c>
      <c r="D99" s="147" t="s">
        <v>633</v>
      </c>
      <c r="E99" s="150">
        <v>101</v>
      </c>
      <c r="F99" s="150">
        <v>16.899999999999999</v>
      </c>
      <c r="G99" s="147" t="s">
        <v>375</v>
      </c>
      <c r="H99" s="110" t="s">
        <v>338</v>
      </c>
      <c r="I99" s="110" t="s">
        <v>349</v>
      </c>
      <c r="J99" s="110">
        <v>3</v>
      </c>
      <c r="K99" s="154">
        <v>1706.9</v>
      </c>
      <c r="L99" s="154" t="s">
        <v>340</v>
      </c>
      <c r="M99" s="154">
        <v>41.738199999999999</v>
      </c>
      <c r="N99" s="154">
        <v>-98.502899999999997</v>
      </c>
      <c r="O99" s="154" t="str">
        <f>IF(TYPE(VLOOKUP(A99,'2025 check'!$E$3:$E$2531,1,0))=16,"Legacy Eligibility","Y")</f>
        <v>Y</v>
      </c>
    </row>
    <row r="100" spans="1:15" x14ac:dyDescent="0.2">
      <c r="A100" s="110" t="s">
        <v>634</v>
      </c>
      <c r="B100" s="149">
        <v>0</v>
      </c>
      <c r="C100" s="110" t="s">
        <v>425</v>
      </c>
      <c r="D100" s="147" t="s">
        <v>635</v>
      </c>
      <c r="E100" s="150">
        <v>50</v>
      </c>
      <c r="F100" s="150">
        <v>16</v>
      </c>
      <c r="G100" s="147" t="s">
        <v>375</v>
      </c>
      <c r="H100" s="110" t="s">
        <v>338</v>
      </c>
      <c r="I100" s="110" t="s">
        <v>349</v>
      </c>
      <c r="J100" s="110">
        <v>3</v>
      </c>
      <c r="K100" s="154">
        <v>800</v>
      </c>
      <c r="L100" s="154" t="s">
        <v>340</v>
      </c>
      <c r="M100" s="154">
        <v>40.707300000000004</v>
      </c>
      <c r="N100" s="154">
        <v>-98.016199999999998</v>
      </c>
      <c r="O100" s="154" t="str">
        <f>IF(TYPE(VLOOKUP(A100,'2025 check'!$E$3:$E$2531,1,0))=16,"Legacy Eligibility","Y")</f>
        <v>Y</v>
      </c>
    </row>
    <row r="101" spans="1:15" x14ac:dyDescent="0.2">
      <c r="A101" s="110" t="s">
        <v>636</v>
      </c>
      <c r="B101" s="149">
        <v>0</v>
      </c>
      <c r="C101" s="110" t="s">
        <v>425</v>
      </c>
      <c r="D101" s="147" t="s">
        <v>637</v>
      </c>
      <c r="E101" s="150">
        <v>61</v>
      </c>
      <c r="F101" s="150">
        <v>20</v>
      </c>
      <c r="G101" s="147" t="s">
        <v>375</v>
      </c>
      <c r="H101" s="110" t="s">
        <v>338</v>
      </c>
      <c r="I101" s="110" t="s">
        <v>349</v>
      </c>
      <c r="J101" s="110">
        <v>3</v>
      </c>
      <c r="K101" s="154">
        <v>1220</v>
      </c>
      <c r="L101" s="154" t="s">
        <v>340</v>
      </c>
      <c r="M101" s="154">
        <v>40.721800000000002</v>
      </c>
      <c r="N101" s="154">
        <v>-97.920900000000003</v>
      </c>
      <c r="O101" s="154" t="str">
        <f>IF(TYPE(VLOOKUP(A101,'2025 check'!$E$3:$E$2531,1,0))=16,"Legacy Eligibility","Y")</f>
        <v>Y</v>
      </c>
    </row>
    <row r="102" spans="1:15" x14ac:dyDescent="0.2">
      <c r="A102" s="110" t="s">
        <v>638</v>
      </c>
      <c r="B102" s="149">
        <v>0</v>
      </c>
      <c r="C102" s="110" t="s">
        <v>361</v>
      </c>
      <c r="D102" s="147" t="s">
        <v>639</v>
      </c>
      <c r="E102" s="150">
        <v>80</v>
      </c>
      <c r="F102" s="150">
        <v>19.2</v>
      </c>
      <c r="G102" s="147" t="s">
        <v>375</v>
      </c>
      <c r="H102" s="110" t="s">
        <v>338</v>
      </c>
      <c r="I102" s="110" t="s">
        <v>359</v>
      </c>
      <c r="J102" s="110">
        <v>1</v>
      </c>
      <c r="K102" s="154">
        <v>1536</v>
      </c>
      <c r="L102" s="154" t="s">
        <v>340</v>
      </c>
      <c r="M102" s="154">
        <v>40.236899999999999</v>
      </c>
      <c r="N102" s="154">
        <v>-97.256399999999999</v>
      </c>
      <c r="O102" s="154" t="str">
        <f>IF(TYPE(VLOOKUP(A102,'2025 check'!$E$3:$E$2531,1,0))=16,"Legacy Eligibility","Y")</f>
        <v>Y</v>
      </c>
    </row>
    <row r="103" spans="1:15" x14ac:dyDescent="0.2">
      <c r="A103" s="110" t="s">
        <v>640</v>
      </c>
      <c r="B103" s="149">
        <v>0</v>
      </c>
      <c r="C103" s="110" t="s">
        <v>361</v>
      </c>
      <c r="D103" s="147" t="s">
        <v>641</v>
      </c>
      <c r="E103" s="150">
        <v>70</v>
      </c>
      <c r="F103" s="150">
        <v>16.2</v>
      </c>
      <c r="G103" s="147" t="s">
        <v>375</v>
      </c>
      <c r="H103" s="110" t="s">
        <v>338</v>
      </c>
      <c r="I103" s="110" t="s">
        <v>359</v>
      </c>
      <c r="J103" s="110">
        <v>1</v>
      </c>
      <c r="K103" s="154">
        <v>1134</v>
      </c>
      <c r="L103" s="154" t="s">
        <v>340</v>
      </c>
      <c r="M103" s="154">
        <v>40.252699999999997</v>
      </c>
      <c r="N103" s="154">
        <v>-97.0672</v>
      </c>
      <c r="O103" s="154" t="str">
        <f>IF(TYPE(VLOOKUP(A103,'2025 check'!$E$3:$E$2531,1,0))=16,"Legacy Eligibility","Y")</f>
        <v>Y</v>
      </c>
    </row>
    <row r="104" spans="1:15" x14ac:dyDescent="0.2">
      <c r="A104" s="110" t="s">
        <v>642</v>
      </c>
      <c r="B104" s="149">
        <v>0</v>
      </c>
      <c r="C104" s="110" t="s">
        <v>361</v>
      </c>
      <c r="D104" s="147" t="s">
        <v>643</v>
      </c>
      <c r="E104" s="150">
        <v>60</v>
      </c>
      <c r="F104" s="150">
        <v>16</v>
      </c>
      <c r="G104" s="147" t="s">
        <v>375</v>
      </c>
      <c r="H104" s="110" t="s">
        <v>338</v>
      </c>
      <c r="I104" s="110" t="s">
        <v>359</v>
      </c>
      <c r="J104" s="110">
        <v>1</v>
      </c>
      <c r="K104" s="154">
        <v>960</v>
      </c>
      <c r="L104" s="154" t="s">
        <v>340</v>
      </c>
      <c r="M104" s="154">
        <v>40.052399999999999</v>
      </c>
      <c r="N104" s="154">
        <v>-97.293599999999998</v>
      </c>
      <c r="O104" s="154" t="str">
        <f>IF(TYPE(VLOOKUP(A104,'2025 check'!$E$3:$E$2531,1,0))=16,"Legacy Eligibility","Y")</f>
        <v>Y</v>
      </c>
    </row>
    <row r="105" spans="1:15" x14ac:dyDescent="0.2">
      <c r="A105" s="110" t="s">
        <v>644</v>
      </c>
      <c r="B105" s="149">
        <v>0</v>
      </c>
      <c r="C105" s="110" t="s">
        <v>361</v>
      </c>
      <c r="D105" s="147" t="s">
        <v>645</v>
      </c>
      <c r="E105" s="150">
        <v>35</v>
      </c>
      <c r="F105" s="150">
        <v>16.600000000000001</v>
      </c>
      <c r="G105" s="147" t="s">
        <v>375</v>
      </c>
      <c r="H105" s="110" t="s">
        <v>338</v>
      </c>
      <c r="I105" s="110" t="s">
        <v>359</v>
      </c>
      <c r="J105" s="110">
        <v>1</v>
      </c>
      <c r="K105" s="154">
        <v>581</v>
      </c>
      <c r="L105" s="154" t="s">
        <v>340</v>
      </c>
      <c r="M105" s="154">
        <v>40.332999999999998</v>
      </c>
      <c r="N105" s="154">
        <v>-96.935100000000006</v>
      </c>
      <c r="O105" s="154" t="str">
        <f>IF(TYPE(VLOOKUP(A105,'2025 check'!$E$3:$E$2531,1,0))=16,"Legacy Eligibility","Y")</f>
        <v>Y</v>
      </c>
    </row>
    <row r="106" spans="1:15" x14ac:dyDescent="0.2">
      <c r="A106" s="110" t="s">
        <v>646</v>
      </c>
      <c r="B106" s="149">
        <v>0</v>
      </c>
      <c r="C106" s="110" t="s">
        <v>361</v>
      </c>
      <c r="D106" s="147" t="s">
        <v>647</v>
      </c>
      <c r="E106" s="150">
        <v>72</v>
      </c>
      <c r="F106" s="150">
        <v>15.3</v>
      </c>
      <c r="G106" s="147" t="s">
        <v>337</v>
      </c>
      <c r="H106" s="110" t="s">
        <v>338</v>
      </c>
      <c r="I106" s="110" t="s">
        <v>359</v>
      </c>
      <c r="J106" s="110">
        <v>1</v>
      </c>
      <c r="K106" s="154">
        <v>1101.5999999999999</v>
      </c>
      <c r="L106" s="154" t="s">
        <v>340</v>
      </c>
      <c r="M106" s="154">
        <v>40.235799999999998</v>
      </c>
      <c r="N106" s="154">
        <v>-97.274100000000004</v>
      </c>
      <c r="O106" s="154" t="str">
        <f>IF(TYPE(VLOOKUP(A106,'2025 check'!$E$3:$E$2531,1,0))=16,"Legacy Eligibility","Y")</f>
        <v>Y</v>
      </c>
    </row>
    <row r="107" spans="1:15" x14ac:dyDescent="0.2">
      <c r="A107" s="110" t="s">
        <v>648</v>
      </c>
      <c r="B107" s="149" t="s">
        <v>649</v>
      </c>
      <c r="C107" s="110" t="s">
        <v>431</v>
      </c>
      <c r="D107" s="147" t="s">
        <v>650</v>
      </c>
      <c r="E107" s="150">
        <v>182</v>
      </c>
      <c r="F107" s="150">
        <v>16.3</v>
      </c>
      <c r="G107" s="147" t="s">
        <v>337</v>
      </c>
      <c r="H107" s="110" t="s">
        <v>338</v>
      </c>
      <c r="I107" s="110" t="s">
        <v>344</v>
      </c>
      <c r="J107" s="110">
        <v>2</v>
      </c>
      <c r="K107" s="154">
        <v>2966.6</v>
      </c>
      <c r="L107" s="154" t="s">
        <v>340</v>
      </c>
      <c r="M107" s="154">
        <v>42.654600000000002</v>
      </c>
      <c r="N107" s="154">
        <v>-98.043499999999995</v>
      </c>
      <c r="O107" s="154" t="str">
        <f>IF(TYPE(VLOOKUP(A107,'2025 check'!$E$3:$E$2531,1,0))=16,"Legacy Eligibility","Y")</f>
        <v>Legacy Eligibility</v>
      </c>
    </row>
    <row r="108" spans="1:15" x14ac:dyDescent="0.2">
      <c r="A108" s="110" t="s">
        <v>651</v>
      </c>
      <c r="B108" s="149">
        <v>0</v>
      </c>
      <c r="C108" s="110" t="s">
        <v>652</v>
      </c>
      <c r="D108" s="147" t="s">
        <v>653</v>
      </c>
      <c r="E108" s="150">
        <v>125</v>
      </c>
      <c r="F108" s="150">
        <v>15.8</v>
      </c>
      <c r="G108" s="147" t="s">
        <v>337</v>
      </c>
      <c r="H108" s="110" t="s">
        <v>338</v>
      </c>
      <c r="I108" s="110" t="s">
        <v>344</v>
      </c>
      <c r="J108" s="110">
        <v>2</v>
      </c>
      <c r="K108" s="154">
        <v>1975</v>
      </c>
      <c r="L108" s="154" t="s">
        <v>340</v>
      </c>
      <c r="M108" s="154">
        <v>42.061900000000001</v>
      </c>
      <c r="N108" s="154">
        <v>-97.418899999999994</v>
      </c>
      <c r="O108" s="154" t="str">
        <f>IF(TYPE(VLOOKUP(A108,'2025 check'!$E$3:$E$2531,1,0))=16,"Legacy Eligibility","Y")</f>
        <v>Y</v>
      </c>
    </row>
    <row r="109" spans="1:15" x14ac:dyDescent="0.2">
      <c r="A109" s="110" t="s">
        <v>654</v>
      </c>
      <c r="B109" s="149" t="s">
        <v>655</v>
      </c>
      <c r="C109" s="110" t="s">
        <v>435</v>
      </c>
      <c r="D109" s="147" t="s">
        <v>656</v>
      </c>
      <c r="E109" s="150">
        <v>92</v>
      </c>
      <c r="F109" s="150">
        <v>19.8</v>
      </c>
      <c r="G109" s="147" t="s">
        <v>337</v>
      </c>
      <c r="H109" s="110" t="s">
        <v>338</v>
      </c>
      <c r="I109" s="110" t="s">
        <v>349</v>
      </c>
      <c r="J109" s="110">
        <v>3</v>
      </c>
      <c r="K109" s="154">
        <v>1821.6</v>
      </c>
      <c r="L109" s="154" t="s">
        <v>340</v>
      </c>
      <c r="M109" s="154">
        <v>41.2059</v>
      </c>
      <c r="N109" s="154">
        <v>-98.112099999999998</v>
      </c>
      <c r="O109" s="154" t="str">
        <f>IF(TYPE(VLOOKUP(A109,'2025 check'!$E$3:$E$2531,1,0))=16,"Legacy Eligibility","Y")</f>
        <v>Y</v>
      </c>
    </row>
    <row r="110" spans="1:15" x14ac:dyDescent="0.2">
      <c r="A110" s="110" t="s">
        <v>657</v>
      </c>
      <c r="B110" s="149">
        <v>0</v>
      </c>
      <c r="C110" s="110" t="s">
        <v>538</v>
      </c>
      <c r="D110" s="147" t="s">
        <v>658</v>
      </c>
      <c r="E110" s="150">
        <v>76</v>
      </c>
      <c r="F110" s="150">
        <v>16</v>
      </c>
      <c r="G110" s="147" t="s">
        <v>337</v>
      </c>
      <c r="H110" s="110" t="s">
        <v>338</v>
      </c>
      <c r="I110" s="110" t="s">
        <v>344</v>
      </c>
      <c r="J110" s="110">
        <v>2</v>
      </c>
      <c r="K110" s="154">
        <v>1216</v>
      </c>
      <c r="L110" s="154" t="s">
        <v>340</v>
      </c>
      <c r="M110" s="154">
        <v>41.489199999999997</v>
      </c>
      <c r="N110" s="154">
        <v>-97.787199999999999</v>
      </c>
      <c r="O110" s="154" t="str">
        <f>IF(TYPE(VLOOKUP(A110,'2025 check'!$E$3:$E$2531,1,0))=16,"Legacy Eligibility","Y")</f>
        <v>Y</v>
      </c>
    </row>
    <row r="111" spans="1:15" x14ac:dyDescent="0.2">
      <c r="A111" s="110" t="s">
        <v>659</v>
      </c>
      <c r="B111" s="149">
        <v>0</v>
      </c>
      <c r="C111" s="110" t="s">
        <v>369</v>
      </c>
      <c r="D111" s="147" t="s">
        <v>660</v>
      </c>
      <c r="E111" s="150">
        <v>121</v>
      </c>
      <c r="F111" s="150">
        <v>15.8</v>
      </c>
      <c r="G111" s="147" t="s">
        <v>337</v>
      </c>
      <c r="H111" s="110" t="s">
        <v>338</v>
      </c>
      <c r="I111" s="110" t="s">
        <v>359</v>
      </c>
      <c r="J111" s="110">
        <v>1</v>
      </c>
      <c r="K111" s="154">
        <v>1911.8</v>
      </c>
      <c r="L111" s="154" t="s">
        <v>340</v>
      </c>
      <c r="M111" s="154">
        <v>40.2866</v>
      </c>
      <c r="N111" s="154">
        <v>-95.883300000000006</v>
      </c>
      <c r="O111" s="154" t="str">
        <f>IF(TYPE(VLOOKUP(A111,'2025 check'!$E$3:$E$2531,1,0))=16,"Legacy Eligibility","Y")</f>
        <v>Y</v>
      </c>
    </row>
    <row r="112" spans="1:15" x14ac:dyDescent="0.2">
      <c r="A112" s="110" t="s">
        <v>661</v>
      </c>
      <c r="B112" s="149">
        <v>0</v>
      </c>
      <c r="C112" s="110" t="s">
        <v>442</v>
      </c>
      <c r="D112" s="147" t="s">
        <v>662</v>
      </c>
      <c r="E112" s="150">
        <v>79</v>
      </c>
      <c r="F112" s="150">
        <v>13.3</v>
      </c>
      <c r="G112" s="147" t="s">
        <v>337</v>
      </c>
      <c r="H112" s="110" t="s">
        <v>338</v>
      </c>
      <c r="I112" s="110" t="s">
        <v>359</v>
      </c>
      <c r="J112" s="110">
        <v>1</v>
      </c>
      <c r="K112" s="154">
        <v>1050.7</v>
      </c>
      <c r="L112" s="154" t="s">
        <v>340</v>
      </c>
      <c r="M112" s="154">
        <v>40.711500000000001</v>
      </c>
      <c r="N112" s="154">
        <v>-96.087699999999998</v>
      </c>
      <c r="O112" s="154" t="str">
        <f>IF(TYPE(VLOOKUP(A112,'2025 check'!$E$3:$E$2531,1,0))=16,"Legacy Eligibility","Y")</f>
        <v>Y</v>
      </c>
    </row>
    <row r="113" spans="1:15" x14ac:dyDescent="0.2">
      <c r="A113" s="110" t="s">
        <v>663</v>
      </c>
      <c r="B113" s="149">
        <v>0</v>
      </c>
      <c r="C113" s="110" t="s">
        <v>442</v>
      </c>
      <c r="D113" s="147" t="s">
        <v>664</v>
      </c>
      <c r="E113" s="150">
        <v>63</v>
      </c>
      <c r="F113" s="150">
        <v>13.5</v>
      </c>
      <c r="G113" s="147" t="s">
        <v>337</v>
      </c>
      <c r="H113" s="110" t="s">
        <v>338</v>
      </c>
      <c r="I113" s="110" t="s">
        <v>359</v>
      </c>
      <c r="J113" s="110">
        <v>1</v>
      </c>
      <c r="K113" s="154">
        <v>850.5</v>
      </c>
      <c r="L113" s="154" t="s">
        <v>340</v>
      </c>
      <c r="M113" s="154">
        <v>40.765300000000003</v>
      </c>
      <c r="N113" s="154">
        <v>-96.050600000000003</v>
      </c>
      <c r="O113" s="154" t="str">
        <f>IF(TYPE(VLOOKUP(A113,'2025 check'!$E$3:$E$2531,1,0))=16,"Legacy Eligibility","Y")</f>
        <v>Y</v>
      </c>
    </row>
    <row r="114" spans="1:15" x14ac:dyDescent="0.2">
      <c r="A114" s="110" t="s">
        <v>665</v>
      </c>
      <c r="B114" s="149">
        <v>0</v>
      </c>
      <c r="C114" s="110" t="s">
        <v>442</v>
      </c>
      <c r="D114" s="147" t="s">
        <v>666</v>
      </c>
      <c r="E114" s="150">
        <v>91</v>
      </c>
      <c r="F114" s="150">
        <v>13.1</v>
      </c>
      <c r="G114" s="147" t="s">
        <v>337</v>
      </c>
      <c r="H114" s="110" t="s">
        <v>338</v>
      </c>
      <c r="I114" s="110" t="s">
        <v>359</v>
      </c>
      <c r="J114" s="110">
        <v>1</v>
      </c>
      <c r="K114" s="154">
        <v>1192.0999999999999</v>
      </c>
      <c r="L114" s="154" t="s">
        <v>340</v>
      </c>
      <c r="M114" s="154">
        <v>40.566499999999998</v>
      </c>
      <c r="N114" s="154">
        <v>-95.814099999999996</v>
      </c>
      <c r="O114" s="154" t="str">
        <f>IF(TYPE(VLOOKUP(A114,'2025 check'!$E$3:$E$2531,1,0))=16,"Legacy Eligibility","Y")</f>
        <v>Y</v>
      </c>
    </row>
    <row r="115" spans="1:15" x14ac:dyDescent="0.2">
      <c r="A115" s="110" t="s">
        <v>667</v>
      </c>
      <c r="B115" s="149" t="s">
        <v>668</v>
      </c>
      <c r="C115" s="110" t="s">
        <v>373</v>
      </c>
      <c r="D115" s="147" t="s">
        <v>669</v>
      </c>
      <c r="E115" s="150">
        <v>102</v>
      </c>
      <c r="F115" s="150">
        <v>20</v>
      </c>
      <c r="G115" s="147" t="s">
        <v>337</v>
      </c>
      <c r="H115" s="110" t="s">
        <v>358</v>
      </c>
      <c r="I115" s="110" t="s">
        <v>359</v>
      </c>
      <c r="J115" s="110">
        <v>1</v>
      </c>
      <c r="K115" s="154">
        <v>2040</v>
      </c>
      <c r="L115" s="154" t="s">
        <v>620</v>
      </c>
      <c r="M115" s="154">
        <v>40.029600000000002</v>
      </c>
      <c r="N115" s="154">
        <v>-96.150899999999993</v>
      </c>
      <c r="O115" s="154" t="str">
        <f>IF(TYPE(VLOOKUP(A115,'2025 check'!$E$3:$E$2531,1,0))=16,"Legacy Eligibility","Y")</f>
        <v>Y</v>
      </c>
    </row>
    <row r="116" spans="1:15" x14ac:dyDescent="0.2">
      <c r="A116" s="110" t="s">
        <v>670</v>
      </c>
      <c r="B116" s="149" t="s">
        <v>671</v>
      </c>
      <c r="C116" s="110" t="s">
        <v>373</v>
      </c>
      <c r="D116" s="147" t="s">
        <v>672</v>
      </c>
      <c r="E116" s="150">
        <v>51</v>
      </c>
      <c r="F116" s="150">
        <v>16</v>
      </c>
      <c r="G116" s="147" t="s">
        <v>337</v>
      </c>
      <c r="H116" s="110" t="s">
        <v>338</v>
      </c>
      <c r="I116" s="110" t="s">
        <v>359</v>
      </c>
      <c r="J116" s="110">
        <v>1</v>
      </c>
      <c r="K116" s="154">
        <v>816</v>
      </c>
      <c r="L116" s="154" t="s">
        <v>340</v>
      </c>
      <c r="M116" s="154">
        <v>40.000900000000001</v>
      </c>
      <c r="N116" s="154">
        <v>-96.300799999999995</v>
      </c>
      <c r="O116" s="154" t="str">
        <f>IF(TYPE(VLOOKUP(A116,'2025 check'!$E$3:$E$2531,1,0))=16,"Legacy Eligibility","Y")</f>
        <v>Y</v>
      </c>
    </row>
    <row r="117" spans="1:15" x14ac:dyDescent="0.2">
      <c r="A117" s="110" t="s">
        <v>673</v>
      </c>
      <c r="B117" s="149" t="s">
        <v>674</v>
      </c>
      <c r="C117" s="110" t="s">
        <v>381</v>
      </c>
      <c r="D117" s="147" t="s">
        <v>675</v>
      </c>
      <c r="E117" s="150">
        <v>103</v>
      </c>
      <c r="F117" s="150">
        <v>20</v>
      </c>
      <c r="G117" s="147" t="s">
        <v>337</v>
      </c>
      <c r="H117" s="110" t="s">
        <v>548</v>
      </c>
      <c r="I117" s="110" t="s">
        <v>359</v>
      </c>
      <c r="J117" s="110">
        <v>1</v>
      </c>
      <c r="K117" s="154">
        <v>2060</v>
      </c>
      <c r="L117" s="154" t="s">
        <v>340</v>
      </c>
      <c r="M117" s="154">
        <v>40.022199999999998</v>
      </c>
      <c r="N117" s="154">
        <v>-95.787199999999999</v>
      </c>
      <c r="O117" s="154" t="str">
        <f>IF(TYPE(VLOOKUP(A117,'2025 check'!$E$3:$E$2531,1,0))=16,"Legacy Eligibility","Y")</f>
        <v>Y</v>
      </c>
    </row>
    <row r="118" spans="1:15" x14ac:dyDescent="0.2">
      <c r="A118" s="110" t="s">
        <v>676</v>
      </c>
      <c r="B118" s="149" t="s">
        <v>677</v>
      </c>
      <c r="C118" s="110" t="s">
        <v>381</v>
      </c>
      <c r="D118" s="147" t="s">
        <v>678</v>
      </c>
      <c r="E118" s="150">
        <v>99</v>
      </c>
      <c r="F118" s="150">
        <v>19.5</v>
      </c>
      <c r="G118" s="147" t="s">
        <v>337</v>
      </c>
      <c r="H118" s="110" t="s">
        <v>338</v>
      </c>
      <c r="I118" s="110" t="s">
        <v>359</v>
      </c>
      <c r="J118" s="110">
        <v>1</v>
      </c>
      <c r="K118" s="154">
        <v>1930.5</v>
      </c>
      <c r="L118" s="154" t="s">
        <v>340</v>
      </c>
      <c r="M118" s="154">
        <v>40.1312</v>
      </c>
      <c r="N118" s="154">
        <v>-96.004599999999996</v>
      </c>
      <c r="O118" s="154" t="str">
        <f>IF(TYPE(VLOOKUP(A118,'2025 check'!$E$3:$E$2531,1,0))=16,"Legacy Eligibility","Y")</f>
        <v>Y</v>
      </c>
    </row>
    <row r="119" spans="1:15" x14ac:dyDescent="0.2">
      <c r="A119" s="110" t="s">
        <v>679</v>
      </c>
      <c r="B119" s="149" t="s">
        <v>680</v>
      </c>
      <c r="C119" s="110" t="s">
        <v>381</v>
      </c>
      <c r="D119" s="147" t="s">
        <v>681</v>
      </c>
      <c r="E119" s="150">
        <v>52</v>
      </c>
      <c r="F119" s="150">
        <v>15.5</v>
      </c>
      <c r="G119" s="147" t="s">
        <v>337</v>
      </c>
      <c r="H119" s="110" t="s">
        <v>338</v>
      </c>
      <c r="I119" s="110" t="s">
        <v>359</v>
      </c>
      <c r="J119" s="110">
        <v>1</v>
      </c>
      <c r="K119" s="154">
        <v>806</v>
      </c>
      <c r="L119" s="154" t="s">
        <v>340</v>
      </c>
      <c r="M119" s="154">
        <v>40.044199999999996</v>
      </c>
      <c r="N119" s="154">
        <v>-95.939400000000006</v>
      </c>
      <c r="O119" s="154" t="str">
        <f>IF(TYPE(VLOOKUP(A119,'2025 check'!$E$3:$E$2531,1,0))=16,"Legacy Eligibility","Y")</f>
        <v>Y</v>
      </c>
    </row>
    <row r="120" spans="1:15" x14ac:dyDescent="0.2">
      <c r="A120" s="110" t="s">
        <v>682</v>
      </c>
      <c r="B120" s="149" t="s">
        <v>683</v>
      </c>
      <c r="C120" s="110" t="s">
        <v>381</v>
      </c>
      <c r="D120" s="147" t="s">
        <v>684</v>
      </c>
      <c r="E120" s="150">
        <v>86</v>
      </c>
      <c r="F120" s="150">
        <v>16</v>
      </c>
      <c r="G120" s="147" t="s">
        <v>337</v>
      </c>
      <c r="H120" s="110" t="s">
        <v>338</v>
      </c>
      <c r="I120" s="110" t="s">
        <v>359</v>
      </c>
      <c r="J120" s="110">
        <v>1</v>
      </c>
      <c r="K120" s="154">
        <v>1376</v>
      </c>
      <c r="L120" s="154" t="s">
        <v>340</v>
      </c>
      <c r="M120" s="154">
        <v>40.188899999999997</v>
      </c>
      <c r="N120" s="154">
        <v>-95.702200000000005</v>
      </c>
      <c r="O120" s="154" t="str">
        <f>IF(TYPE(VLOOKUP(A120,'2025 check'!$E$3:$E$2531,1,0))=16,"Legacy Eligibility","Y")</f>
        <v>Y</v>
      </c>
    </row>
    <row r="121" spans="1:15" x14ac:dyDescent="0.2">
      <c r="A121" s="110" t="s">
        <v>685</v>
      </c>
      <c r="B121" s="149" t="s">
        <v>686</v>
      </c>
      <c r="C121" s="110" t="s">
        <v>381</v>
      </c>
      <c r="D121" s="147" t="s">
        <v>687</v>
      </c>
      <c r="E121" s="150">
        <v>129</v>
      </c>
      <c r="F121" s="150">
        <v>20</v>
      </c>
      <c r="G121" s="147" t="s">
        <v>337</v>
      </c>
      <c r="H121" s="110" t="s">
        <v>338</v>
      </c>
      <c r="I121" s="110" t="s">
        <v>359</v>
      </c>
      <c r="J121" s="110">
        <v>1</v>
      </c>
      <c r="K121" s="154">
        <v>2580</v>
      </c>
      <c r="L121" s="154" t="s">
        <v>340</v>
      </c>
      <c r="M121" s="154">
        <v>40.116500000000002</v>
      </c>
      <c r="N121" s="154">
        <v>-95.629900000000006</v>
      </c>
      <c r="O121" s="154" t="str">
        <f>IF(TYPE(VLOOKUP(A121,'2025 check'!$E$3:$E$2531,1,0))=16,"Legacy Eligibility","Y")</f>
        <v>Y</v>
      </c>
    </row>
    <row r="122" spans="1:15" x14ac:dyDescent="0.2">
      <c r="A122" s="110" t="s">
        <v>688</v>
      </c>
      <c r="B122" s="149" t="s">
        <v>689</v>
      </c>
      <c r="C122" s="110" t="s">
        <v>381</v>
      </c>
      <c r="D122" s="147" t="s">
        <v>690</v>
      </c>
      <c r="E122" s="150">
        <v>122</v>
      </c>
      <c r="F122" s="150">
        <v>15.8</v>
      </c>
      <c r="G122" s="147" t="s">
        <v>337</v>
      </c>
      <c r="H122" s="110" t="s">
        <v>338</v>
      </c>
      <c r="I122" s="110" t="s">
        <v>359</v>
      </c>
      <c r="J122" s="110">
        <v>1</v>
      </c>
      <c r="K122" s="154">
        <v>1927.6</v>
      </c>
      <c r="L122" s="154" t="s">
        <v>340</v>
      </c>
      <c r="M122" s="154">
        <v>40.0871</v>
      </c>
      <c r="N122" s="154">
        <v>-95.553799999999995</v>
      </c>
      <c r="O122" s="154" t="str">
        <f>IF(TYPE(VLOOKUP(A122,'2025 check'!$E$3:$E$2531,1,0))=16,"Legacy Eligibility","Y")</f>
        <v>Y</v>
      </c>
    </row>
    <row r="123" spans="1:15" x14ac:dyDescent="0.2">
      <c r="A123" s="110" t="s">
        <v>691</v>
      </c>
      <c r="B123" s="149" t="s">
        <v>692</v>
      </c>
      <c r="C123" s="110" t="s">
        <v>452</v>
      </c>
      <c r="D123" s="147" t="s">
        <v>693</v>
      </c>
      <c r="E123" s="150">
        <v>90.999999999999986</v>
      </c>
      <c r="F123" s="150">
        <v>17.8</v>
      </c>
      <c r="G123" s="147" t="s">
        <v>337</v>
      </c>
      <c r="H123" s="110" t="s">
        <v>338</v>
      </c>
      <c r="I123" s="110" t="s">
        <v>359</v>
      </c>
      <c r="J123" s="110">
        <v>1</v>
      </c>
      <c r="K123" s="154">
        <v>1619.8</v>
      </c>
      <c r="L123" s="154" t="s">
        <v>340</v>
      </c>
      <c r="M123" s="154">
        <v>41.055</v>
      </c>
      <c r="N123" s="154">
        <v>-96.156700000000001</v>
      </c>
      <c r="O123" s="154" t="str">
        <f>IF(TYPE(VLOOKUP(A123,'2025 check'!$E$3:$E$2531,1,0))=16,"Legacy Eligibility","Y")</f>
        <v>Y</v>
      </c>
    </row>
    <row r="124" spans="1:15" x14ac:dyDescent="0.2">
      <c r="A124" s="110" t="s">
        <v>694</v>
      </c>
      <c r="B124" s="149" t="s">
        <v>695</v>
      </c>
      <c r="C124" s="110" t="s">
        <v>452</v>
      </c>
      <c r="D124" s="147" t="s">
        <v>696</v>
      </c>
      <c r="E124" s="150">
        <v>41</v>
      </c>
      <c r="F124" s="150">
        <v>15</v>
      </c>
      <c r="G124" s="147" t="s">
        <v>337</v>
      </c>
      <c r="H124" s="110" t="s">
        <v>338</v>
      </c>
      <c r="I124" s="110" t="s">
        <v>359</v>
      </c>
      <c r="J124" s="110">
        <v>1</v>
      </c>
      <c r="K124" s="154">
        <v>615</v>
      </c>
      <c r="L124" s="154" t="s">
        <v>340</v>
      </c>
      <c r="M124" s="154">
        <v>41.1614</v>
      </c>
      <c r="N124" s="154">
        <v>-96.222099999999998</v>
      </c>
      <c r="O124" s="154" t="str">
        <f>IF(TYPE(VLOOKUP(A124,'2025 check'!$E$3:$E$2531,1,0))=16,"Legacy Eligibility","Y")</f>
        <v>Y</v>
      </c>
    </row>
    <row r="125" spans="1:15" x14ac:dyDescent="0.2">
      <c r="A125" s="110" t="s">
        <v>697</v>
      </c>
      <c r="B125" s="149">
        <v>0</v>
      </c>
      <c r="C125" s="110" t="s">
        <v>456</v>
      </c>
      <c r="D125" s="147" t="s">
        <v>698</v>
      </c>
      <c r="E125" s="150">
        <v>72</v>
      </c>
      <c r="F125" s="150">
        <v>19.8</v>
      </c>
      <c r="G125" s="147" t="s">
        <v>337</v>
      </c>
      <c r="H125" s="110" t="s">
        <v>338</v>
      </c>
      <c r="I125" s="110" t="s">
        <v>359</v>
      </c>
      <c r="J125" s="110">
        <v>1</v>
      </c>
      <c r="K125" s="154">
        <v>1425.6</v>
      </c>
      <c r="L125" s="154" t="s">
        <v>340</v>
      </c>
      <c r="M125" s="154">
        <v>41.1905</v>
      </c>
      <c r="N125" s="154">
        <v>-96.747200000000007</v>
      </c>
      <c r="O125" s="154" t="str">
        <f>IF(TYPE(VLOOKUP(A125,'2025 check'!$E$3:$E$2531,1,0))=16,"Legacy Eligibility","Y")</f>
        <v>Y</v>
      </c>
    </row>
    <row r="126" spans="1:15" x14ac:dyDescent="0.2">
      <c r="A126" s="110" t="s">
        <v>699</v>
      </c>
      <c r="B126" s="149">
        <v>0</v>
      </c>
      <c r="C126" s="110" t="s">
        <v>456</v>
      </c>
      <c r="D126" s="147" t="s">
        <v>700</v>
      </c>
      <c r="E126" s="150">
        <v>61</v>
      </c>
      <c r="F126" s="150">
        <v>19.8</v>
      </c>
      <c r="G126" s="147" t="s">
        <v>337</v>
      </c>
      <c r="H126" s="110" t="s">
        <v>338</v>
      </c>
      <c r="I126" s="110" t="s">
        <v>359</v>
      </c>
      <c r="J126" s="110">
        <v>1</v>
      </c>
      <c r="K126" s="154">
        <v>1207.8</v>
      </c>
      <c r="L126" s="154" t="s">
        <v>340</v>
      </c>
      <c r="M126" s="154">
        <v>41.3048</v>
      </c>
      <c r="N126" s="154">
        <v>-96.851900000000001</v>
      </c>
      <c r="O126" s="154" t="str">
        <f>IF(TYPE(VLOOKUP(A126,'2025 check'!$E$3:$E$2531,1,0))=16,"Legacy Eligibility","Y")</f>
        <v>Y</v>
      </c>
    </row>
    <row r="127" spans="1:15" x14ac:dyDescent="0.2">
      <c r="A127" s="110" t="s">
        <v>701</v>
      </c>
      <c r="B127" s="149" t="s">
        <v>702</v>
      </c>
      <c r="C127" s="110" t="s">
        <v>460</v>
      </c>
      <c r="D127" s="147" t="s">
        <v>703</v>
      </c>
      <c r="E127" s="150">
        <v>117</v>
      </c>
      <c r="F127" s="150">
        <v>15.8</v>
      </c>
      <c r="G127" s="147" t="s">
        <v>337</v>
      </c>
      <c r="H127" s="110" t="s">
        <v>338</v>
      </c>
      <c r="I127" s="110" t="s">
        <v>359</v>
      </c>
      <c r="J127" s="110">
        <v>1</v>
      </c>
      <c r="K127" s="154">
        <v>1848.6</v>
      </c>
      <c r="L127" s="154" t="s">
        <v>340</v>
      </c>
      <c r="M127" s="154">
        <v>40.804000000000002</v>
      </c>
      <c r="N127" s="154">
        <v>-97.368399999999994</v>
      </c>
      <c r="O127" s="154" t="str">
        <f>IF(TYPE(VLOOKUP(A127,'2025 check'!$E$3:$E$2531,1,0))=16,"Legacy Eligibility","Y")</f>
        <v>Y</v>
      </c>
    </row>
    <row r="128" spans="1:15" x14ac:dyDescent="0.2">
      <c r="A128" s="110" t="s">
        <v>704</v>
      </c>
      <c r="B128" s="149" t="s">
        <v>705</v>
      </c>
      <c r="C128" s="110" t="s">
        <v>460</v>
      </c>
      <c r="D128" s="147" t="s">
        <v>706</v>
      </c>
      <c r="E128" s="150">
        <v>117</v>
      </c>
      <c r="F128" s="150">
        <v>15.8</v>
      </c>
      <c r="G128" s="147" t="s">
        <v>337</v>
      </c>
      <c r="H128" s="110" t="s">
        <v>338</v>
      </c>
      <c r="I128" s="110" t="s">
        <v>359</v>
      </c>
      <c r="J128" s="110">
        <v>1</v>
      </c>
      <c r="K128" s="154">
        <v>1848.6</v>
      </c>
      <c r="L128" s="154" t="s">
        <v>340</v>
      </c>
      <c r="M128" s="154">
        <v>40.787700000000001</v>
      </c>
      <c r="N128" s="154">
        <v>-97.320800000000006</v>
      </c>
      <c r="O128" s="154" t="str">
        <f>IF(TYPE(VLOOKUP(A128,'2025 check'!$E$3:$E$2531,1,0))=16,"Legacy Eligibility","Y")</f>
        <v>Y</v>
      </c>
    </row>
    <row r="129" spans="1:15" x14ac:dyDescent="0.2">
      <c r="A129" s="110" t="s">
        <v>707</v>
      </c>
      <c r="B129" s="149" t="s">
        <v>708</v>
      </c>
      <c r="C129" s="110" t="s">
        <v>460</v>
      </c>
      <c r="D129" s="147" t="s">
        <v>709</v>
      </c>
      <c r="E129" s="150">
        <v>91</v>
      </c>
      <c r="F129" s="150">
        <v>15.7</v>
      </c>
      <c r="G129" s="147" t="s">
        <v>337</v>
      </c>
      <c r="H129" s="110" t="s">
        <v>338</v>
      </c>
      <c r="I129" s="110" t="s">
        <v>359</v>
      </c>
      <c r="J129" s="110">
        <v>1</v>
      </c>
      <c r="K129" s="154">
        <v>1428.7</v>
      </c>
      <c r="L129" s="154" t="s">
        <v>340</v>
      </c>
      <c r="M129" s="154">
        <v>41.003300000000003</v>
      </c>
      <c r="N129" s="154">
        <v>-97.179900000000004</v>
      </c>
      <c r="O129" s="154" t="str">
        <f>IF(TYPE(VLOOKUP(A129,'2025 check'!$E$3:$E$2531,1,0))=16,"Legacy Eligibility","Y")</f>
        <v>Y</v>
      </c>
    </row>
    <row r="130" spans="1:15" x14ac:dyDescent="0.2">
      <c r="A130" s="110" t="s">
        <v>710</v>
      </c>
      <c r="B130" s="149" t="s">
        <v>711</v>
      </c>
      <c r="C130" s="110" t="s">
        <v>460</v>
      </c>
      <c r="D130" s="147" t="s">
        <v>712</v>
      </c>
      <c r="E130" s="150">
        <v>91</v>
      </c>
      <c r="F130" s="150">
        <v>16</v>
      </c>
      <c r="G130" s="147" t="s">
        <v>337</v>
      </c>
      <c r="H130" s="110" t="s">
        <v>338</v>
      </c>
      <c r="I130" s="110" t="s">
        <v>359</v>
      </c>
      <c r="J130" s="110">
        <v>1</v>
      </c>
      <c r="K130" s="154">
        <v>1456</v>
      </c>
      <c r="L130" s="154" t="s">
        <v>340</v>
      </c>
      <c r="M130" s="154">
        <v>40.959699999999998</v>
      </c>
      <c r="N130" s="154">
        <v>-97.141800000000003</v>
      </c>
      <c r="O130" s="154" t="str">
        <f>IF(TYPE(VLOOKUP(A130,'2025 check'!$E$3:$E$2531,1,0))=16,"Legacy Eligibility","Y")</f>
        <v>Y</v>
      </c>
    </row>
    <row r="131" spans="1:15" x14ac:dyDescent="0.2">
      <c r="A131" s="110" t="s">
        <v>713</v>
      </c>
      <c r="B131" s="149" t="s">
        <v>714</v>
      </c>
      <c r="C131" s="110" t="s">
        <v>460</v>
      </c>
      <c r="D131" s="147" t="s">
        <v>715</v>
      </c>
      <c r="E131" s="150">
        <v>91</v>
      </c>
      <c r="F131" s="150">
        <v>15.8</v>
      </c>
      <c r="G131" s="147" t="s">
        <v>337</v>
      </c>
      <c r="H131" s="110" t="s">
        <v>338</v>
      </c>
      <c r="I131" s="110" t="s">
        <v>359</v>
      </c>
      <c r="J131" s="110">
        <v>1</v>
      </c>
      <c r="K131" s="154">
        <v>1437.8</v>
      </c>
      <c r="L131" s="154" t="s">
        <v>340</v>
      </c>
      <c r="M131" s="154">
        <v>40.975900000000003</v>
      </c>
      <c r="N131" s="154">
        <v>-97.311099999999996</v>
      </c>
      <c r="O131" s="154" t="str">
        <f>IF(TYPE(VLOOKUP(A131,'2025 check'!$E$3:$E$2531,1,0))=16,"Legacy Eligibility","Y")</f>
        <v>Y</v>
      </c>
    </row>
    <row r="132" spans="1:15" x14ac:dyDescent="0.2">
      <c r="A132" s="110" t="s">
        <v>716</v>
      </c>
      <c r="B132" s="149" t="s">
        <v>717</v>
      </c>
      <c r="C132" s="110" t="s">
        <v>718</v>
      </c>
      <c r="D132" s="147" t="s">
        <v>719</v>
      </c>
      <c r="E132" s="150">
        <v>81</v>
      </c>
      <c r="F132" s="150">
        <v>16.100000000000001</v>
      </c>
      <c r="G132" s="147" t="s">
        <v>337</v>
      </c>
      <c r="H132" s="110" t="s">
        <v>338</v>
      </c>
      <c r="I132" s="110" t="s">
        <v>349</v>
      </c>
      <c r="J132" s="110">
        <v>3</v>
      </c>
      <c r="K132" s="154">
        <v>1304.0999999999999</v>
      </c>
      <c r="L132" s="154" t="s">
        <v>340</v>
      </c>
      <c r="M132" s="154">
        <v>41.205922197469484</v>
      </c>
      <c r="N132" s="154">
        <v>-99.148681224536901</v>
      </c>
      <c r="O132" s="154" t="str">
        <f>IF(TYPE(VLOOKUP(A132,'2025 check'!$E$3:$E$2531,1,0))=16,"Legacy Eligibility","Y")</f>
        <v>Y</v>
      </c>
    </row>
    <row r="133" spans="1:15" x14ac:dyDescent="0.2">
      <c r="A133" s="110" t="s">
        <v>720</v>
      </c>
      <c r="B133" s="149">
        <v>0</v>
      </c>
      <c r="C133" s="110" t="s">
        <v>721</v>
      </c>
      <c r="D133" s="147" t="s">
        <v>722</v>
      </c>
      <c r="E133" s="150">
        <v>61</v>
      </c>
      <c r="F133" s="150">
        <v>14.1</v>
      </c>
      <c r="G133" s="147" t="s">
        <v>337</v>
      </c>
      <c r="H133" s="110" t="s">
        <v>338</v>
      </c>
      <c r="I133" s="110" t="s">
        <v>344</v>
      </c>
      <c r="J133" s="110">
        <v>2</v>
      </c>
      <c r="K133" s="154">
        <v>860.1</v>
      </c>
      <c r="L133" s="154" t="s">
        <v>340</v>
      </c>
      <c r="M133" s="154">
        <v>41.800899999999999</v>
      </c>
      <c r="N133" s="154">
        <v>-97.192599999999999</v>
      </c>
      <c r="O133" s="154" t="str">
        <f>IF(TYPE(VLOOKUP(A133,'2025 check'!$E$3:$E$2531,1,0))=16,"Legacy Eligibility","Y")</f>
        <v>Y</v>
      </c>
    </row>
    <row r="134" spans="1:15" x14ac:dyDescent="0.2">
      <c r="A134" s="110" t="s">
        <v>723</v>
      </c>
      <c r="B134" s="149">
        <v>0</v>
      </c>
      <c r="C134" s="110" t="s">
        <v>721</v>
      </c>
      <c r="D134" s="147" t="s">
        <v>724</v>
      </c>
      <c r="E134" s="150">
        <v>62</v>
      </c>
      <c r="F134" s="150">
        <v>16</v>
      </c>
      <c r="G134" s="147" t="s">
        <v>375</v>
      </c>
      <c r="H134" s="110" t="s">
        <v>338</v>
      </c>
      <c r="I134" s="110" t="s">
        <v>344</v>
      </c>
      <c r="J134" s="110">
        <v>2</v>
      </c>
      <c r="K134" s="154">
        <v>992</v>
      </c>
      <c r="L134" s="154" t="s">
        <v>340</v>
      </c>
      <c r="M134" s="154">
        <v>42.03</v>
      </c>
      <c r="N134" s="154">
        <v>-97.194999999999993</v>
      </c>
      <c r="O134" s="154" t="str">
        <f>IF(TYPE(VLOOKUP(A134,'2025 check'!$E$3:$E$2531,1,0))=16,"Legacy Eligibility","Y")</f>
        <v>Y</v>
      </c>
    </row>
    <row r="135" spans="1:15" x14ac:dyDescent="0.2">
      <c r="A135" s="110" t="s">
        <v>725</v>
      </c>
      <c r="B135" s="149">
        <v>0</v>
      </c>
      <c r="C135" s="110" t="s">
        <v>387</v>
      </c>
      <c r="D135" s="147" t="s">
        <v>726</v>
      </c>
      <c r="E135" s="150">
        <v>45.999999999999993</v>
      </c>
      <c r="F135" s="150">
        <v>15.7</v>
      </c>
      <c r="G135" s="147" t="s">
        <v>337</v>
      </c>
      <c r="H135" s="110" t="s">
        <v>338</v>
      </c>
      <c r="I135" s="110" t="s">
        <v>344</v>
      </c>
      <c r="J135" s="110">
        <v>2</v>
      </c>
      <c r="K135" s="154">
        <v>722.2</v>
      </c>
      <c r="L135" s="154" t="s">
        <v>340</v>
      </c>
      <c r="M135" s="154">
        <v>42.25</v>
      </c>
      <c r="N135" s="154">
        <v>-96.589999599999999</v>
      </c>
      <c r="O135" s="154" t="str">
        <f>IF(TYPE(VLOOKUP(A135,'2025 check'!$E$3:$E$2531,1,0))=16,"Legacy Eligibility","Y")</f>
        <v>Y</v>
      </c>
    </row>
    <row r="136" spans="1:15" x14ac:dyDescent="0.2">
      <c r="A136" s="110" t="s">
        <v>727</v>
      </c>
      <c r="B136" s="149">
        <v>0</v>
      </c>
      <c r="C136" s="110" t="s">
        <v>387</v>
      </c>
      <c r="D136" s="147" t="s">
        <v>728</v>
      </c>
      <c r="E136" s="150">
        <v>184</v>
      </c>
      <c r="F136" s="150">
        <v>15.8</v>
      </c>
      <c r="G136" s="147" t="s">
        <v>337</v>
      </c>
      <c r="H136" s="110" t="s">
        <v>338</v>
      </c>
      <c r="I136" s="110" t="s">
        <v>344</v>
      </c>
      <c r="J136" s="110">
        <v>2</v>
      </c>
      <c r="K136" s="154">
        <v>2907.2</v>
      </c>
      <c r="L136" s="154" t="s">
        <v>340</v>
      </c>
      <c r="M136" s="154">
        <v>42.224800000000002</v>
      </c>
      <c r="N136" s="154">
        <v>-96.819599999999994</v>
      </c>
      <c r="O136" s="154" t="str">
        <f>IF(TYPE(VLOOKUP(A136,'2025 check'!$E$3:$E$2531,1,0))=16,"Legacy Eligibility","Y")</f>
        <v>Y</v>
      </c>
    </row>
    <row r="137" spans="1:15" x14ac:dyDescent="0.2">
      <c r="A137" s="110" t="s">
        <v>729</v>
      </c>
      <c r="B137" s="149">
        <v>0</v>
      </c>
      <c r="C137" s="110" t="s">
        <v>387</v>
      </c>
      <c r="D137" s="147" t="s">
        <v>730</v>
      </c>
      <c r="E137" s="150">
        <v>41</v>
      </c>
      <c r="F137" s="150">
        <v>20</v>
      </c>
      <c r="G137" s="147" t="s">
        <v>337</v>
      </c>
      <c r="H137" s="110" t="s">
        <v>338</v>
      </c>
      <c r="I137" s="110" t="s">
        <v>344</v>
      </c>
      <c r="J137" s="110">
        <v>2</v>
      </c>
      <c r="K137" s="154">
        <v>820</v>
      </c>
      <c r="L137" s="154" t="s">
        <v>340</v>
      </c>
      <c r="M137" s="154">
        <v>42.213099999999997</v>
      </c>
      <c r="N137" s="154">
        <v>-96.587000000000003</v>
      </c>
      <c r="O137" s="154" t="str">
        <f>IF(TYPE(VLOOKUP(A137,'2025 check'!$E$3:$E$2531,1,0))=16,"Legacy Eligibility","Y")</f>
        <v>Y</v>
      </c>
    </row>
    <row r="138" spans="1:15" x14ac:dyDescent="0.2">
      <c r="A138" s="110" t="s">
        <v>731</v>
      </c>
      <c r="B138" s="149" t="s">
        <v>732</v>
      </c>
      <c r="C138" s="110" t="s">
        <v>479</v>
      </c>
      <c r="D138" s="147" t="s">
        <v>733</v>
      </c>
      <c r="E138" s="150">
        <v>81</v>
      </c>
      <c r="F138" s="150">
        <v>16.2</v>
      </c>
      <c r="G138" s="147" t="s">
        <v>337</v>
      </c>
      <c r="H138" s="110" t="s">
        <v>338</v>
      </c>
      <c r="I138" s="110" t="s">
        <v>344</v>
      </c>
      <c r="J138" s="110">
        <v>2</v>
      </c>
      <c r="K138" s="154">
        <v>1312.2</v>
      </c>
      <c r="L138" s="154" t="s">
        <v>340</v>
      </c>
      <c r="M138" s="154">
        <v>41.683100000000003</v>
      </c>
      <c r="N138" s="154">
        <v>-96.174099999999996</v>
      </c>
      <c r="O138" s="154" t="str">
        <f>IF(TYPE(VLOOKUP(A138,'2025 check'!$E$3:$E$2531,1,0))=16,"Legacy Eligibility","Y")</f>
        <v>Y</v>
      </c>
    </row>
    <row r="139" spans="1:15" x14ac:dyDescent="0.2">
      <c r="A139" s="110" t="s">
        <v>734</v>
      </c>
      <c r="B139" s="149">
        <v>0</v>
      </c>
      <c r="C139" s="110" t="s">
        <v>482</v>
      </c>
      <c r="D139" s="147" t="s">
        <v>735</v>
      </c>
      <c r="E139" s="150">
        <v>51</v>
      </c>
      <c r="F139" s="150">
        <v>15.8</v>
      </c>
      <c r="G139" s="147" t="s">
        <v>337</v>
      </c>
      <c r="H139" s="110" t="s">
        <v>338</v>
      </c>
      <c r="I139" s="110" t="s">
        <v>344</v>
      </c>
      <c r="J139" s="110">
        <v>2</v>
      </c>
      <c r="K139" s="154">
        <v>805.8</v>
      </c>
      <c r="L139" s="154" t="s">
        <v>340</v>
      </c>
      <c r="M139" s="154">
        <v>42.317100000000003</v>
      </c>
      <c r="N139" s="154">
        <v>-97.212999999999994</v>
      </c>
      <c r="O139" s="154" t="str">
        <f>IF(TYPE(VLOOKUP(A139,'2025 check'!$E$3:$E$2531,1,0))=16,"Legacy Eligibility","Y")</f>
        <v>Y</v>
      </c>
    </row>
    <row r="140" spans="1:15" x14ac:dyDescent="0.2">
      <c r="A140" s="110" t="s">
        <v>736</v>
      </c>
      <c r="B140" s="149">
        <v>0</v>
      </c>
      <c r="C140" s="110" t="s">
        <v>482</v>
      </c>
      <c r="D140" s="147" t="s">
        <v>737</v>
      </c>
      <c r="E140" s="150">
        <v>51</v>
      </c>
      <c r="F140" s="150">
        <v>16.100000000000001</v>
      </c>
      <c r="G140" s="147" t="s">
        <v>337</v>
      </c>
      <c r="H140" s="110" t="s">
        <v>338</v>
      </c>
      <c r="I140" s="110" t="s">
        <v>344</v>
      </c>
      <c r="J140" s="110">
        <v>2</v>
      </c>
      <c r="K140" s="154">
        <v>821.1</v>
      </c>
      <c r="L140" s="154" t="s">
        <v>340</v>
      </c>
      <c r="M140" s="154">
        <v>42.118499999999997</v>
      </c>
      <c r="N140" s="154">
        <v>-97.076400000000007</v>
      </c>
      <c r="O140" s="154" t="str">
        <f>IF(TYPE(VLOOKUP(A140,'2025 check'!$E$3:$E$2531,1,0))=16,"Legacy Eligibility","Y")</f>
        <v>Y</v>
      </c>
    </row>
    <row r="141" spans="1:15" x14ac:dyDescent="0.2">
      <c r="A141" s="110" t="s">
        <v>738</v>
      </c>
      <c r="B141" s="149">
        <v>0</v>
      </c>
      <c r="C141" s="110" t="s">
        <v>482</v>
      </c>
      <c r="D141" s="147" t="s">
        <v>739</v>
      </c>
      <c r="E141" s="150">
        <v>60</v>
      </c>
      <c r="F141" s="150">
        <v>18</v>
      </c>
      <c r="G141" s="147" t="s">
        <v>375</v>
      </c>
      <c r="H141" s="110" t="s">
        <v>338</v>
      </c>
      <c r="I141" s="110" t="s">
        <v>344</v>
      </c>
      <c r="J141" s="110">
        <v>2</v>
      </c>
      <c r="K141" s="154">
        <v>1080</v>
      </c>
      <c r="L141" s="154" t="s">
        <v>340</v>
      </c>
      <c r="M141" s="154">
        <v>42.268299999999996</v>
      </c>
      <c r="N141" s="154">
        <v>-97.1738</v>
      </c>
      <c r="O141" s="154" t="str">
        <f>IF(TYPE(VLOOKUP(A141,'2025 check'!$E$3:$E$2531,1,0))=16,"Legacy Eligibility","Y")</f>
        <v>Y</v>
      </c>
    </row>
    <row r="142" spans="1:15" ht="28.5" x14ac:dyDescent="0.2">
      <c r="A142" s="110" t="s">
        <v>740</v>
      </c>
      <c r="B142" s="149" t="s">
        <v>741</v>
      </c>
      <c r="C142" s="110" t="s">
        <v>742</v>
      </c>
      <c r="D142" s="147" t="s">
        <v>743</v>
      </c>
      <c r="E142" s="150">
        <v>72</v>
      </c>
      <c r="F142" s="150">
        <v>16.3</v>
      </c>
      <c r="G142" s="147" t="s">
        <v>337</v>
      </c>
      <c r="H142" s="110" t="s">
        <v>338</v>
      </c>
      <c r="I142" s="110" t="s">
        <v>349</v>
      </c>
      <c r="J142" s="110">
        <v>3</v>
      </c>
      <c r="K142" s="154">
        <v>1173.5999999999999</v>
      </c>
      <c r="L142" s="154" t="s">
        <v>340</v>
      </c>
      <c r="M142" s="154">
        <v>40.843200000000003</v>
      </c>
      <c r="N142" s="154">
        <v>-97.450199999999995</v>
      </c>
      <c r="O142" s="154" t="str">
        <f>IF(TYPE(VLOOKUP(A142,'2025 check'!$E$3:$E$2531,1,0))=16,"Legacy Eligibility","Y")</f>
        <v>Y</v>
      </c>
    </row>
    <row r="143" spans="1:15" x14ac:dyDescent="0.2">
      <c r="A143" s="110" t="s">
        <v>744</v>
      </c>
      <c r="B143" s="149" t="s">
        <v>745</v>
      </c>
      <c r="C143" s="110" t="s">
        <v>746</v>
      </c>
      <c r="D143" s="147" t="s">
        <v>747</v>
      </c>
      <c r="E143" s="150">
        <v>92</v>
      </c>
      <c r="F143" s="150">
        <v>14.5</v>
      </c>
      <c r="G143" s="147" t="s">
        <v>337</v>
      </c>
      <c r="H143" s="110" t="s">
        <v>338</v>
      </c>
      <c r="I143" s="110" t="s">
        <v>349</v>
      </c>
      <c r="J143" s="110">
        <v>3</v>
      </c>
      <c r="K143" s="154">
        <v>1334</v>
      </c>
      <c r="L143" s="154" t="s">
        <v>340</v>
      </c>
      <c r="M143" s="154">
        <v>40.399526554055868</v>
      </c>
      <c r="N143" s="154">
        <v>-98.572145597553288</v>
      </c>
      <c r="O143" s="154" t="str">
        <f>IF(TYPE(VLOOKUP(A143,'2025 check'!$E$3:$E$2531,1,0))=16,"Legacy Eligibility","Y")</f>
        <v>Y</v>
      </c>
    </row>
    <row r="144" spans="1:15" x14ac:dyDescent="0.2">
      <c r="A144" s="110" t="s">
        <v>748</v>
      </c>
      <c r="B144" s="149">
        <v>0</v>
      </c>
      <c r="C144" s="110" t="s">
        <v>577</v>
      </c>
      <c r="D144" s="147" t="s">
        <v>749</v>
      </c>
      <c r="E144" s="150">
        <v>67</v>
      </c>
      <c r="F144" s="150">
        <v>15.52</v>
      </c>
      <c r="G144" s="147" t="s">
        <v>337</v>
      </c>
      <c r="H144" s="110" t="s">
        <v>338</v>
      </c>
      <c r="I144" s="110" t="s">
        <v>344</v>
      </c>
      <c r="J144" s="110">
        <v>2</v>
      </c>
      <c r="K144" s="154">
        <v>1039.8</v>
      </c>
      <c r="L144" s="154" t="s">
        <v>340</v>
      </c>
      <c r="M144" s="154">
        <v>42.11389005150933</v>
      </c>
      <c r="N144" s="154">
        <v>-98.281634868717191</v>
      </c>
      <c r="O144" s="154" t="str">
        <f>IF(TYPE(VLOOKUP(A144,'2025 check'!$E$3:$E$2531,1,0))=16,"Legacy Eligibility","Y")</f>
        <v>Y</v>
      </c>
    </row>
    <row r="145" spans="1:15" ht="28.5" x14ac:dyDescent="0.2">
      <c r="A145" s="110" t="s">
        <v>750</v>
      </c>
      <c r="B145" s="149" t="s">
        <v>751</v>
      </c>
      <c r="C145" s="110" t="s">
        <v>391</v>
      </c>
      <c r="D145" s="147" t="s">
        <v>752</v>
      </c>
      <c r="E145" s="150">
        <v>40</v>
      </c>
      <c r="F145" s="150">
        <v>19.8</v>
      </c>
      <c r="G145" s="147" t="s">
        <v>375</v>
      </c>
      <c r="H145" s="110" t="s">
        <v>338</v>
      </c>
      <c r="I145" s="110" t="s">
        <v>349</v>
      </c>
      <c r="J145" s="110">
        <v>3</v>
      </c>
      <c r="K145" s="154">
        <v>792</v>
      </c>
      <c r="L145" s="154" t="s">
        <v>340</v>
      </c>
      <c r="M145" s="154">
        <v>40.607399999999998</v>
      </c>
      <c r="N145" s="154">
        <v>-97.8626</v>
      </c>
      <c r="O145" s="154" t="str">
        <f>IF(TYPE(VLOOKUP(A145,'2025 check'!$E$3:$E$2531,1,0))=16,"Legacy Eligibility","Y")</f>
        <v>Y</v>
      </c>
    </row>
    <row r="146" spans="1:15" x14ac:dyDescent="0.2">
      <c r="A146" s="110" t="s">
        <v>753</v>
      </c>
      <c r="B146" s="149">
        <v>0</v>
      </c>
      <c r="C146" s="110" t="s">
        <v>342</v>
      </c>
      <c r="D146" s="147" t="s">
        <v>754</v>
      </c>
      <c r="E146" s="150">
        <v>76</v>
      </c>
      <c r="F146" s="150">
        <v>20</v>
      </c>
      <c r="G146" s="147" t="s">
        <v>337</v>
      </c>
      <c r="H146" s="110" t="s">
        <v>338</v>
      </c>
      <c r="I146" s="110" t="s">
        <v>344</v>
      </c>
      <c r="J146" s="110">
        <v>2</v>
      </c>
      <c r="K146" s="154">
        <v>1520</v>
      </c>
      <c r="L146" s="154" t="s">
        <v>340</v>
      </c>
      <c r="M146" s="154">
        <v>41.945500000000003</v>
      </c>
      <c r="N146" s="154">
        <v>-96.766999999999996</v>
      </c>
      <c r="O146" s="154" t="str">
        <f>IF(TYPE(VLOOKUP(A146,'2025 check'!$E$3:$E$2531,1,0))=16,"Legacy Eligibility","Y")</f>
        <v>Y</v>
      </c>
    </row>
    <row r="147" spans="1:15" x14ac:dyDescent="0.2">
      <c r="A147" s="110" t="s">
        <v>755</v>
      </c>
      <c r="B147" s="149" t="s">
        <v>756</v>
      </c>
      <c r="C147" s="110" t="s">
        <v>415</v>
      </c>
      <c r="D147" s="147" t="s">
        <v>757</v>
      </c>
      <c r="E147" s="150">
        <v>32</v>
      </c>
      <c r="F147" s="150">
        <v>16.100000000000001</v>
      </c>
      <c r="G147" s="147" t="s">
        <v>375</v>
      </c>
      <c r="H147" s="110" t="s">
        <v>338</v>
      </c>
      <c r="I147" s="110" t="s">
        <v>359</v>
      </c>
      <c r="J147" s="110">
        <v>1</v>
      </c>
      <c r="K147" s="154">
        <v>515.20000000000005</v>
      </c>
      <c r="L147" s="154" t="s">
        <v>340</v>
      </c>
      <c r="M147" s="154">
        <v>40.659500000000001</v>
      </c>
      <c r="N147" s="154">
        <v>-97.691299999999998</v>
      </c>
      <c r="O147" s="154" t="str">
        <f>IF(TYPE(VLOOKUP(A147,'2025 check'!$E$3:$E$2531,1,0))=16,"Legacy Eligibility","Y")</f>
        <v>Y</v>
      </c>
    </row>
    <row r="148" spans="1:15" x14ac:dyDescent="0.2">
      <c r="A148" s="110" t="s">
        <v>758</v>
      </c>
      <c r="B148" s="149">
        <v>0</v>
      </c>
      <c r="C148" s="110" t="s">
        <v>361</v>
      </c>
      <c r="D148" s="147" t="s">
        <v>759</v>
      </c>
      <c r="E148" s="150">
        <v>76</v>
      </c>
      <c r="F148" s="150">
        <v>15.9</v>
      </c>
      <c r="G148" s="147" t="s">
        <v>375</v>
      </c>
      <c r="H148" s="110" t="s">
        <v>338</v>
      </c>
      <c r="I148" s="110" t="s">
        <v>359</v>
      </c>
      <c r="J148" s="110">
        <v>1</v>
      </c>
      <c r="K148" s="154">
        <v>1208.4000000000001</v>
      </c>
      <c r="L148" s="154" t="s">
        <v>340</v>
      </c>
      <c r="M148" s="154">
        <v>40.07172918770717</v>
      </c>
      <c r="N148" s="154">
        <v>-97.160759766864757</v>
      </c>
      <c r="O148" s="154" t="str">
        <f>IF(TYPE(VLOOKUP(A148,'2025 check'!$E$3:$E$2531,1,0))=16,"Legacy Eligibility","Y")</f>
        <v>Y</v>
      </c>
    </row>
    <row r="149" spans="1:15" x14ac:dyDescent="0.2">
      <c r="A149" s="110" t="s">
        <v>760</v>
      </c>
      <c r="B149" s="149">
        <v>0</v>
      </c>
      <c r="C149" s="110" t="s">
        <v>361</v>
      </c>
      <c r="D149" s="147" t="s">
        <v>761</v>
      </c>
      <c r="E149" s="150">
        <v>32</v>
      </c>
      <c r="F149" s="150">
        <v>15.8</v>
      </c>
      <c r="G149" s="147" t="s">
        <v>375</v>
      </c>
      <c r="H149" s="110" t="s">
        <v>338</v>
      </c>
      <c r="I149" s="110" t="s">
        <v>359</v>
      </c>
      <c r="J149" s="110">
        <v>1</v>
      </c>
      <c r="K149" s="154">
        <v>505.6</v>
      </c>
      <c r="L149" s="154" t="s">
        <v>340</v>
      </c>
      <c r="M149" s="154">
        <v>40.117600000000003</v>
      </c>
      <c r="N149" s="154">
        <v>-96.929599999999994</v>
      </c>
      <c r="O149" s="154" t="str">
        <f>IF(TYPE(VLOOKUP(A149,'2025 check'!$E$3:$E$2531,1,0))=16,"Legacy Eligibility","Y")</f>
        <v>Y</v>
      </c>
    </row>
    <row r="150" spans="1:15" x14ac:dyDescent="0.2">
      <c r="A150" s="110" t="s">
        <v>762</v>
      </c>
      <c r="B150" s="149">
        <v>0</v>
      </c>
      <c r="C150" s="110" t="s">
        <v>361</v>
      </c>
      <c r="D150" s="147" t="s">
        <v>763</v>
      </c>
      <c r="E150" s="150">
        <v>51</v>
      </c>
      <c r="F150" s="150">
        <v>20</v>
      </c>
      <c r="G150" s="147" t="s">
        <v>375</v>
      </c>
      <c r="H150" s="110" t="s">
        <v>338</v>
      </c>
      <c r="I150" s="110" t="s">
        <v>359</v>
      </c>
      <c r="J150" s="110">
        <v>1</v>
      </c>
      <c r="K150" s="154">
        <v>1020</v>
      </c>
      <c r="L150" s="154" t="s">
        <v>340</v>
      </c>
      <c r="M150" s="154">
        <v>40.117600000000003</v>
      </c>
      <c r="N150" s="154">
        <v>-96.917900000000003</v>
      </c>
      <c r="O150" s="154" t="str">
        <f>IF(TYPE(VLOOKUP(A150,'2025 check'!$E$3:$E$2531,1,0))=16,"Legacy Eligibility","Y")</f>
        <v>Y</v>
      </c>
    </row>
    <row r="151" spans="1:15" x14ac:dyDescent="0.2">
      <c r="A151" s="110" t="s">
        <v>764</v>
      </c>
      <c r="B151" s="149">
        <v>0</v>
      </c>
      <c r="C151" s="110" t="s">
        <v>366</v>
      </c>
      <c r="D151" s="147" t="s">
        <v>765</v>
      </c>
      <c r="E151" s="150">
        <v>52</v>
      </c>
      <c r="F151" s="150">
        <v>14</v>
      </c>
      <c r="G151" s="147" t="s">
        <v>337</v>
      </c>
      <c r="H151" s="110" t="s">
        <v>338</v>
      </c>
      <c r="I151" s="110" t="s">
        <v>359</v>
      </c>
      <c r="J151" s="110">
        <v>1</v>
      </c>
      <c r="K151" s="154">
        <v>728</v>
      </c>
      <c r="L151" s="154" t="s">
        <v>340</v>
      </c>
      <c r="M151" s="154">
        <v>40.353200000000001</v>
      </c>
      <c r="N151" s="154">
        <v>-96.255600000000001</v>
      </c>
      <c r="O151" s="154" t="str">
        <f>IF(TYPE(VLOOKUP(A151,'2025 check'!$E$3:$E$2531,1,0))=16,"Legacy Eligibility","Y")</f>
        <v>Y</v>
      </c>
    </row>
    <row r="152" spans="1:15" x14ac:dyDescent="0.2">
      <c r="A152" s="110" t="s">
        <v>766</v>
      </c>
      <c r="B152" s="149" t="s">
        <v>767</v>
      </c>
      <c r="C152" s="110" t="s">
        <v>431</v>
      </c>
      <c r="D152" s="147" t="s">
        <v>768</v>
      </c>
      <c r="E152" s="150">
        <v>61</v>
      </c>
      <c r="F152" s="150">
        <v>16.100000000000001</v>
      </c>
      <c r="G152" s="147" t="s">
        <v>337</v>
      </c>
      <c r="H152" s="110" t="s">
        <v>338</v>
      </c>
      <c r="I152" s="110" t="s">
        <v>344</v>
      </c>
      <c r="J152" s="110">
        <v>2</v>
      </c>
      <c r="K152" s="154">
        <v>982.1</v>
      </c>
      <c r="L152" s="154" t="s">
        <v>340</v>
      </c>
      <c r="M152" s="154">
        <v>42.4373</v>
      </c>
      <c r="N152" s="154">
        <v>-98.138499999999993</v>
      </c>
      <c r="O152" s="154" t="str">
        <f>IF(TYPE(VLOOKUP(A152,'2025 check'!$E$3:$E$2531,1,0))=16,"Legacy Eligibility","Y")</f>
        <v>Legacy Eligibility</v>
      </c>
    </row>
    <row r="153" spans="1:15" x14ac:dyDescent="0.2">
      <c r="A153" s="110" t="s">
        <v>769</v>
      </c>
      <c r="B153" s="149">
        <v>0</v>
      </c>
      <c r="C153" s="110" t="s">
        <v>538</v>
      </c>
      <c r="D153" s="147" t="s">
        <v>770</v>
      </c>
      <c r="E153" s="150">
        <v>70</v>
      </c>
      <c r="F153" s="150">
        <v>15.9</v>
      </c>
      <c r="G153" s="147" t="s">
        <v>337</v>
      </c>
      <c r="H153" s="110" t="s">
        <v>338</v>
      </c>
      <c r="I153" s="110" t="s">
        <v>344</v>
      </c>
      <c r="J153" s="110">
        <v>2</v>
      </c>
      <c r="K153" s="154">
        <v>1113</v>
      </c>
      <c r="L153" s="154" t="s">
        <v>340</v>
      </c>
      <c r="M153" s="154">
        <v>41.445300000000003</v>
      </c>
      <c r="N153" s="154">
        <v>-97.753200000000007</v>
      </c>
      <c r="O153" s="154" t="str">
        <f>IF(TYPE(VLOOKUP(A153,'2025 check'!$E$3:$E$2531,1,0))=16,"Legacy Eligibility","Y")</f>
        <v>Y</v>
      </c>
    </row>
    <row r="154" spans="1:15" x14ac:dyDescent="0.2">
      <c r="A154" s="110" t="s">
        <v>771</v>
      </c>
      <c r="B154" s="149">
        <v>0</v>
      </c>
      <c r="C154" s="110" t="s">
        <v>369</v>
      </c>
      <c r="D154" s="147" t="s">
        <v>772</v>
      </c>
      <c r="E154" s="150">
        <v>87</v>
      </c>
      <c r="F154" s="150">
        <v>16</v>
      </c>
      <c r="G154" s="147" t="s">
        <v>337</v>
      </c>
      <c r="H154" s="110" t="s">
        <v>338</v>
      </c>
      <c r="I154" s="110" t="s">
        <v>359</v>
      </c>
      <c r="J154" s="110">
        <v>1</v>
      </c>
      <c r="K154" s="154">
        <v>1392</v>
      </c>
      <c r="L154" s="154" t="s">
        <v>340</v>
      </c>
      <c r="M154" s="154">
        <v>40.4908</v>
      </c>
      <c r="N154" s="154">
        <v>-95.985799999999998</v>
      </c>
      <c r="O154" s="154" t="str">
        <f>IF(TYPE(VLOOKUP(A154,'2025 check'!$E$3:$E$2531,1,0))=16,"Legacy Eligibility","Y")</f>
        <v>Y</v>
      </c>
    </row>
    <row r="155" spans="1:15" x14ac:dyDescent="0.2">
      <c r="A155" s="110" t="s">
        <v>773</v>
      </c>
      <c r="B155" s="149">
        <v>0</v>
      </c>
      <c r="C155" s="110" t="s">
        <v>369</v>
      </c>
      <c r="D155" s="147" t="s">
        <v>774</v>
      </c>
      <c r="E155" s="150">
        <v>41</v>
      </c>
      <c r="F155" s="150">
        <v>15.7</v>
      </c>
      <c r="G155" s="147" t="s">
        <v>337</v>
      </c>
      <c r="H155" s="110" t="s">
        <v>338</v>
      </c>
      <c r="I155" s="110" t="s">
        <v>359</v>
      </c>
      <c r="J155" s="110">
        <v>1</v>
      </c>
      <c r="K155" s="154">
        <v>643.70000000000005</v>
      </c>
      <c r="L155" s="154" t="s">
        <v>340</v>
      </c>
      <c r="M155" s="154">
        <v>40.2637</v>
      </c>
      <c r="N155" s="154">
        <v>-95.8035</v>
      </c>
      <c r="O155" s="154" t="str">
        <f>IF(TYPE(VLOOKUP(A155,'2025 check'!$E$3:$E$2531,1,0))=16,"Legacy Eligibility","Y")</f>
        <v>Y</v>
      </c>
    </row>
    <row r="156" spans="1:15" x14ac:dyDescent="0.2">
      <c r="A156" s="110" t="s">
        <v>775</v>
      </c>
      <c r="B156" s="149">
        <v>0</v>
      </c>
      <c r="C156" s="110" t="s">
        <v>369</v>
      </c>
      <c r="D156" s="147" t="s">
        <v>776</v>
      </c>
      <c r="E156" s="150">
        <v>61</v>
      </c>
      <c r="F156" s="150">
        <v>15.8</v>
      </c>
      <c r="G156" s="147" t="s">
        <v>337</v>
      </c>
      <c r="H156" s="110" t="s">
        <v>338</v>
      </c>
      <c r="I156" s="110" t="s">
        <v>359</v>
      </c>
      <c r="J156" s="110">
        <v>1</v>
      </c>
      <c r="K156" s="154">
        <v>963.8</v>
      </c>
      <c r="L156" s="154" t="s">
        <v>340</v>
      </c>
      <c r="M156" s="154">
        <v>40.523200000000003</v>
      </c>
      <c r="N156" s="154">
        <v>-95.954899999999995</v>
      </c>
      <c r="O156" s="154" t="str">
        <f>IF(TYPE(VLOOKUP(A156,'2025 check'!$E$3:$E$2531,1,0))=16,"Legacy Eligibility","Y")</f>
        <v>Y</v>
      </c>
    </row>
    <row r="157" spans="1:15" x14ac:dyDescent="0.2">
      <c r="A157" s="110" t="s">
        <v>777</v>
      </c>
      <c r="B157" s="149">
        <v>0</v>
      </c>
      <c r="C157" s="110" t="s">
        <v>369</v>
      </c>
      <c r="D157" s="147" t="s">
        <v>778</v>
      </c>
      <c r="E157" s="150">
        <v>51</v>
      </c>
      <c r="F157" s="150">
        <v>20</v>
      </c>
      <c r="G157" s="147" t="s">
        <v>337</v>
      </c>
      <c r="H157" s="110" t="s">
        <v>338</v>
      </c>
      <c r="I157" s="110" t="s">
        <v>359</v>
      </c>
      <c r="J157" s="110">
        <v>1</v>
      </c>
      <c r="K157" s="154">
        <v>1020</v>
      </c>
      <c r="L157" s="154" t="s">
        <v>340</v>
      </c>
      <c r="M157" s="154">
        <v>40.349299999999999</v>
      </c>
      <c r="N157" s="154">
        <v>-95.806200000000004</v>
      </c>
      <c r="O157" s="154" t="str">
        <f>IF(TYPE(VLOOKUP(A157,'2025 check'!$E$3:$E$2531,1,0))=16,"Legacy Eligibility","Y")</f>
        <v>Y</v>
      </c>
    </row>
    <row r="158" spans="1:15" x14ac:dyDescent="0.2">
      <c r="A158" s="110" t="s">
        <v>779</v>
      </c>
      <c r="B158" s="149">
        <v>0</v>
      </c>
      <c r="C158" s="110" t="s">
        <v>442</v>
      </c>
      <c r="D158" s="147" t="s">
        <v>780</v>
      </c>
      <c r="E158" s="150">
        <v>61</v>
      </c>
      <c r="F158" s="150">
        <v>13.7</v>
      </c>
      <c r="G158" s="147" t="s">
        <v>337</v>
      </c>
      <c r="H158" s="110" t="s">
        <v>338</v>
      </c>
      <c r="I158" s="110" t="s">
        <v>359</v>
      </c>
      <c r="J158" s="110">
        <v>1</v>
      </c>
      <c r="K158" s="154">
        <v>835.7</v>
      </c>
      <c r="L158" s="154" t="s">
        <v>340</v>
      </c>
      <c r="M158" s="154">
        <v>40.560299999999998</v>
      </c>
      <c r="N158" s="154">
        <v>-96.345299999999995</v>
      </c>
      <c r="O158" s="154" t="str">
        <f>IF(TYPE(VLOOKUP(A158,'2025 check'!$E$3:$E$2531,1,0))=16,"Legacy Eligibility","Y")</f>
        <v>Y</v>
      </c>
    </row>
    <row r="159" spans="1:15" x14ac:dyDescent="0.2">
      <c r="A159" s="110" t="s">
        <v>781</v>
      </c>
      <c r="B159" s="149">
        <v>0</v>
      </c>
      <c r="C159" s="110" t="s">
        <v>442</v>
      </c>
      <c r="D159" s="147" t="s">
        <v>782</v>
      </c>
      <c r="E159" s="150">
        <v>71</v>
      </c>
      <c r="F159" s="150">
        <v>15.6</v>
      </c>
      <c r="G159" s="147" t="s">
        <v>337</v>
      </c>
      <c r="H159" s="110" t="s">
        <v>338</v>
      </c>
      <c r="I159" s="110" t="s">
        <v>359</v>
      </c>
      <c r="J159" s="110">
        <v>1</v>
      </c>
      <c r="K159" s="154">
        <v>1107.5999999999999</v>
      </c>
      <c r="L159" s="154" t="s">
        <v>340</v>
      </c>
      <c r="M159" s="154">
        <v>40.546799999999998</v>
      </c>
      <c r="N159" s="154">
        <v>-96.331299999999999</v>
      </c>
      <c r="O159" s="154" t="str">
        <f>IF(TYPE(VLOOKUP(A159,'2025 check'!$E$3:$E$2531,1,0))=16,"Legacy Eligibility","Y")</f>
        <v>Y</v>
      </c>
    </row>
    <row r="160" spans="1:15" x14ac:dyDescent="0.2">
      <c r="A160" s="110" t="s">
        <v>783</v>
      </c>
      <c r="B160" s="149">
        <v>0</v>
      </c>
      <c r="C160" s="110" t="s">
        <v>377</v>
      </c>
      <c r="D160" s="147" t="s">
        <v>784</v>
      </c>
      <c r="E160" s="150">
        <v>82</v>
      </c>
      <c r="F160" s="150">
        <v>15.6</v>
      </c>
      <c r="G160" s="147" t="s">
        <v>337</v>
      </c>
      <c r="H160" s="110" t="s">
        <v>338</v>
      </c>
      <c r="I160" s="110" t="s">
        <v>344</v>
      </c>
      <c r="J160" s="110">
        <v>2</v>
      </c>
      <c r="K160" s="154">
        <v>1279.2</v>
      </c>
      <c r="L160" s="154" t="s">
        <v>340</v>
      </c>
      <c r="M160" s="154">
        <v>42.134099999999997</v>
      </c>
      <c r="N160" s="154">
        <v>-97.458100000000002</v>
      </c>
      <c r="O160" s="154" t="str">
        <f>IF(TYPE(VLOOKUP(A160,'2025 check'!$E$3:$E$2531,1,0))=16,"Legacy Eligibility","Y")</f>
        <v>Y</v>
      </c>
    </row>
    <row r="161" spans="1:15" x14ac:dyDescent="0.2">
      <c r="A161" s="110" t="s">
        <v>785</v>
      </c>
      <c r="B161" s="149" t="s">
        <v>786</v>
      </c>
      <c r="C161" s="110" t="s">
        <v>381</v>
      </c>
      <c r="D161" s="147" t="s">
        <v>787</v>
      </c>
      <c r="E161" s="150">
        <v>126</v>
      </c>
      <c r="F161" s="150">
        <v>19.7</v>
      </c>
      <c r="G161" s="147" t="s">
        <v>337</v>
      </c>
      <c r="H161" s="110" t="s">
        <v>338</v>
      </c>
      <c r="I161" s="110" t="s">
        <v>359</v>
      </c>
      <c r="J161" s="110">
        <v>1</v>
      </c>
      <c r="K161" s="154">
        <v>2482.1999999999998</v>
      </c>
      <c r="L161" s="154" t="s">
        <v>340</v>
      </c>
      <c r="M161" s="154">
        <v>40.027000000000001</v>
      </c>
      <c r="N161" s="154">
        <v>-95.774900000000002</v>
      </c>
      <c r="O161" s="154" t="str">
        <f>IF(TYPE(VLOOKUP(A161,'2025 check'!$E$3:$E$2531,1,0))=16,"Legacy Eligibility","Y")</f>
        <v>Y</v>
      </c>
    </row>
    <row r="162" spans="1:15" x14ac:dyDescent="0.2">
      <c r="A162" s="110" t="s">
        <v>788</v>
      </c>
      <c r="B162" s="149" t="s">
        <v>789</v>
      </c>
      <c r="C162" s="110" t="s">
        <v>559</v>
      </c>
      <c r="D162" s="147" t="s">
        <v>790</v>
      </c>
      <c r="E162" s="150">
        <v>242</v>
      </c>
      <c r="F162" s="150">
        <v>16.8</v>
      </c>
      <c r="G162" s="147" t="s">
        <v>337</v>
      </c>
      <c r="H162" s="110" t="s">
        <v>338</v>
      </c>
      <c r="I162" s="110" t="s">
        <v>359</v>
      </c>
      <c r="J162" s="110">
        <v>1</v>
      </c>
      <c r="K162" s="154">
        <v>4065.6</v>
      </c>
      <c r="L162" s="154" t="s">
        <v>340</v>
      </c>
      <c r="M162" s="154">
        <v>40.678100000000001</v>
      </c>
      <c r="N162" s="154">
        <v>-97.059100000000001</v>
      </c>
      <c r="O162" s="154" t="str">
        <f>IF(TYPE(VLOOKUP(A162,'2025 check'!$E$3:$E$2531,1,0))=16,"Legacy Eligibility","Y")</f>
        <v>Y</v>
      </c>
    </row>
    <row r="163" spans="1:15" x14ac:dyDescent="0.2">
      <c r="A163" s="110" t="s">
        <v>791</v>
      </c>
      <c r="B163" s="149">
        <v>0</v>
      </c>
      <c r="C163" s="110" t="s">
        <v>456</v>
      </c>
      <c r="D163" s="147" t="s">
        <v>792</v>
      </c>
      <c r="E163" s="150">
        <v>112</v>
      </c>
      <c r="F163" s="150">
        <v>15.6</v>
      </c>
      <c r="G163" s="147" t="s">
        <v>337</v>
      </c>
      <c r="H163" s="110" t="s">
        <v>338</v>
      </c>
      <c r="I163" s="110" t="s">
        <v>359</v>
      </c>
      <c r="J163" s="110">
        <v>1</v>
      </c>
      <c r="K163" s="154">
        <v>1747.2</v>
      </c>
      <c r="L163" s="154" t="s">
        <v>340</v>
      </c>
      <c r="M163" s="154">
        <v>41.154200000000003</v>
      </c>
      <c r="N163" s="154">
        <v>-96.889600000000002</v>
      </c>
      <c r="O163" s="154" t="str">
        <f>IF(TYPE(VLOOKUP(A163,'2025 check'!$E$3:$E$2531,1,0))=16,"Legacy Eligibility","Y")</f>
        <v>Legacy Eligibility</v>
      </c>
    </row>
    <row r="164" spans="1:15" x14ac:dyDescent="0.2">
      <c r="A164" s="110" t="s">
        <v>793</v>
      </c>
      <c r="B164" s="149" t="s">
        <v>794</v>
      </c>
      <c r="C164" s="110" t="s">
        <v>456</v>
      </c>
      <c r="D164" s="147" t="s">
        <v>795</v>
      </c>
      <c r="E164" s="150">
        <v>40</v>
      </c>
      <c r="F164" s="150">
        <v>16</v>
      </c>
      <c r="G164" s="147" t="s">
        <v>375</v>
      </c>
      <c r="H164" s="110" t="s">
        <v>338</v>
      </c>
      <c r="I164" s="110" t="s">
        <v>359</v>
      </c>
      <c r="J164" s="110">
        <v>1</v>
      </c>
      <c r="K164" s="154">
        <v>640</v>
      </c>
      <c r="L164" s="154" t="s">
        <v>340</v>
      </c>
      <c r="M164" s="154">
        <v>41.321899999999999</v>
      </c>
      <c r="N164" s="154">
        <v>-96.716399999999993</v>
      </c>
      <c r="O164" s="154" t="str">
        <f>IF(TYPE(VLOOKUP(A164,'2025 check'!$E$3:$E$2531,1,0))=16,"Legacy Eligibility","Y")</f>
        <v>Y</v>
      </c>
    </row>
    <row r="165" spans="1:15" ht="28.5" x14ac:dyDescent="0.2">
      <c r="A165" s="110" t="s">
        <v>796</v>
      </c>
      <c r="B165" s="149" t="s">
        <v>797</v>
      </c>
      <c r="C165" s="110" t="s">
        <v>473</v>
      </c>
      <c r="D165" s="147" t="s">
        <v>798</v>
      </c>
      <c r="E165" s="150">
        <v>81</v>
      </c>
      <c r="F165" s="150">
        <v>18.2</v>
      </c>
      <c r="G165" s="147" t="s">
        <v>337</v>
      </c>
      <c r="H165" s="110" t="s">
        <v>338</v>
      </c>
      <c r="I165" s="110" t="s">
        <v>359</v>
      </c>
      <c r="J165" s="110">
        <v>1</v>
      </c>
      <c r="K165" s="154">
        <v>1474.2</v>
      </c>
      <c r="L165" s="154" t="s">
        <v>340</v>
      </c>
      <c r="M165" s="154">
        <v>40.2575</v>
      </c>
      <c r="N165" s="154">
        <v>-97.501199999999997</v>
      </c>
      <c r="O165" s="154" t="str">
        <f>IF(TYPE(VLOOKUP(A165,'2025 check'!$E$3:$E$2531,1,0))=16,"Legacy Eligibility","Y")</f>
        <v>Y</v>
      </c>
    </row>
    <row r="166" spans="1:15" x14ac:dyDescent="0.2">
      <c r="A166" s="110" t="s">
        <v>799</v>
      </c>
      <c r="B166" s="149">
        <v>0</v>
      </c>
      <c r="C166" s="110" t="s">
        <v>387</v>
      </c>
      <c r="D166" s="147" t="s">
        <v>800</v>
      </c>
      <c r="E166" s="150">
        <v>61</v>
      </c>
      <c r="F166" s="150">
        <v>16.2</v>
      </c>
      <c r="G166" s="147" t="s">
        <v>337</v>
      </c>
      <c r="H166" s="110" t="s">
        <v>338</v>
      </c>
      <c r="I166" s="110" t="s">
        <v>344</v>
      </c>
      <c r="J166" s="110">
        <v>2</v>
      </c>
      <c r="K166" s="154">
        <v>988.2</v>
      </c>
      <c r="L166" s="154" t="s">
        <v>340</v>
      </c>
      <c r="M166" s="154">
        <v>42.249400000000001</v>
      </c>
      <c r="N166" s="154">
        <v>-96.647599999999997</v>
      </c>
      <c r="O166" s="154" t="str">
        <f>IF(TYPE(VLOOKUP(A166,'2025 check'!$E$3:$E$2531,1,0))=16,"Legacy Eligibility","Y")</f>
        <v>Y</v>
      </c>
    </row>
    <row r="167" spans="1:15" x14ac:dyDescent="0.2">
      <c r="A167" s="110" t="s">
        <v>801</v>
      </c>
      <c r="B167" s="149" t="s">
        <v>802</v>
      </c>
      <c r="C167" s="110" t="s">
        <v>335</v>
      </c>
      <c r="D167" s="147" t="s">
        <v>803</v>
      </c>
      <c r="E167" s="150">
        <v>131</v>
      </c>
      <c r="F167" s="150">
        <v>14</v>
      </c>
      <c r="G167" s="147" t="s">
        <v>337</v>
      </c>
      <c r="H167" s="110" t="s">
        <v>338</v>
      </c>
      <c r="I167" s="110" t="s">
        <v>339</v>
      </c>
      <c r="J167" s="110">
        <v>4</v>
      </c>
      <c r="K167" s="154">
        <v>1834</v>
      </c>
      <c r="L167" s="154" t="s">
        <v>340</v>
      </c>
      <c r="M167" s="154">
        <v>42.817999999999998</v>
      </c>
      <c r="N167" s="154">
        <v>-101.65300000000001</v>
      </c>
      <c r="O167" s="154" t="str">
        <f>IF(TYPE(VLOOKUP(A167,'2025 check'!$E$3:$E$2531,1,0))=16,"Legacy Eligibility","Y")</f>
        <v>Y</v>
      </c>
    </row>
    <row r="168" spans="1:15" x14ac:dyDescent="0.2">
      <c r="A168" s="110" t="s">
        <v>804</v>
      </c>
      <c r="B168" s="149">
        <v>0</v>
      </c>
      <c r="C168" s="110" t="s">
        <v>342</v>
      </c>
      <c r="D168" s="147" t="s">
        <v>805</v>
      </c>
      <c r="E168" s="150">
        <v>30</v>
      </c>
      <c r="F168" s="150">
        <v>16</v>
      </c>
      <c r="G168" s="147" t="s">
        <v>375</v>
      </c>
      <c r="H168" s="110" t="s">
        <v>338</v>
      </c>
      <c r="I168" s="110" t="s">
        <v>344</v>
      </c>
      <c r="J168" s="110">
        <v>2</v>
      </c>
      <c r="K168" s="154">
        <v>480</v>
      </c>
      <c r="L168" s="154" t="s">
        <v>340</v>
      </c>
      <c r="M168" s="154">
        <v>41.9452</v>
      </c>
      <c r="N168" s="154">
        <v>-96.657600000000002</v>
      </c>
      <c r="O168" s="154" t="str">
        <f>IF(TYPE(VLOOKUP(A168,'2025 check'!$E$3:$E$2531,1,0))=16,"Legacy Eligibility","Y")</f>
        <v>Y</v>
      </c>
    </row>
    <row r="169" spans="1:15" x14ac:dyDescent="0.2">
      <c r="A169" s="110" t="s">
        <v>806</v>
      </c>
      <c r="B169" s="149" t="s">
        <v>807</v>
      </c>
      <c r="C169" s="110" t="s">
        <v>347</v>
      </c>
      <c r="D169" s="147" t="s">
        <v>808</v>
      </c>
      <c r="E169" s="150">
        <v>77</v>
      </c>
      <c r="F169" s="150">
        <v>14.8</v>
      </c>
      <c r="G169" s="147" t="s">
        <v>337</v>
      </c>
      <c r="H169" s="110" t="s">
        <v>338</v>
      </c>
      <c r="I169" s="110" t="s">
        <v>349</v>
      </c>
      <c r="J169" s="110">
        <v>3</v>
      </c>
      <c r="K169" s="154">
        <v>1139.5999999999999</v>
      </c>
      <c r="L169" s="154" t="s">
        <v>340</v>
      </c>
      <c r="M169" s="154">
        <v>41.284944341290874</v>
      </c>
      <c r="N169" s="154">
        <v>-99.386416093254113</v>
      </c>
      <c r="O169" s="154" t="str">
        <f>IF(TYPE(VLOOKUP(A169,'2025 check'!$E$3:$E$2531,1,0))=16,"Legacy Eligibility","Y")</f>
        <v>Y</v>
      </c>
    </row>
    <row r="170" spans="1:15" x14ac:dyDescent="0.2">
      <c r="A170" s="110" t="s">
        <v>809</v>
      </c>
      <c r="B170" s="149" t="s">
        <v>810</v>
      </c>
      <c r="C170" s="110" t="s">
        <v>347</v>
      </c>
      <c r="D170" s="147" t="s">
        <v>811</v>
      </c>
      <c r="E170" s="150">
        <v>51</v>
      </c>
      <c r="F170" s="150">
        <v>16.2</v>
      </c>
      <c r="G170" s="147" t="s">
        <v>337</v>
      </c>
      <c r="H170" s="110" t="s">
        <v>338</v>
      </c>
      <c r="I170" s="110" t="s">
        <v>349</v>
      </c>
      <c r="J170" s="110">
        <v>3</v>
      </c>
      <c r="K170" s="154">
        <v>826.2</v>
      </c>
      <c r="L170" s="154" t="s">
        <v>340</v>
      </c>
      <c r="M170" s="154">
        <v>41.423400000000001</v>
      </c>
      <c r="N170" s="154">
        <v>-99.394000000000005</v>
      </c>
      <c r="O170" s="154" t="str">
        <f>IF(TYPE(VLOOKUP(A170,'2025 check'!$E$3:$E$2531,1,0))=16,"Legacy Eligibility","Y")</f>
        <v>Y</v>
      </c>
    </row>
    <row r="171" spans="1:15" x14ac:dyDescent="0.2">
      <c r="A171" s="110" t="s">
        <v>812</v>
      </c>
      <c r="B171" s="149" t="s">
        <v>813</v>
      </c>
      <c r="C171" s="110" t="s">
        <v>347</v>
      </c>
      <c r="D171" s="147" t="s">
        <v>814</v>
      </c>
      <c r="E171" s="150">
        <v>52</v>
      </c>
      <c r="F171" s="150">
        <v>15.8</v>
      </c>
      <c r="G171" s="147" t="s">
        <v>337</v>
      </c>
      <c r="H171" s="110" t="s">
        <v>338</v>
      </c>
      <c r="I171" s="110" t="s">
        <v>349</v>
      </c>
      <c r="J171" s="110">
        <v>3</v>
      </c>
      <c r="K171" s="154">
        <v>821.6</v>
      </c>
      <c r="L171" s="154" t="s">
        <v>340</v>
      </c>
      <c r="M171" s="154">
        <v>41.234400000000001</v>
      </c>
      <c r="N171" s="154">
        <v>-99.313000000000002</v>
      </c>
      <c r="O171" s="154" t="str">
        <f>IF(TYPE(VLOOKUP(A171,'2025 check'!$E$3:$E$2531,1,0))=16,"Legacy Eligibility","Y")</f>
        <v>Y</v>
      </c>
    </row>
    <row r="172" spans="1:15" x14ac:dyDescent="0.2">
      <c r="A172" s="110" t="s">
        <v>815</v>
      </c>
      <c r="B172" s="149" t="s">
        <v>816</v>
      </c>
      <c r="C172" s="110" t="s">
        <v>356</v>
      </c>
      <c r="D172" s="147" t="s">
        <v>817</v>
      </c>
      <c r="E172" s="150">
        <v>58</v>
      </c>
      <c r="F172" s="150">
        <v>19.899999999999999</v>
      </c>
      <c r="G172" s="147" t="s">
        <v>337</v>
      </c>
      <c r="H172" s="110" t="s">
        <v>548</v>
      </c>
      <c r="I172" s="110" t="s">
        <v>359</v>
      </c>
      <c r="J172" s="110">
        <v>1</v>
      </c>
      <c r="K172" s="154">
        <v>1154.2</v>
      </c>
      <c r="L172" s="154" t="s">
        <v>620</v>
      </c>
      <c r="M172" s="154">
        <v>40.399700000000003</v>
      </c>
      <c r="N172" s="154">
        <v>-96.482699999999994</v>
      </c>
      <c r="O172" s="154" t="str">
        <f>IF(TYPE(VLOOKUP(A172,'2025 check'!$E$3:$E$2531,1,0))=16,"Legacy Eligibility","Y")</f>
        <v>Y</v>
      </c>
    </row>
    <row r="173" spans="1:15" x14ac:dyDescent="0.2">
      <c r="A173" s="110" t="s">
        <v>818</v>
      </c>
      <c r="B173" s="149" t="s">
        <v>819</v>
      </c>
      <c r="C173" s="110" t="s">
        <v>356</v>
      </c>
      <c r="D173" s="147" t="s">
        <v>820</v>
      </c>
      <c r="E173" s="150">
        <v>57</v>
      </c>
      <c r="F173" s="150">
        <v>19.8</v>
      </c>
      <c r="G173" s="147" t="s">
        <v>337</v>
      </c>
      <c r="H173" s="110" t="s">
        <v>338</v>
      </c>
      <c r="I173" s="110" t="s">
        <v>359</v>
      </c>
      <c r="J173" s="110">
        <v>1</v>
      </c>
      <c r="K173" s="154">
        <v>1128.5999999999999</v>
      </c>
      <c r="L173" s="154" t="s">
        <v>340</v>
      </c>
      <c r="M173" s="154">
        <v>40.364100000000001</v>
      </c>
      <c r="N173" s="154">
        <v>-96.846999999999994</v>
      </c>
      <c r="O173" s="154" t="str">
        <f>IF(TYPE(VLOOKUP(A173,'2025 check'!$E$3:$E$2531,1,0))=16,"Legacy Eligibility","Y")</f>
        <v>Y</v>
      </c>
    </row>
    <row r="174" spans="1:15" x14ac:dyDescent="0.2">
      <c r="A174" s="110" t="s">
        <v>821</v>
      </c>
      <c r="B174" s="149" t="s">
        <v>822</v>
      </c>
      <c r="C174" s="110" t="s">
        <v>356</v>
      </c>
      <c r="D174" s="147" t="s">
        <v>823</v>
      </c>
      <c r="E174" s="150">
        <v>42</v>
      </c>
      <c r="F174" s="150">
        <v>16</v>
      </c>
      <c r="G174" s="147" t="s">
        <v>337</v>
      </c>
      <c r="H174" s="110" t="s">
        <v>338</v>
      </c>
      <c r="I174" s="110" t="s">
        <v>359</v>
      </c>
      <c r="J174" s="110">
        <v>1</v>
      </c>
      <c r="K174" s="154">
        <v>672</v>
      </c>
      <c r="L174" s="154" t="s">
        <v>340</v>
      </c>
      <c r="M174" s="154">
        <v>40.339987333453408</v>
      </c>
      <c r="N174" s="154">
        <v>-96.576700000000002</v>
      </c>
      <c r="O174" s="154" t="str">
        <f>IF(TYPE(VLOOKUP(A174,'2025 check'!$E$3:$E$2531,1,0))=16,"Legacy Eligibility","Y")</f>
        <v>Y</v>
      </c>
    </row>
    <row r="175" spans="1:15" x14ac:dyDescent="0.2">
      <c r="A175" s="110" t="s">
        <v>824</v>
      </c>
      <c r="B175" s="149">
        <v>0</v>
      </c>
      <c r="C175" s="110" t="s">
        <v>632</v>
      </c>
      <c r="D175" s="147" t="s">
        <v>825</v>
      </c>
      <c r="E175" s="150">
        <v>40</v>
      </c>
      <c r="F175" s="150">
        <v>16.399999999999999</v>
      </c>
      <c r="G175" s="147" t="s">
        <v>375</v>
      </c>
      <c r="H175" s="110" t="s">
        <v>548</v>
      </c>
      <c r="I175" s="110" t="s">
        <v>349</v>
      </c>
      <c r="J175" s="110">
        <v>3</v>
      </c>
      <c r="K175" s="154">
        <v>656</v>
      </c>
      <c r="L175" s="154" t="s">
        <v>620</v>
      </c>
      <c r="M175" s="154">
        <v>41.396999999999998</v>
      </c>
      <c r="N175" s="154">
        <v>-98.703500000000005</v>
      </c>
      <c r="O175" s="154" t="str">
        <f>IF(TYPE(VLOOKUP(A175,'2025 check'!$E$3:$E$2531,1,0))=16,"Legacy Eligibility","Y")</f>
        <v>Y</v>
      </c>
    </row>
    <row r="176" spans="1:15" x14ac:dyDescent="0.2">
      <c r="A176" s="110" t="s">
        <v>826</v>
      </c>
      <c r="B176" s="149" t="s">
        <v>827</v>
      </c>
      <c r="C176" s="110" t="s">
        <v>828</v>
      </c>
      <c r="D176" s="147" t="s">
        <v>829</v>
      </c>
      <c r="E176" s="150">
        <v>61</v>
      </c>
      <c r="F176" s="150">
        <v>15.8</v>
      </c>
      <c r="G176" s="147" t="s">
        <v>337</v>
      </c>
      <c r="H176" s="110" t="s">
        <v>338</v>
      </c>
      <c r="I176" s="110" t="s">
        <v>349</v>
      </c>
      <c r="J176" s="110">
        <v>3</v>
      </c>
      <c r="K176" s="154">
        <v>963.8</v>
      </c>
      <c r="L176" s="154" t="s">
        <v>340</v>
      </c>
      <c r="M176" s="154">
        <v>40.9893</v>
      </c>
      <c r="N176" s="154">
        <v>-98.519499999999994</v>
      </c>
      <c r="O176" s="154" t="str">
        <f>IF(TYPE(VLOOKUP(A176,'2025 check'!$E$3:$E$2531,1,0))=16,"Legacy Eligibility","Y")</f>
        <v>Y</v>
      </c>
    </row>
    <row r="177" spans="1:15" x14ac:dyDescent="0.2">
      <c r="A177" s="110" t="s">
        <v>830</v>
      </c>
      <c r="B177" s="149">
        <v>0</v>
      </c>
      <c r="C177" s="110" t="s">
        <v>366</v>
      </c>
      <c r="D177" s="147" t="s">
        <v>831</v>
      </c>
      <c r="E177" s="150">
        <v>154</v>
      </c>
      <c r="F177" s="150">
        <v>15.8</v>
      </c>
      <c r="G177" s="147" t="s">
        <v>337</v>
      </c>
      <c r="H177" s="110" t="s">
        <v>338</v>
      </c>
      <c r="I177" s="110" t="s">
        <v>359</v>
      </c>
      <c r="J177" s="110">
        <v>1</v>
      </c>
      <c r="K177" s="154">
        <v>2433.1999999999998</v>
      </c>
      <c r="L177" s="154" t="s">
        <v>340</v>
      </c>
      <c r="M177" s="154">
        <v>40.479500000000002</v>
      </c>
      <c r="N177" s="154">
        <v>-96.421700000000001</v>
      </c>
      <c r="O177" s="154" t="str">
        <f>IF(TYPE(VLOOKUP(A177,'2025 check'!$E$3:$E$2531,1,0))=16,"Legacy Eligibility","Y")</f>
        <v>Legacy Eligibility</v>
      </c>
    </row>
    <row r="178" spans="1:15" x14ac:dyDescent="0.2">
      <c r="A178" s="110" t="s">
        <v>832</v>
      </c>
      <c r="B178" s="149" t="s">
        <v>833</v>
      </c>
      <c r="C178" s="110" t="s">
        <v>431</v>
      </c>
      <c r="D178" s="147" t="s">
        <v>834</v>
      </c>
      <c r="E178" s="150">
        <v>71</v>
      </c>
      <c r="F178" s="150">
        <v>20</v>
      </c>
      <c r="G178" s="147" t="s">
        <v>337</v>
      </c>
      <c r="H178" s="110" t="s">
        <v>548</v>
      </c>
      <c r="I178" s="110" t="s">
        <v>344</v>
      </c>
      <c r="J178" s="110">
        <v>2</v>
      </c>
      <c r="K178" s="154">
        <v>1420</v>
      </c>
      <c r="L178" s="154" t="s">
        <v>620</v>
      </c>
      <c r="M178" s="154">
        <v>42.542699999999996</v>
      </c>
      <c r="N178" s="154">
        <v>-97.826899999999995</v>
      </c>
      <c r="O178" s="154" t="str">
        <f>IF(TYPE(VLOOKUP(A178,'2025 check'!$E$3:$E$2531,1,0))=16,"Legacy Eligibility","Y")</f>
        <v>Y</v>
      </c>
    </row>
    <row r="179" spans="1:15" x14ac:dyDescent="0.2">
      <c r="A179" s="110" t="s">
        <v>835</v>
      </c>
      <c r="B179" s="149" t="s">
        <v>836</v>
      </c>
      <c r="C179" s="110" t="s">
        <v>373</v>
      </c>
      <c r="D179" s="147" t="s">
        <v>837</v>
      </c>
      <c r="E179" s="150">
        <v>32</v>
      </c>
      <c r="F179" s="150">
        <v>17.7</v>
      </c>
      <c r="G179" s="147" t="s">
        <v>375</v>
      </c>
      <c r="H179" s="110" t="s">
        <v>338</v>
      </c>
      <c r="I179" s="110" t="s">
        <v>359</v>
      </c>
      <c r="J179" s="110">
        <v>1</v>
      </c>
      <c r="K179" s="154">
        <v>566.4</v>
      </c>
      <c r="L179" s="154" t="s">
        <v>340</v>
      </c>
      <c r="M179" s="154">
        <v>40.040700000000001</v>
      </c>
      <c r="N179" s="154">
        <v>-96.065299999999993</v>
      </c>
      <c r="O179" s="154" t="str">
        <f>IF(TYPE(VLOOKUP(A179,'2025 check'!$E$3:$E$2531,1,0))=16,"Legacy Eligibility","Y")</f>
        <v>Y</v>
      </c>
    </row>
    <row r="180" spans="1:15" x14ac:dyDescent="0.2">
      <c r="A180" s="110" t="s">
        <v>838</v>
      </c>
      <c r="B180" s="149" t="s">
        <v>839</v>
      </c>
      <c r="C180" s="110" t="s">
        <v>373</v>
      </c>
      <c r="D180" s="147" t="s">
        <v>840</v>
      </c>
      <c r="E180" s="150">
        <v>41</v>
      </c>
      <c r="F180" s="150">
        <v>16</v>
      </c>
      <c r="G180" s="147" t="s">
        <v>375</v>
      </c>
      <c r="H180" s="110" t="s">
        <v>338</v>
      </c>
      <c r="I180" s="110" t="s">
        <v>359</v>
      </c>
      <c r="J180" s="110">
        <v>1</v>
      </c>
      <c r="K180" s="154">
        <v>656</v>
      </c>
      <c r="L180" s="154" t="s">
        <v>340</v>
      </c>
      <c r="M180" s="154">
        <v>40.260300000000001</v>
      </c>
      <c r="N180" s="154">
        <v>-96.388499999999993</v>
      </c>
      <c r="O180" s="154" t="str">
        <f>IF(TYPE(VLOOKUP(A180,'2025 check'!$E$3:$E$2531,1,0))=16,"Legacy Eligibility","Y")</f>
        <v>Y</v>
      </c>
    </row>
    <row r="181" spans="1:15" x14ac:dyDescent="0.2">
      <c r="A181" s="110" t="s">
        <v>841</v>
      </c>
      <c r="B181" s="149" t="s">
        <v>842</v>
      </c>
      <c r="C181" s="110" t="s">
        <v>377</v>
      </c>
      <c r="D181" s="147" t="s">
        <v>843</v>
      </c>
      <c r="E181" s="150">
        <v>97</v>
      </c>
      <c r="F181" s="150">
        <v>15.7</v>
      </c>
      <c r="G181" s="147" t="s">
        <v>337</v>
      </c>
      <c r="H181" s="110" t="s">
        <v>338</v>
      </c>
      <c r="I181" s="110" t="s">
        <v>344</v>
      </c>
      <c r="J181" s="110">
        <v>2</v>
      </c>
      <c r="K181" s="154">
        <v>1522.9</v>
      </c>
      <c r="L181" s="154" t="s">
        <v>340</v>
      </c>
      <c r="M181" s="154">
        <v>42.241799999999998</v>
      </c>
      <c r="N181" s="154">
        <v>-97.562700000000007</v>
      </c>
      <c r="O181" s="154" t="str">
        <f>IF(TYPE(VLOOKUP(A181,'2025 check'!$E$3:$E$2531,1,0))=16,"Legacy Eligibility","Y")</f>
        <v>Y</v>
      </c>
    </row>
    <row r="182" spans="1:15" x14ac:dyDescent="0.2">
      <c r="A182" s="110" t="s">
        <v>844</v>
      </c>
      <c r="B182" s="149" t="s">
        <v>845</v>
      </c>
      <c r="C182" s="110" t="s">
        <v>452</v>
      </c>
      <c r="D182" s="147" t="s">
        <v>846</v>
      </c>
      <c r="E182" s="150">
        <v>61</v>
      </c>
      <c r="F182" s="150">
        <v>16.8</v>
      </c>
      <c r="G182" s="147" t="s">
        <v>337</v>
      </c>
      <c r="H182" s="110" t="s">
        <v>548</v>
      </c>
      <c r="I182" s="110" t="s">
        <v>359</v>
      </c>
      <c r="J182" s="110">
        <v>1</v>
      </c>
      <c r="K182" s="154">
        <v>1024.8</v>
      </c>
      <c r="L182" s="154" t="s">
        <v>620</v>
      </c>
      <c r="M182" s="154">
        <v>41.079300000000003</v>
      </c>
      <c r="N182" s="154">
        <v>-96.281999999999996</v>
      </c>
      <c r="O182" s="154" t="str">
        <f>IF(TYPE(VLOOKUP(A182,'2025 check'!$E$3:$E$2531,1,0))=16,"Legacy Eligibility","Y")</f>
        <v>Y</v>
      </c>
    </row>
    <row r="183" spans="1:15" x14ac:dyDescent="0.2">
      <c r="A183" s="110" t="s">
        <v>847</v>
      </c>
      <c r="B183" s="149">
        <v>0</v>
      </c>
      <c r="C183" s="110" t="s">
        <v>456</v>
      </c>
      <c r="D183" s="147" t="s">
        <v>848</v>
      </c>
      <c r="E183" s="150">
        <v>47</v>
      </c>
      <c r="F183" s="150">
        <v>17.7</v>
      </c>
      <c r="G183" s="147" t="s">
        <v>337</v>
      </c>
      <c r="H183" s="110" t="s">
        <v>548</v>
      </c>
      <c r="I183" s="110" t="s">
        <v>359</v>
      </c>
      <c r="J183" s="110">
        <v>1</v>
      </c>
      <c r="K183" s="154">
        <v>831.9</v>
      </c>
      <c r="L183" s="154" t="s">
        <v>620</v>
      </c>
      <c r="M183" s="154">
        <v>41.0886</v>
      </c>
      <c r="N183" s="154">
        <v>-96.462000000000003</v>
      </c>
      <c r="O183" s="154" t="str">
        <f>IF(TYPE(VLOOKUP(A183,'2025 check'!$E$3:$E$2531,1,0))=16,"Legacy Eligibility","Y")</f>
        <v>Y</v>
      </c>
    </row>
    <row r="184" spans="1:15" x14ac:dyDescent="0.2">
      <c r="A184" s="110" t="s">
        <v>849</v>
      </c>
      <c r="B184" s="149" t="s">
        <v>850</v>
      </c>
      <c r="C184" s="110" t="s">
        <v>460</v>
      </c>
      <c r="D184" s="147" t="s">
        <v>851</v>
      </c>
      <c r="E184" s="150">
        <v>40</v>
      </c>
      <c r="F184" s="150">
        <v>16.5</v>
      </c>
      <c r="G184" s="147" t="s">
        <v>375</v>
      </c>
      <c r="H184" s="110" t="s">
        <v>338</v>
      </c>
      <c r="I184" s="110" t="s">
        <v>359</v>
      </c>
      <c r="J184" s="110">
        <v>1</v>
      </c>
      <c r="K184" s="154">
        <v>660</v>
      </c>
      <c r="L184" s="154" t="s">
        <v>340</v>
      </c>
      <c r="M184" s="154">
        <v>40.839100000000002</v>
      </c>
      <c r="N184" s="154">
        <v>-97.139499999999998</v>
      </c>
      <c r="O184" s="154" t="str">
        <f>IF(TYPE(VLOOKUP(A184,'2025 check'!$E$3:$E$2531,1,0))=16,"Legacy Eligibility","Y")</f>
        <v>Y</v>
      </c>
    </row>
    <row r="185" spans="1:15" x14ac:dyDescent="0.2">
      <c r="A185" s="110" t="s">
        <v>852</v>
      </c>
      <c r="B185" s="149">
        <v>0</v>
      </c>
      <c r="C185" s="110" t="s">
        <v>721</v>
      </c>
      <c r="D185" s="147" t="s">
        <v>853</v>
      </c>
      <c r="E185" s="150">
        <v>64</v>
      </c>
      <c r="F185" s="150">
        <v>15.4</v>
      </c>
      <c r="G185" s="147" t="s">
        <v>375</v>
      </c>
      <c r="H185" s="110" t="s">
        <v>548</v>
      </c>
      <c r="I185" s="110" t="s">
        <v>344</v>
      </c>
      <c r="J185" s="110">
        <v>2</v>
      </c>
      <c r="K185" s="154">
        <v>985.6</v>
      </c>
      <c r="L185" s="154" t="s">
        <v>620</v>
      </c>
      <c r="M185" s="154">
        <v>41.772199999999998</v>
      </c>
      <c r="N185" s="154">
        <v>-97.350800000000007</v>
      </c>
      <c r="O185" s="154" t="str">
        <f>IF(TYPE(VLOOKUP(A185,'2025 check'!$E$3:$E$2531,1,0))=16,"Legacy Eligibility","Y")</f>
        <v>Y</v>
      </c>
    </row>
    <row r="186" spans="1:15" x14ac:dyDescent="0.2">
      <c r="A186" s="110" t="s">
        <v>854</v>
      </c>
      <c r="B186" s="149">
        <v>0</v>
      </c>
      <c r="C186" s="110" t="s">
        <v>482</v>
      </c>
      <c r="D186" s="147" t="s">
        <v>855</v>
      </c>
      <c r="E186" s="150">
        <v>30</v>
      </c>
      <c r="F186" s="150">
        <v>16.2</v>
      </c>
      <c r="G186" s="147" t="s">
        <v>375</v>
      </c>
      <c r="H186" s="110" t="s">
        <v>548</v>
      </c>
      <c r="I186" s="110" t="s">
        <v>344</v>
      </c>
      <c r="J186" s="110">
        <v>2</v>
      </c>
      <c r="K186" s="154">
        <v>486</v>
      </c>
      <c r="L186" s="154" t="s">
        <v>620</v>
      </c>
      <c r="M186" s="154">
        <v>42.279000000000003</v>
      </c>
      <c r="N186" s="154">
        <v>-97.2988</v>
      </c>
      <c r="O186" s="154" t="str">
        <f>IF(TYPE(VLOOKUP(A186,'2025 check'!$E$3:$E$2531,1,0))=16,"Legacy Eligibility","Y")</f>
        <v>Y</v>
      </c>
    </row>
    <row r="187" spans="1:15" x14ac:dyDescent="0.2">
      <c r="A187" s="110" t="s">
        <v>856</v>
      </c>
      <c r="B187" s="149">
        <v>0</v>
      </c>
      <c r="C187" s="110" t="s">
        <v>482</v>
      </c>
      <c r="D187" s="147" t="s">
        <v>857</v>
      </c>
      <c r="E187" s="150">
        <v>66</v>
      </c>
      <c r="F187" s="150">
        <v>15.8</v>
      </c>
      <c r="G187" s="147" t="s">
        <v>337</v>
      </c>
      <c r="H187" s="110" t="s">
        <v>548</v>
      </c>
      <c r="I187" s="110" t="s">
        <v>344</v>
      </c>
      <c r="J187" s="110">
        <v>2</v>
      </c>
      <c r="K187" s="154">
        <v>1042.8</v>
      </c>
      <c r="L187" s="154" t="s">
        <v>620</v>
      </c>
      <c r="M187" s="154">
        <v>42.206400000000002</v>
      </c>
      <c r="N187" s="154">
        <v>-96.888199999999998</v>
      </c>
      <c r="O187" s="154" t="str">
        <f>IF(TYPE(VLOOKUP(A187,'2025 check'!$E$3:$E$2531,1,0))=16,"Legacy Eligibility","Y")</f>
        <v>Y</v>
      </c>
    </row>
    <row r="188" spans="1:15" x14ac:dyDescent="0.2">
      <c r="A188" s="110" t="s">
        <v>858</v>
      </c>
      <c r="B188" s="149" t="s">
        <v>859</v>
      </c>
      <c r="C188" s="110" t="s">
        <v>742</v>
      </c>
      <c r="D188" s="147" t="s">
        <v>860</v>
      </c>
      <c r="E188" s="150">
        <v>71</v>
      </c>
      <c r="F188" s="150">
        <v>15.7</v>
      </c>
      <c r="G188" s="147" t="s">
        <v>337</v>
      </c>
      <c r="H188" s="110" t="s">
        <v>338</v>
      </c>
      <c r="I188" s="110" t="s">
        <v>349</v>
      </c>
      <c r="J188" s="110">
        <v>3</v>
      </c>
      <c r="K188" s="154">
        <v>1114.7</v>
      </c>
      <c r="L188" s="154" t="s">
        <v>340</v>
      </c>
      <c r="M188" s="154">
        <v>40.718200000000003</v>
      </c>
      <c r="N188" s="154">
        <v>-97.768699999999995</v>
      </c>
      <c r="O188" s="154" t="str">
        <f>IF(TYPE(VLOOKUP(A188,'2025 check'!$E$3:$E$2531,1,0))=16,"Legacy Eligibility","Y")</f>
        <v>Y</v>
      </c>
    </row>
    <row r="189" spans="1:15" x14ac:dyDescent="0.2">
      <c r="A189" s="110" t="s">
        <v>861</v>
      </c>
      <c r="B189" s="149">
        <v>0</v>
      </c>
      <c r="C189" s="110" t="s">
        <v>577</v>
      </c>
      <c r="D189" s="147" t="s">
        <v>862</v>
      </c>
      <c r="E189" s="150">
        <v>51</v>
      </c>
      <c r="F189" s="150">
        <v>14.25</v>
      </c>
      <c r="G189" s="147" t="s">
        <v>337</v>
      </c>
      <c r="H189" s="110" t="s">
        <v>338</v>
      </c>
      <c r="I189" s="110" t="s">
        <v>344</v>
      </c>
      <c r="J189" s="110">
        <v>2</v>
      </c>
      <c r="K189" s="154">
        <v>726.8</v>
      </c>
      <c r="L189" s="154" t="s">
        <v>340</v>
      </c>
      <c r="M189" s="154">
        <v>41.982799999999997</v>
      </c>
      <c r="N189" s="154">
        <v>-97.988600000000005</v>
      </c>
      <c r="O189" s="154" t="str">
        <f>IF(TYPE(VLOOKUP(A189,'2025 check'!$E$3:$E$2531,1,0))=16,"Legacy Eligibility","Y")</f>
        <v>Y</v>
      </c>
    </row>
    <row r="190" spans="1:15" x14ac:dyDescent="0.2">
      <c r="A190" s="110" t="s">
        <v>863</v>
      </c>
      <c r="B190" s="149">
        <v>0</v>
      </c>
      <c r="C190" s="110" t="s">
        <v>577</v>
      </c>
      <c r="D190" s="147" t="s">
        <v>864</v>
      </c>
      <c r="E190" s="150">
        <v>61</v>
      </c>
      <c r="F190" s="150">
        <v>19.600000000000001</v>
      </c>
      <c r="G190" s="147" t="s">
        <v>337</v>
      </c>
      <c r="H190" s="110" t="s">
        <v>338</v>
      </c>
      <c r="I190" s="110" t="s">
        <v>344</v>
      </c>
      <c r="J190" s="110">
        <v>2</v>
      </c>
      <c r="K190" s="154">
        <v>1195.5999999999999</v>
      </c>
      <c r="L190" s="154" t="s">
        <v>340</v>
      </c>
      <c r="M190" s="154">
        <v>42.119960209858128</v>
      </c>
      <c r="N190" s="154">
        <v>-98.262299999999996</v>
      </c>
      <c r="O190" s="154" t="str">
        <f>IF(TYPE(VLOOKUP(A190,'2025 check'!$E$3:$E$2531,1,0))=16,"Legacy Eligibility","Y")</f>
        <v>Y</v>
      </c>
    </row>
    <row r="191" spans="1:15" x14ac:dyDescent="0.2">
      <c r="A191" s="110" t="s">
        <v>865</v>
      </c>
      <c r="B191" s="149">
        <v>0</v>
      </c>
      <c r="C191" s="110" t="s">
        <v>866</v>
      </c>
      <c r="D191" s="147" t="s">
        <v>867</v>
      </c>
      <c r="E191" s="150">
        <v>64</v>
      </c>
      <c r="F191" s="150">
        <v>20.5</v>
      </c>
      <c r="G191" s="147" t="s">
        <v>375</v>
      </c>
      <c r="H191" s="110" t="s">
        <v>338</v>
      </c>
      <c r="I191" s="110" t="s">
        <v>344</v>
      </c>
      <c r="J191" s="110">
        <v>2</v>
      </c>
      <c r="K191" s="154">
        <v>1312</v>
      </c>
      <c r="L191" s="154" t="s">
        <v>340</v>
      </c>
      <c r="M191" s="154">
        <v>42.69</v>
      </c>
      <c r="N191" s="154">
        <v>-99.68</v>
      </c>
      <c r="O191" s="154" t="str">
        <f>IF(TYPE(VLOOKUP(A191,'2025 check'!$E$3:$E$2531,1,0))=16,"Legacy Eligibility","Y")</f>
        <v>Y</v>
      </c>
    </row>
    <row r="192" spans="1:15" x14ac:dyDescent="0.2">
      <c r="A192" s="110" t="s">
        <v>868</v>
      </c>
      <c r="B192" s="149">
        <v>0</v>
      </c>
      <c r="C192" s="110" t="s">
        <v>869</v>
      </c>
      <c r="D192" s="147" t="s">
        <v>870</v>
      </c>
      <c r="E192" s="150">
        <v>61</v>
      </c>
      <c r="F192" s="150">
        <v>21</v>
      </c>
      <c r="G192" s="147" t="s">
        <v>375</v>
      </c>
      <c r="H192" s="110" t="s">
        <v>338</v>
      </c>
      <c r="I192" s="110" t="s">
        <v>344</v>
      </c>
      <c r="J192" s="110">
        <v>2</v>
      </c>
      <c r="K192" s="154">
        <v>1281</v>
      </c>
      <c r="L192" s="154" t="s">
        <v>340</v>
      </c>
      <c r="M192" s="154">
        <v>41.872500000000002</v>
      </c>
      <c r="N192" s="154">
        <v>-96.393000000000001</v>
      </c>
      <c r="O192" s="154" t="str">
        <f>IF(TYPE(VLOOKUP(A192,'2025 check'!$E$3:$E$2531,1,0))=16,"Legacy Eligibility","Y")</f>
        <v>Y</v>
      </c>
    </row>
    <row r="193" spans="1:15" x14ac:dyDescent="0.2">
      <c r="A193" s="110" t="s">
        <v>871</v>
      </c>
      <c r="B193" s="149" t="s">
        <v>872</v>
      </c>
      <c r="C193" s="110" t="s">
        <v>398</v>
      </c>
      <c r="D193" s="147" t="s">
        <v>873</v>
      </c>
      <c r="E193" s="150">
        <v>61</v>
      </c>
      <c r="F193" s="150">
        <v>15.7</v>
      </c>
      <c r="G193" s="147" t="s">
        <v>337</v>
      </c>
      <c r="H193" s="110" t="s">
        <v>338</v>
      </c>
      <c r="I193" s="110" t="s">
        <v>359</v>
      </c>
      <c r="J193" s="110">
        <v>1</v>
      </c>
      <c r="K193" s="154">
        <v>957.7</v>
      </c>
      <c r="L193" s="154" t="s">
        <v>340</v>
      </c>
      <c r="M193" s="154">
        <v>40.980600000000003</v>
      </c>
      <c r="N193" s="154">
        <v>-95.933599999999998</v>
      </c>
      <c r="O193" s="154" t="str">
        <f>IF(TYPE(VLOOKUP(A193,'2025 check'!$E$3:$E$2531,1,0))=16,"Legacy Eligibility","Y")</f>
        <v>Y</v>
      </c>
    </row>
    <row r="194" spans="1:15" x14ac:dyDescent="0.2">
      <c r="A194" s="110" t="s">
        <v>874</v>
      </c>
      <c r="B194" s="149" t="s">
        <v>875</v>
      </c>
      <c r="C194" s="110" t="s">
        <v>876</v>
      </c>
      <c r="D194" s="147" t="s">
        <v>877</v>
      </c>
      <c r="E194" s="150">
        <v>61</v>
      </c>
      <c r="F194" s="150">
        <v>20</v>
      </c>
      <c r="G194" s="147" t="s">
        <v>375</v>
      </c>
      <c r="H194" s="110" t="s">
        <v>338</v>
      </c>
      <c r="I194" s="110" t="s">
        <v>349</v>
      </c>
      <c r="J194" s="110">
        <v>3</v>
      </c>
      <c r="K194" s="154">
        <v>1220</v>
      </c>
      <c r="L194" s="154" t="s">
        <v>340</v>
      </c>
      <c r="M194" s="154">
        <v>40.791600000000003</v>
      </c>
      <c r="N194" s="154">
        <v>-99.578599999999994</v>
      </c>
      <c r="O194" s="154" t="str">
        <f>IF(TYPE(VLOOKUP(A194,'2025 check'!$E$3:$E$2531,1,0))=16,"Legacy Eligibility","Y")</f>
        <v>Legacy Eligibility</v>
      </c>
    </row>
    <row r="195" spans="1:15" x14ac:dyDescent="0.2">
      <c r="A195" s="110" t="s">
        <v>878</v>
      </c>
      <c r="B195" s="149" t="s">
        <v>879</v>
      </c>
      <c r="C195" s="110" t="s">
        <v>880</v>
      </c>
      <c r="D195" s="147" t="s">
        <v>881</v>
      </c>
      <c r="E195" s="150">
        <v>82</v>
      </c>
      <c r="F195" s="150">
        <v>18</v>
      </c>
      <c r="G195" s="147" t="s">
        <v>375</v>
      </c>
      <c r="H195" s="110" t="s">
        <v>338</v>
      </c>
      <c r="I195" s="110" t="s">
        <v>344</v>
      </c>
      <c r="J195" s="110">
        <v>2</v>
      </c>
      <c r="K195" s="154">
        <v>1476</v>
      </c>
      <c r="L195" s="154" t="s">
        <v>340</v>
      </c>
      <c r="M195" s="154">
        <v>41.480800000000002</v>
      </c>
      <c r="N195" s="154">
        <v>-96.630499999999998</v>
      </c>
      <c r="O195" s="154" t="str">
        <f>IF(TYPE(VLOOKUP(A195,'2025 check'!$E$3:$E$2531,1,0))=16,"Legacy Eligibility","Y")</f>
        <v>Y</v>
      </c>
    </row>
    <row r="196" spans="1:15" x14ac:dyDescent="0.2">
      <c r="A196" s="110" t="s">
        <v>882</v>
      </c>
      <c r="B196" s="149" t="s">
        <v>883</v>
      </c>
      <c r="C196" s="110" t="s">
        <v>356</v>
      </c>
      <c r="D196" s="147" t="s">
        <v>884</v>
      </c>
      <c r="E196" s="150">
        <v>63</v>
      </c>
      <c r="F196" s="150">
        <v>19.7</v>
      </c>
      <c r="G196" s="147" t="s">
        <v>337</v>
      </c>
      <c r="H196" s="110" t="s">
        <v>358</v>
      </c>
      <c r="I196" s="110" t="s">
        <v>359</v>
      </c>
      <c r="J196" s="110">
        <v>1</v>
      </c>
      <c r="K196" s="154">
        <v>1241.0999999999999</v>
      </c>
      <c r="L196" s="154" t="s">
        <v>620</v>
      </c>
      <c r="M196" s="154">
        <v>40.364600000000003</v>
      </c>
      <c r="N196" s="154">
        <v>-96.609899999999996</v>
      </c>
      <c r="O196" s="154" t="str">
        <f>IF(TYPE(VLOOKUP(A196,'2025 check'!$E$3:$E$2531,1,0))=16,"Legacy Eligibility","Y")</f>
        <v>Y</v>
      </c>
    </row>
    <row r="197" spans="1:15" x14ac:dyDescent="0.2">
      <c r="A197" s="110" t="s">
        <v>885</v>
      </c>
      <c r="B197" s="149" t="s">
        <v>886</v>
      </c>
      <c r="C197" s="110" t="s">
        <v>356</v>
      </c>
      <c r="D197" s="147" t="s">
        <v>887</v>
      </c>
      <c r="E197" s="150">
        <v>52</v>
      </c>
      <c r="F197" s="150">
        <v>19.7</v>
      </c>
      <c r="G197" s="147" t="s">
        <v>337</v>
      </c>
      <c r="H197" s="110" t="s">
        <v>358</v>
      </c>
      <c r="I197" s="110" t="s">
        <v>359</v>
      </c>
      <c r="J197" s="110">
        <v>1</v>
      </c>
      <c r="K197" s="154">
        <v>1024.4000000000001</v>
      </c>
      <c r="L197" s="154" t="s">
        <v>620</v>
      </c>
      <c r="M197" s="154">
        <v>40.455599999999997</v>
      </c>
      <c r="N197" s="154">
        <v>-96.609700000000004</v>
      </c>
      <c r="O197" s="154" t="str">
        <f>IF(TYPE(VLOOKUP(A197,'2025 check'!$E$3:$E$2531,1,0))=16,"Legacy Eligibility","Y")</f>
        <v>Y</v>
      </c>
    </row>
    <row r="198" spans="1:15" x14ac:dyDescent="0.2">
      <c r="A198" s="110" t="s">
        <v>888</v>
      </c>
      <c r="B198" s="149" t="s">
        <v>889</v>
      </c>
      <c r="C198" s="110" t="s">
        <v>356</v>
      </c>
      <c r="D198" s="147" t="s">
        <v>890</v>
      </c>
      <c r="E198" s="150">
        <v>66</v>
      </c>
      <c r="F198" s="150">
        <v>19.7</v>
      </c>
      <c r="G198" s="147" t="s">
        <v>337</v>
      </c>
      <c r="H198" s="110" t="s">
        <v>338</v>
      </c>
      <c r="I198" s="110" t="s">
        <v>359</v>
      </c>
      <c r="J198" s="110">
        <v>1</v>
      </c>
      <c r="K198" s="154">
        <v>1300.2</v>
      </c>
      <c r="L198" s="154" t="s">
        <v>340</v>
      </c>
      <c r="M198" s="154">
        <v>40.292900000000003</v>
      </c>
      <c r="N198" s="154">
        <v>-96.822299999999998</v>
      </c>
      <c r="O198" s="154" t="str">
        <f>IF(TYPE(VLOOKUP(A198,'2025 check'!$E$3:$E$2531,1,0))=16,"Legacy Eligibility","Y")</f>
        <v>Y</v>
      </c>
    </row>
    <row r="199" spans="1:15" x14ac:dyDescent="0.2">
      <c r="A199" s="110" t="s">
        <v>891</v>
      </c>
      <c r="B199" s="149">
        <v>0</v>
      </c>
      <c r="C199" s="110" t="s">
        <v>425</v>
      </c>
      <c r="D199" s="147" t="s">
        <v>892</v>
      </c>
      <c r="E199" s="150">
        <v>40</v>
      </c>
      <c r="F199" s="150">
        <v>20.100000000000001</v>
      </c>
      <c r="G199" s="147" t="s">
        <v>375</v>
      </c>
      <c r="H199" s="110" t="s">
        <v>338</v>
      </c>
      <c r="I199" s="110" t="s">
        <v>349</v>
      </c>
      <c r="J199" s="110">
        <v>3</v>
      </c>
      <c r="K199" s="154">
        <v>804</v>
      </c>
      <c r="L199" s="154" t="s">
        <v>340</v>
      </c>
      <c r="M199" s="154">
        <v>40.741799999999998</v>
      </c>
      <c r="N199" s="154">
        <v>-98.075400000000002</v>
      </c>
      <c r="O199" s="154" t="str">
        <f>IF(TYPE(VLOOKUP(A199,'2025 check'!$E$3:$E$2531,1,0))=16,"Legacy Eligibility","Y")</f>
        <v>Y</v>
      </c>
    </row>
    <row r="200" spans="1:15" x14ac:dyDescent="0.2">
      <c r="A200" s="110" t="s">
        <v>893</v>
      </c>
      <c r="B200" s="149" t="s">
        <v>894</v>
      </c>
      <c r="C200" s="110" t="s">
        <v>895</v>
      </c>
      <c r="D200" s="147" t="s">
        <v>896</v>
      </c>
      <c r="E200" s="150">
        <v>60</v>
      </c>
      <c r="F200" s="150">
        <v>18.2</v>
      </c>
      <c r="G200" s="147" t="s">
        <v>375</v>
      </c>
      <c r="H200" s="110" t="s">
        <v>338</v>
      </c>
      <c r="I200" s="110" t="s">
        <v>349</v>
      </c>
      <c r="J200" s="110">
        <v>3</v>
      </c>
      <c r="K200" s="154">
        <v>1092</v>
      </c>
      <c r="L200" s="154" t="s">
        <v>340</v>
      </c>
      <c r="M200" s="154">
        <v>41.109900000000003</v>
      </c>
      <c r="N200" s="154">
        <v>-98.557100000000005</v>
      </c>
      <c r="O200" s="154" t="str">
        <f>IF(TYPE(VLOOKUP(A200,'2025 check'!$E$3:$E$2531,1,0))=16,"Legacy Eligibility","Y")</f>
        <v>Y</v>
      </c>
    </row>
    <row r="201" spans="1:15" x14ac:dyDescent="0.2">
      <c r="A201" s="110" t="s">
        <v>897</v>
      </c>
      <c r="B201" s="149">
        <v>0</v>
      </c>
      <c r="C201" s="110" t="s">
        <v>377</v>
      </c>
      <c r="D201" s="147" t="s">
        <v>898</v>
      </c>
      <c r="E201" s="150">
        <v>51</v>
      </c>
      <c r="F201" s="150">
        <v>20</v>
      </c>
      <c r="G201" s="147" t="s">
        <v>337</v>
      </c>
      <c r="H201" s="110" t="s">
        <v>548</v>
      </c>
      <c r="I201" s="110" t="s">
        <v>344</v>
      </c>
      <c r="J201" s="110">
        <v>2</v>
      </c>
      <c r="K201" s="154">
        <v>1020</v>
      </c>
      <c r="L201" s="154" t="s">
        <v>340</v>
      </c>
      <c r="M201" s="154">
        <v>42.365600000000001</v>
      </c>
      <c r="N201" s="154">
        <v>-97.631399999999999</v>
      </c>
      <c r="O201" s="154" t="str">
        <f>IF(TYPE(VLOOKUP(A201,'2025 check'!$E$3:$E$2531,1,0))=16,"Legacy Eligibility","Y")</f>
        <v>Y</v>
      </c>
    </row>
    <row r="202" spans="1:15" x14ac:dyDescent="0.2">
      <c r="A202" s="110" t="s">
        <v>899</v>
      </c>
      <c r="B202" s="149" t="s">
        <v>900</v>
      </c>
      <c r="C202" s="110" t="s">
        <v>381</v>
      </c>
      <c r="D202" s="147" t="s">
        <v>901</v>
      </c>
      <c r="E202" s="150">
        <v>93</v>
      </c>
      <c r="F202" s="150">
        <v>22</v>
      </c>
      <c r="G202" s="147" t="s">
        <v>337</v>
      </c>
      <c r="H202" s="110" t="s">
        <v>338</v>
      </c>
      <c r="I202" s="110" t="s">
        <v>359</v>
      </c>
      <c r="J202" s="110">
        <v>1</v>
      </c>
      <c r="K202" s="154">
        <v>2046</v>
      </c>
      <c r="L202" s="154" t="s">
        <v>340</v>
      </c>
      <c r="M202" s="154">
        <v>40.101799999999997</v>
      </c>
      <c r="N202" s="154">
        <v>-95.546499999999995</v>
      </c>
      <c r="O202" s="154" t="str">
        <f>IF(TYPE(VLOOKUP(A202,'2025 check'!$E$3:$E$2531,1,0))=16,"Legacy Eligibility","Y")</f>
        <v>Y</v>
      </c>
    </row>
    <row r="203" spans="1:15" x14ac:dyDescent="0.2">
      <c r="A203" s="110" t="s">
        <v>902</v>
      </c>
      <c r="B203" s="149" t="s">
        <v>903</v>
      </c>
      <c r="C203" s="110" t="s">
        <v>456</v>
      </c>
      <c r="D203" s="147" t="s">
        <v>904</v>
      </c>
      <c r="E203" s="150">
        <v>70</v>
      </c>
      <c r="F203" s="150">
        <v>15.9</v>
      </c>
      <c r="G203" s="147" t="s">
        <v>337</v>
      </c>
      <c r="H203" s="110" t="s">
        <v>338</v>
      </c>
      <c r="I203" s="110" t="s">
        <v>359</v>
      </c>
      <c r="J203" s="110">
        <v>1</v>
      </c>
      <c r="K203" s="154">
        <v>1113</v>
      </c>
      <c r="L203" s="154" t="s">
        <v>340</v>
      </c>
      <c r="M203" s="154">
        <v>41.321800000000003</v>
      </c>
      <c r="N203" s="154">
        <v>-96.735200000000006</v>
      </c>
      <c r="O203" s="154" t="str">
        <f>IF(TYPE(VLOOKUP(A203,'2025 check'!$E$3:$E$2531,1,0))=16,"Legacy Eligibility","Y")</f>
        <v>Y</v>
      </c>
    </row>
    <row r="204" spans="1:15" x14ac:dyDescent="0.2">
      <c r="A204" s="110" t="s">
        <v>905</v>
      </c>
      <c r="B204" s="149">
        <v>0</v>
      </c>
      <c r="C204" s="110" t="s">
        <v>456</v>
      </c>
      <c r="D204" s="147" t="s">
        <v>906</v>
      </c>
      <c r="E204" s="150">
        <v>56</v>
      </c>
      <c r="F204" s="150">
        <v>18.3</v>
      </c>
      <c r="G204" s="147" t="s">
        <v>337</v>
      </c>
      <c r="H204" s="110" t="s">
        <v>338</v>
      </c>
      <c r="I204" s="110" t="s">
        <v>359</v>
      </c>
      <c r="J204" s="110">
        <v>1</v>
      </c>
      <c r="K204" s="154">
        <v>1024.8</v>
      </c>
      <c r="L204" s="154" t="s">
        <v>340</v>
      </c>
      <c r="M204" s="154">
        <v>41.1036</v>
      </c>
      <c r="N204" s="154">
        <v>-96.623000000000005</v>
      </c>
      <c r="O204" s="154" t="str">
        <f>IF(TYPE(VLOOKUP(A204,'2025 check'!$E$3:$E$2531,1,0))=16,"Legacy Eligibility","Y")</f>
        <v>Y</v>
      </c>
    </row>
    <row r="205" spans="1:15" x14ac:dyDescent="0.2">
      <c r="A205" s="110" t="s">
        <v>907</v>
      </c>
      <c r="B205" s="149">
        <v>0</v>
      </c>
      <c r="C205" s="110" t="s">
        <v>721</v>
      </c>
      <c r="D205" s="147" t="s">
        <v>908</v>
      </c>
      <c r="E205" s="150">
        <v>81</v>
      </c>
      <c r="F205" s="150">
        <v>15</v>
      </c>
      <c r="G205" s="147" t="s">
        <v>337</v>
      </c>
      <c r="H205" s="110" t="s">
        <v>338</v>
      </c>
      <c r="I205" s="110" t="s">
        <v>344</v>
      </c>
      <c r="J205" s="110">
        <v>2</v>
      </c>
      <c r="K205" s="154">
        <v>1215</v>
      </c>
      <c r="L205" s="154" t="s">
        <v>340</v>
      </c>
      <c r="M205" s="154">
        <v>41.7866</v>
      </c>
      <c r="N205" s="154">
        <v>-97.354600000000005</v>
      </c>
      <c r="O205" s="154" t="str">
        <f>IF(TYPE(VLOOKUP(A205,'2025 check'!$E$3:$E$2531,1,0))=16,"Legacy Eligibility","Y")</f>
        <v>Y</v>
      </c>
    </row>
    <row r="206" spans="1:15" x14ac:dyDescent="0.2">
      <c r="A206" s="110" t="s">
        <v>909</v>
      </c>
      <c r="B206" s="149">
        <v>0</v>
      </c>
      <c r="C206" s="110" t="s">
        <v>387</v>
      </c>
      <c r="D206" s="147" t="s">
        <v>910</v>
      </c>
      <c r="E206" s="150">
        <v>55</v>
      </c>
      <c r="F206" s="150">
        <v>24</v>
      </c>
      <c r="G206" s="147" t="s">
        <v>375</v>
      </c>
      <c r="H206" s="110" t="s">
        <v>338</v>
      </c>
      <c r="I206" s="110" t="s">
        <v>344</v>
      </c>
      <c r="J206" s="110">
        <v>2</v>
      </c>
      <c r="K206" s="154">
        <v>1320</v>
      </c>
      <c r="L206" s="154" t="s">
        <v>340</v>
      </c>
      <c r="M206" s="154">
        <v>42.046500000000002</v>
      </c>
      <c r="N206" s="154">
        <v>-96.520899999999997</v>
      </c>
      <c r="O206" s="154" t="str">
        <f>IF(TYPE(VLOOKUP(A206,'2025 check'!$E$3:$E$2531,1,0))=16,"Legacy Eligibility","Y")</f>
        <v>Y</v>
      </c>
    </row>
    <row r="207" spans="1:15" x14ac:dyDescent="0.2">
      <c r="A207" s="110" t="s">
        <v>911</v>
      </c>
      <c r="B207" s="149">
        <v>0</v>
      </c>
      <c r="C207" s="110" t="s">
        <v>482</v>
      </c>
      <c r="D207" s="147" t="s">
        <v>912</v>
      </c>
      <c r="E207" s="150">
        <v>101</v>
      </c>
      <c r="F207" s="150">
        <v>16</v>
      </c>
      <c r="G207" s="147" t="s">
        <v>337</v>
      </c>
      <c r="H207" s="110" t="s">
        <v>338</v>
      </c>
      <c r="I207" s="110" t="s">
        <v>344</v>
      </c>
      <c r="J207" s="110">
        <v>2</v>
      </c>
      <c r="K207" s="154">
        <v>1616</v>
      </c>
      <c r="L207" s="154" t="s">
        <v>340</v>
      </c>
      <c r="M207" s="154">
        <v>42.112400000000001</v>
      </c>
      <c r="N207" s="154">
        <v>-97.212699999999998</v>
      </c>
      <c r="O207" s="154" t="str">
        <f>IF(TYPE(VLOOKUP(A207,'2025 check'!$E$3:$E$2531,1,0))=16,"Legacy Eligibility","Y")</f>
        <v>Y</v>
      </c>
    </row>
    <row r="208" spans="1:15" x14ac:dyDescent="0.2">
      <c r="A208" s="110" t="s">
        <v>913</v>
      </c>
      <c r="B208" s="149">
        <v>0</v>
      </c>
      <c r="C208" s="110" t="s">
        <v>482</v>
      </c>
      <c r="D208" s="147" t="s">
        <v>914</v>
      </c>
      <c r="E208" s="150">
        <v>52</v>
      </c>
      <c r="F208" s="150">
        <v>15.9</v>
      </c>
      <c r="G208" s="147" t="s">
        <v>337</v>
      </c>
      <c r="H208" s="110" t="s">
        <v>338</v>
      </c>
      <c r="I208" s="110" t="s">
        <v>344</v>
      </c>
      <c r="J208" s="110">
        <v>2</v>
      </c>
      <c r="K208" s="154">
        <v>826.8</v>
      </c>
      <c r="L208" s="154" t="s">
        <v>340</v>
      </c>
      <c r="M208" s="154">
        <v>42.293399999999998</v>
      </c>
      <c r="N208" s="154">
        <v>-97.131900000000002</v>
      </c>
      <c r="O208" s="154" t="str">
        <f>IF(TYPE(VLOOKUP(A208,'2025 check'!$E$3:$E$2531,1,0))=16,"Legacy Eligibility","Y")</f>
        <v>Y</v>
      </c>
    </row>
    <row r="209" spans="1:15" x14ac:dyDescent="0.2">
      <c r="A209" s="110" t="s">
        <v>915</v>
      </c>
      <c r="B209" s="149">
        <v>0</v>
      </c>
      <c r="C209" s="110" t="s">
        <v>482</v>
      </c>
      <c r="D209" s="147" t="s">
        <v>916</v>
      </c>
      <c r="E209" s="150">
        <v>51</v>
      </c>
      <c r="F209" s="150">
        <v>16</v>
      </c>
      <c r="G209" s="147" t="s">
        <v>337</v>
      </c>
      <c r="H209" s="110" t="s">
        <v>338</v>
      </c>
      <c r="I209" s="110" t="s">
        <v>344</v>
      </c>
      <c r="J209" s="110">
        <v>2</v>
      </c>
      <c r="K209" s="154">
        <v>816</v>
      </c>
      <c r="L209" s="154" t="s">
        <v>340</v>
      </c>
      <c r="M209" s="154">
        <v>42.119599999999998</v>
      </c>
      <c r="N209" s="154">
        <v>-97.198400000000007</v>
      </c>
      <c r="O209" s="154" t="str">
        <f>IF(TYPE(VLOOKUP(A209,'2025 check'!$E$3:$E$2531,1,0))=16,"Legacy Eligibility","Y")</f>
        <v>Y</v>
      </c>
    </row>
    <row r="210" spans="1:15" x14ac:dyDescent="0.2">
      <c r="A210" s="110" t="s">
        <v>917</v>
      </c>
      <c r="B210" s="149">
        <v>0</v>
      </c>
      <c r="C210" s="110" t="s">
        <v>918</v>
      </c>
      <c r="D210" s="147" t="s">
        <v>919</v>
      </c>
      <c r="E210" s="150">
        <v>35</v>
      </c>
      <c r="F210" s="150">
        <v>16.7</v>
      </c>
      <c r="G210" s="147" t="s">
        <v>375</v>
      </c>
      <c r="H210" s="110" t="s">
        <v>338</v>
      </c>
      <c r="I210" s="110" t="s">
        <v>349</v>
      </c>
      <c r="J210" s="110">
        <v>3</v>
      </c>
      <c r="K210" s="154">
        <v>584.5</v>
      </c>
      <c r="L210" s="154" t="s">
        <v>340</v>
      </c>
      <c r="M210" s="154">
        <v>40.060400000000001</v>
      </c>
      <c r="N210" s="154">
        <v>-98.668499999999995</v>
      </c>
      <c r="O210" s="154" t="str">
        <f>IF(TYPE(VLOOKUP(A210,'2025 check'!$E$3:$E$2531,1,0))=16,"Legacy Eligibility","Y")</f>
        <v>Y</v>
      </c>
    </row>
    <row r="211" spans="1:15" x14ac:dyDescent="0.2">
      <c r="A211" s="110" t="s">
        <v>920</v>
      </c>
      <c r="B211" s="149" t="s">
        <v>921</v>
      </c>
      <c r="C211" s="110" t="s">
        <v>419</v>
      </c>
      <c r="D211" s="147" t="s">
        <v>922</v>
      </c>
      <c r="E211" s="150">
        <v>101</v>
      </c>
      <c r="F211" s="150">
        <v>24</v>
      </c>
      <c r="G211" s="147" t="s">
        <v>337</v>
      </c>
      <c r="H211" s="110" t="s">
        <v>548</v>
      </c>
      <c r="I211" s="110" t="s">
        <v>339</v>
      </c>
      <c r="J211" s="110">
        <v>4</v>
      </c>
      <c r="K211" s="154">
        <v>2424</v>
      </c>
      <c r="L211" s="154" t="s">
        <v>340</v>
      </c>
      <c r="M211" s="154">
        <v>40.423000000000002</v>
      </c>
      <c r="N211" s="154">
        <v>-100.1514</v>
      </c>
      <c r="O211" s="154" t="str">
        <f>IF(TYPE(VLOOKUP(A211,'2025 check'!$E$3:$E$2531,1,0))=16,"Legacy Eligibility","Y")</f>
        <v>Y</v>
      </c>
    </row>
    <row r="212" spans="1:15" ht="28.5" x14ac:dyDescent="0.2">
      <c r="A212" s="110" t="s">
        <v>923</v>
      </c>
      <c r="B212" s="149" t="s">
        <v>924</v>
      </c>
      <c r="C212" s="110" t="s">
        <v>356</v>
      </c>
      <c r="D212" s="147" t="s">
        <v>925</v>
      </c>
      <c r="E212" s="150">
        <v>39</v>
      </c>
      <c r="F212" s="150">
        <v>26.8</v>
      </c>
      <c r="G212" s="147" t="s">
        <v>375</v>
      </c>
      <c r="H212" s="110" t="s">
        <v>338</v>
      </c>
      <c r="I212" s="110" t="s">
        <v>359</v>
      </c>
      <c r="J212" s="110">
        <v>1</v>
      </c>
      <c r="K212" s="154">
        <v>1045.2</v>
      </c>
      <c r="L212" s="154" t="s">
        <v>340</v>
      </c>
      <c r="M212" s="154">
        <v>40.140300000000003</v>
      </c>
      <c r="N212" s="154">
        <v>-96.662000000000006</v>
      </c>
      <c r="O212" s="154" t="str">
        <f>IF(TYPE(VLOOKUP(A212,'2025 check'!$E$3:$E$2531,1,0))=16,"Legacy Eligibility","Y")</f>
        <v>Y</v>
      </c>
    </row>
    <row r="213" spans="1:15" x14ac:dyDescent="0.2">
      <c r="A213" s="110" t="s">
        <v>926</v>
      </c>
      <c r="B213" s="149" t="s">
        <v>927</v>
      </c>
      <c r="C213" s="110" t="s">
        <v>356</v>
      </c>
      <c r="D213" s="147" t="s">
        <v>928</v>
      </c>
      <c r="E213" s="150">
        <v>58</v>
      </c>
      <c r="F213" s="150">
        <v>19.8</v>
      </c>
      <c r="G213" s="147" t="s">
        <v>337</v>
      </c>
      <c r="H213" s="110" t="s">
        <v>358</v>
      </c>
      <c r="I213" s="110" t="s">
        <v>359</v>
      </c>
      <c r="J213" s="110">
        <v>1</v>
      </c>
      <c r="K213" s="154">
        <v>1148.4000000000001</v>
      </c>
      <c r="L213" s="154" t="s">
        <v>620</v>
      </c>
      <c r="M213" s="154">
        <v>40.3932</v>
      </c>
      <c r="N213" s="154">
        <v>-96.852000000000004</v>
      </c>
      <c r="O213" s="154" t="str">
        <f>IF(TYPE(VLOOKUP(A213,'2025 check'!$E$3:$E$2531,1,0))=16,"Legacy Eligibility","Y")</f>
        <v>Y</v>
      </c>
    </row>
    <row r="214" spans="1:15" ht="28.5" x14ac:dyDescent="0.2">
      <c r="A214" s="110" t="s">
        <v>929</v>
      </c>
      <c r="B214" s="149" t="s">
        <v>930</v>
      </c>
      <c r="C214" s="110" t="s">
        <v>356</v>
      </c>
      <c r="D214" s="147" t="s">
        <v>931</v>
      </c>
      <c r="E214" s="150">
        <v>51</v>
      </c>
      <c r="F214" s="150">
        <v>19.8</v>
      </c>
      <c r="G214" s="147" t="s">
        <v>375</v>
      </c>
      <c r="H214" s="110" t="s">
        <v>358</v>
      </c>
      <c r="I214" s="110" t="s">
        <v>359</v>
      </c>
      <c r="J214" s="110">
        <v>1</v>
      </c>
      <c r="K214" s="154">
        <v>1009.8</v>
      </c>
      <c r="L214" s="154" t="s">
        <v>620</v>
      </c>
      <c r="M214" s="154">
        <v>40.146700000000003</v>
      </c>
      <c r="N214" s="154">
        <v>-96.531400000000005</v>
      </c>
      <c r="O214" s="154" t="str">
        <f>IF(TYPE(VLOOKUP(A214,'2025 check'!$E$3:$E$2531,1,0))=16,"Legacy Eligibility","Y")</f>
        <v>Y</v>
      </c>
    </row>
    <row r="215" spans="1:15" x14ac:dyDescent="0.2">
      <c r="A215" s="110" t="s">
        <v>932</v>
      </c>
      <c r="B215" s="149">
        <v>0</v>
      </c>
      <c r="C215" s="110" t="s">
        <v>387</v>
      </c>
      <c r="D215" s="147" t="s">
        <v>933</v>
      </c>
      <c r="E215" s="150">
        <v>42</v>
      </c>
      <c r="F215" s="150">
        <v>16.600000000000001</v>
      </c>
      <c r="G215" s="147" t="s">
        <v>375</v>
      </c>
      <c r="H215" s="110" t="s">
        <v>548</v>
      </c>
      <c r="I215" s="110" t="s">
        <v>344</v>
      </c>
      <c r="J215" s="110">
        <v>2</v>
      </c>
      <c r="K215" s="154">
        <v>697.2</v>
      </c>
      <c r="L215" s="154" t="s">
        <v>620</v>
      </c>
      <c r="M215" s="154">
        <v>42.181199999999997</v>
      </c>
      <c r="N215" s="154">
        <v>-96.823099999999997</v>
      </c>
      <c r="O215" s="154" t="str">
        <f>IF(TYPE(VLOOKUP(A215,'2025 check'!$E$3:$E$2531,1,0))=16,"Legacy Eligibility","Y")</f>
        <v>Y</v>
      </c>
    </row>
    <row r="216" spans="1:15" x14ac:dyDescent="0.2">
      <c r="A216" s="110" t="s">
        <v>934</v>
      </c>
      <c r="B216" s="149">
        <v>0</v>
      </c>
      <c r="C216" s="110" t="s">
        <v>387</v>
      </c>
      <c r="D216" s="147" t="s">
        <v>935</v>
      </c>
      <c r="E216" s="150">
        <v>20</v>
      </c>
      <c r="F216" s="150">
        <v>20.399999999999999</v>
      </c>
      <c r="G216" s="147" t="s">
        <v>375</v>
      </c>
      <c r="H216" s="110" t="s">
        <v>338</v>
      </c>
      <c r="I216" s="110" t="s">
        <v>344</v>
      </c>
      <c r="J216" s="110">
        <v>2</v>
      </c>
      <c r="K216" s="154">
        <v>428.4</v>
      </c>
      <c r="L216" s="154" t="s">
        <v>340</v>
      </c>
      <c r="M216" s="154">
        <v>42.193600000000004</v>
      </c>
      <c r="N216" s="154">
        <v>-96.482299999999995</v>
      </c>
      <c r="O216" s="154" t="str">
        <f>IF(TYPE(VLOOKUP(A216,'2025 check'!$E$3:$E$2531,1,0))=16,"Legacy Eligibility","Y")</f>
        <v>Y</v>
      </c>
    </row>
    <row r="217" spans="1:15" ht="28.5" x14ac:dyDescent="0.2">
      <c r="A217" s="110" t="s">
        <v>936</v>
      </c>
      <c r="B217" s="149" t="s">
        <v>937</v>
      </c>
      <c r="C217" s="110" t="s">
        <v>938</v>
      </c>
      <c r="D217" s="147" t="s">
        <v>939</v>
      </c>
      <c r="E217" s="150">
        <v>30</v>
      </c>
      <c r="F217" s="150">
        <v>16</v>
      </c>
      <c r="G217" s="147" t="s">
        <v>375</v>
      </c>
      <c r="H217" s="110" t="s">
        <v>338</v>
      </c>
      <c r="I217" s="110" t="s">
        <v>344</v>
      </c>
      <c r="J217" s="110">
        <v>2</v>
      </c>
      <c r="K217" s="154">
        <v>480</v>
      </c>
      <c r="L217" s="154" t="s">
        <v>340</v>
      </c>
      <c r="M217" s="154">
        <v>42.857100000000003</v>
      </c>
      <c r="N217" s="154">
        <v>-98.558000000000007</v>
      </c>
      <c r="O217" s="154" t="str">
        <f>IF(TYPE(VLOOKUP(A217,'2025 check'!$E$3:$E$2531,1,0))=16,"Legacy Eligibility","Y")</f>
        <v>Y</v>
      </c>
    </row>
    <row r="218" spans="1:15" x14ac:dyDescent="0.2">
      <c r="A218" s="110" t="s">
        <v>940</v>
      </c>
      <c r="B218" s="149" t="s">
        <v>941</v>
      </c>
      <c r="C218" s="110" t="s">
        <v>419</v>
      </c>
      <c r="D218" s="147" t="s">
        <v>942</v>
      </c>
      <c r="E218" s="150">
        <v>61</v>
      </c>
      <c r="F218" s="150">
        <v>16</v>
      </c>
      <c r="G218" s="147" t="s">
        <v>337</v>
      </c>
      <c r="H218" s="110" t="s">
        <v>338</v>
      </c>
      <c r="I218" s="110" t="s">
        <v>339</v>
      </c>
      <c r="J218" s="110">
        <v>4</v>
      </c>
      <c r="K218" s="154">
        <v>976</v>
      </c>
      <c r="L218" s="154" t="s">
        <v>340</v>
      </c>
      <c r="M218" s="154">
        <v>40.461399999999998</v>
      </c>
      <c r="N218" s="154">
        <v>-100.2435</v>
      </c>
      <c r="O218" s="154" t="str">
        <f>IF(TYPE(VLOOKUP(A218,'2025 check'!$E$3:$E$2531,1,0))=16,"Legacy Eligibility","Y")</f>
        <v>Y</v>
      </c>
    </row>
    <row r="219" spans="1:15" x14ac:dyDescent="0.2">
      <c r="A219" s="110" t="s">
        <v>943</v>
      </c>
      <c r="B219" s="149">
        <v>0</v>
      </c>
      <c r="C219" s="110" t="s">
        <v>361</v>
      </c>
      <c r="D219" s="147" t="s">
        <v>944</v>
      </c>
      <c r="E219" s="150">
        <v>35</v>
      </c>
      <c r="F219" s="150">
        <v>16.2</v>
      </c>
      <c r="G219" s="147" t="s">
        <v>375</v>
      </c>
      <c r="H219" s="110" t="s">
        <v>338</v>
      </c>
      <c r="I219" s="110" t="s">
        <v>359</v>
      </c>
      <c r="J219" s="110">
        <v>1</v>
      </c>
      <c r="K219" s="154">
        <v>567</v>
      </c>
      <c r="L219" s="154" t="s">
        <v>340</v>
      </c>
      <c r="M219" s="154">
        <v>40.190300000000001</v>
      </c>
      <c r="N219" s="154">
        <v>-97.251199999999997</v>
      </c>
      <c r="O219" s="154" t="str">
        <f>IF(TYPE(VLOOKUP(A219,'2025 check'!$E$3:$E$2531,1,0))=16,"Legacy Eligibility","Y")</f>
        <v>Y</v>
      </c>
    </row>
    <row r="220" spans="1:15" x14ac:dyDescent="0.2">
      <c r="A220" s="110" t="s">
        <v>945</v>
      </c>
      <c r="B220" s="149">
        <v>0</v>
      </c>
      <c r="C220" s="110" t="s">
        <v>369</v>
      </c>
      <c r="D220" s="147" t="s">
        <v>946</v>
      </c>
      <c r="E220" s="150">
        <v>61</v>
      </c>
      <c r="F220" s="150">
        <v>18.2</v>
      </c>
      <c r="G220" s="147" t="s">
        <v>337</v>
      </c>
      <c r="H220" s="110" t="s">
        <v>338</v>
      </c>
      <c r="I220" s="110" t="s">
        <v>359</v>
      </c>
      <c r="J220" s="110">
        <v>1</v>
      </c>
      <c r="K220" s="154">
        <v>1110.2</v>
      </c>
      <c r="L220" s="154" t="s">
        <v>340</v>
      </c>
      <c r="M220" s="154">
        <v>40.436100000000003</v>
      </c>
      <c r="N220" s="154">
        <v>-95.876499999999993</v>
      </c>
      <c r="O220" s="154" t="str">
        <f>IF(TYPE(VLOOKUP(A220,'2025 check'!$E$3:$E$2531,1,0))=16,"Legacy Eligibility","Y")</f>
        <v>Y</v>
      </c>
    </row>
    <row r="221" spans="1:15" x14ac:dyDescent="0.2">
      <c r="A221" s="110" t="s">
        <v>947</v>
      </c>
      <c r="B221" s="149" t="s">
        <v>948</v>
      </c>
      <c r="C221" s="110" t="s">
        <v>381</v>
      </c>
      <c r="D221" s="147" t="s">
        <v>949</v>
      </c>
      <c r="E221" s="150">
        <v>125</v>
      </c>
      <c r="F221" s="150">
        <v>19</v>
      </c>
      <c r="G221" s="147" t="s">
        <v>337</v>
      </c>
      <c r="H221" s="110" t="s">
        <v>338</v>
      </c>
      <c r="I221" s="110" t="s">
        <v>359</v>
      </c>
      <c r="J221" s="110">
        <v>1</v>
      </c>
      <c r="K221" s="154">
        <v>2375</v>
      </c>
      <c r="L221" s="154" t="s">
        <v>340</v>
      </c>
      <c r="M221" s="154">
        <v>40.218200000000003</v>
      </c>
      <c r="N221" s="154">
        <v>-95.81498122453695</v>
      </c>
      <c r="O221" s="154" t="str">
        <f>IF(TYPE(VLOOKUP(A221,'2025 check'!$E$3:$E$2531,1,0))=16,"Legacy Eligibility","Y")</f>
        <v>Y</v>
      </c>
    </row>
    <row r="222" spans="1:15" x14ac:dyDescent="0.2">
      <c r="A222" s="110" t="s">
        <v>950</v>
      </c>
      <c r="B222" s="149">
        <v>0</v>
      </c>
      <c r="C222" s="110" t="s">
        <v>918</v>
      </c>
      <c r="D222" s="147" t="s">
        <v>951</v>
      </c>
      <c r="E222" s="150">
        <v>51</v>
      </c>
      <c r="F222" s="150">
        <v>16.3</v>
      </c>
      <c r="G222" s="147" t="s">
        <v>337</v>
      </c>
      <c r="H222" s="110" t="s">
        <v>338</v>
      </c>
      <c r="I222" s="110" t="s">
        <v>349</v>
      </c>
      <c r="J222" s="110">
        <v>3</v>
      </c>
      <c r="K222" s="154">
        <v>831.3</v>
      </c>
      <c r="L222" s="154" t="s">
        <v>340</v>
      </c>
      <c r="M222" s="154">
        <v>40.086799999999997</v>
      </c>
      <c r="N222" s="154">
        <v>-98.372600000000006</v>
      </c>
      <c r="O222" s="154" t="str">
        <f>IF(TYPE(VLOOKUP(A222,'2025 check'!$E$3:$E$2531,1,0))=16,"Legacy Eligibility","Y")</f>
        <v>Y</v>
      </c>
    </row>
    <row r="223" spans="1:15" x14ac:dyDescent="0.2">
      <c r="A223" s="110" t="s">
        <v>952</v>
      </c>
      <c r="B223" s="149" t="s">
        <v>953</v>
      </c>
      <c r="C223" s="110" t="s">
        <v>356</v>
      </c>
      <c r="D223" s="147" t="s">
        <v>954</v>
      </c>
      <c r="E223" s="150">
        <v>62</v>
      </c>
      <c r="F223" s="150">
        <v>20.100000000000001</v>
      </c>
      <c r="G223" s="147" t="s">
        <v>337</v>
      </c>
      <c r="H223" s="110" t="s">
        <v>338</v>
      </c>
      <c r="I223" s="110" t="s">
        <v>359</v>
      </c>
      <c r="J223" s="110">
        <v>1</v>
      </c>
      <c r="K223" s="154">
        <v>1246.2</v>
      </c>
      <c r="L223" s="154" t="s">
        <v>340</v>
      </c>
      <c r="M223" s="154">
        <v>40.334600000000002</v>
      </c>
      <c r="N223" s="154">
        <v>-96.652500000000003</v>
      </c>
      <c r="O223" s="154" t="str">
        <f>IF(TYPE(VLOOKUP(A223,'2025 check'!$E$3:$E$2531,1,0))=16,"Legacy Eligibility","Y")</f>
        <v>Y</v>
      </c>
    </row>
    <row r="224" spans="1:15" x14ac:dyDescent="0.2">
      <c r="A224" s="110" t="s">
        <v>955</v>
      </c>
      <c r="B224" s="149">
        <v>0</v>
      </c>
      <c r="C224" s="110" t="s">
        <v>632</v>
      </c>
      <c r="D224" s="147" t="s">
        <v>956</v>
      </c>
      <c r="E224" s="150">
        <v>25</v>
      </c>
      <c r="F224" s="150">
        <v>25.7</v>
      </c>
      <c r="G224" s="147" t="s">
        <v>375</v>
      </c>
      <c r="H224" s="110" t="s">
        <v>548</v>
      </c>
      <c r="I224" s="110" t="s">
        <v>349</v>
      </c>
      <c r="J224" s="110">
        <v>3</v>
      </c>
      <c r="K224" s="154">
        <v>642.5</v>
      </c>
      <c r="L224" s="154" t="s">
        <v>620</v>
      </c>
      <c r="M224" s="154">
        <v>41.5961</v>
      </c>
      <c r="N224" s="154">
        <v>-98.511700000000005</v>
      </c>
      <c r="O224" s="154" t="str">
        <f>IF(TYPE(VLOOKUP(A224,'2025 check'!$E$3:$E$2531,1,0))=16,"Legacy Eligibility","Y")</f>
        <v>Y</v>
      </c>
    </row>
    <row r="225" spans="1:15" x14ac:dyDescent="0.2">
      <c r="A225" s="110" t="s">
        <v>957</v>
      </c>
      <c r="B225" s="149">
        <v>0</v>
      </c>
      <c r="C225" s="110" t="s">
        <v>958</v>
      </c>
      <c r="D225" s="147" t="s">
        <v>959</v>
      </c>
      <c r="E225" s="150">
        <v>59</v>
      </c>
      <c r="F225" s="150">
        <v>21.3</v>
      </c>
      <c r="G225" s="147" t="s">
        <v>375</v>
      </c>
      <c r="H225" s="110" t="s">
        <v>338</v>
      </c>
      <c r="I225" s="110" t="s">
        <v>349</v>
      </c>
      <c r="J225" s="110">
        <v>3</v>
      </c>
      <c r="K225" s="154">
        <v>1256.7</v>
      </c>
      <c r="L225" s="154" t="s">
        <v>340</v>
      </c>
      <c r="M225" s="154">
        <v>40.248699999999999</v>
      </c>
      <c r="N225" s="154">
        <v>-99.627799999999993</v>
      </c>
      <c r="O225" s="154" t="str">
        <f>IF(TYPE(VLOOKUP(A225,'2025 check'!$E$3:$E$2531,1,0))=16,"Legacy Eligibility","Y")</f>
        <v>Y</v>
      </c>
    </row>
    <row r="226" spans="1:15" x14ac:dyDescent="0.2">
      <c r="A226" s="110" t="s">
        <v>960</v>
      </c>
      <c r="B226" s="149">
        <v>0</v>
      </c>
      <c r="C226" s="110" t="s">
        <v>577</v>
      </c>
      <c r="D226" s="147" t="s">
        <v>961</v>
      </c>
      <c r="E226" s="150">
        <v>41</v>
      </c>
      <c r="F226" s="150">
        <v>16</v>
      </c>
      <c r="G226" s="147" t="s">
        <v>337</v>
      </c>
      <c r="H226" s="110" t="s">
        <v>338</v>
      </c>
      <c r="I226" s="110" t="s">
        <v>344</v>
      </c>
      <c r="J226" s="110">
        <v>2</v>
      </c>
      <c r="K226" s="154">
        <v>656</v>
      </c>
      <c r="L226" s="154" t="s">
        <v>620</v>
      </c>
      <c r="M226" s="154">
        <v>42.029200000000003</v>
      </c>
      <c r="N226" s="154">
        <v>-97.911799999999999</v>
      </c>
      <c r="O226" s="154" t="str">
        <f>IF(TYPE(VLOOKUP(A226,'2025 check'!$E$3:$E$2531,1,0))=16,"Legacy Eligibility","Y")</f>
        <v>Y</v>
      </c>
    </row>
    <row r="227" spans="1:15" x14ac:dyDescent="0.2">
      <c r="A227" s="110" t="s">
        <v>962</v>
      </c>
      <c r="B227" s="149">
        <v>0</v>
      </c>
      <c r="C227" s="110" t="s">
        <v>577</v>
      </c>
      <c r="D227" s="147" t="s">
        <v>963</v>
      </c>
      <c r="E227" s="150">
        <v>41</v>
      </c>
      <c r="F227" s="150">
        <v>15.9</v>
      </c>
      <c r="G227" s="147" t="s">
        <v>337</v>
      </c>
      <c r="H227" s="110" t="s">
        <v>338</v>
      </c>
      <c r="I227" s="110" t="s">
        <v>344</v>
      </c>
      <c r="J227" s="110">
        <v>2</v>
      </c>
      <c r="K227" s="154">
        <v>651.9</v>
      </c>
      <c r="L227" s="154" t="s">
        <v>620</v>
      </c>
      <c r="M227" s="154">
        <v>42.045900000000003</v>
      </c>
      <c r="N227" s="154">
        <v>-97.994010728836074</v>
      </c>
      <c r="O227" s="154" t="str">
        <f>IF(TYPE(VLOOKUP(A227,'2025 check'!$E$3:$E$2531,1,0))=16,"Legacy Eligibility","Y")</f>
        <v>Y</v>
      </c>
    </row>
    <row r="228" spans="1:15" x14ac:dyDescent="0.2">
      <c r="A228" s="110" t="s">
        <v>964</v>
      </c>
      <c r="B228" s="149">
        <v>0</v>
      </c>
      <c r="C228" s="110" t="s">
        <v>577</v>
      </c>
      <c r="D228" s="147" t="s">
        <v>965</v>
      </c>
      <c r="E228" s="150">
        <v>62</v>
      </c>
      <c r="F228" s="150">
        <v>15.25</v>
      </c>
      <c r="G228" s="147" t="s">
        <v>337</v>
      </c>
      <c r="H228" s="110" t="s">
        <v>338</v>
      </c>
      <c r="I228" s="110" t="s">
        <v>344</v>
      </c>
      <c r="J228" s="110">
        <v>2</v>
      </c>
      <c r="K228" s="154">
        <v>945.5</v>
      </c>
      <c r="L228" s="154" t="s">
        <v>620</v>
      </c>
      <c r="M228" s="154">
        <v>41.996099999999998</v>
      </c>
      <c r="N228" s="154">
        <v>-98.008300000000006</v>
      </c>
      <c r="O228" s="154" t="str">
        <f>IF(TYPE(VLOOKUP(A228,'2025 check'!$E$3:$E$2531,1,0))=16,"Legacy Eligibility","Y")</f>
        <v>Y</v>
      </c>
    </row>
    <row r="229" spans="1:15" x14ac:dyDescent="0.2">
      <c r="A229" s="110" t="s">
        <v>966</v>
      </c>
      <c r="B229" s="149">
        <v>0</v>
      </c>
      <c r="C229" s="110" t="s">
        <v>967</v>
      </c>
      <c r="D229" s="147" t="s">
        <v>968</v>
      </c>
      <c r="E229" s="150">
        <v>46</v>
      </c>
      <c r="F229" s="150">
        <v>16.3</v>
      </c>
      <c r="G229" s="147" t="s">
        <v>337</v>
      </c>
      <c r="H229" s="110" t="s">
        <v>338</v>
      </c>
      <c r="I229" s="110" t="s">
        <v>344</v>
      </c>
      <c r="J229" s="110">
        <v>2</v>
      </c>
      <c r="K229" s="154">
        <v>749.8</v>
      </c>
      <c r="L229" s="154" t="s">
        <v>620</v>
      </c>
      <c r="M229" s="154">
        <v>41.54</v>
      </c>
      <c r="N229" s="154">
        <v>-97.841999999999999</v>
      </c>
      <c r="O229" s="154" t="str">
        <f>IF(TYPE(VLOOKUP(A229,'2025 check'!$E$3:$E$2531,1,0))=16,"Legacy Eligibility","Y")</f>
        <v>Y</v>
      </c>
    </row>
    <row r="230" spans="1:15" x14ac:dyDescent="0.2">
      <c r="A230" s="110" t="s">
        <v>969</v>
      </c>
      <c r="B230" s="149">
        <v>0</v>
      </c>
      <c r="C230" s="110" t="s">
        <v>967</v>
      </c>
      <c r="D230" s="147" t="s">
        <v>970</v>
      </c>
      <c r="E230" s="150">
        <v>62</v>
      </c>
      <c r="F230" s="150">
        <v>16</v>
      </c>
      <c r="G230" s="147" t="s">
        <v>337</v>
      </c>
      <c r="H230" s="110" t="s">
        <v>338</v>
      </c>
      <c r="I230" s="110" t="s">
        <v>344</v>
      </c>
      <c r="J230" s="110">
        <v>2</v>
      </c>
      <c r="K230" s="154">
        <v>992</v>
      </c>
      <c r="L230" s="154" t="s">
        <v>620</v>
      </c>
      <c r="M230" s="154">
        <v>41.54</v>
      </c>
      <c r="N230" s="154">
        <v>-97.837999999999994</v>
      </c>
      <c r="O230" s="154" t="str">
        <f>IF(TYPE(VLOOKUP(A230,'2025 check'!$E$3:$E$2531,1,0))=16,"Legacy Eligibility","Y")</f>
        <v>Y</v>
      </c>
    </row>
    <row r="231" spans="1:15" x14ac:dyDescent="0.2">
      <c r="A231" s="110" t="s">
        <v>971</v>
      </c>
      <c r="B231" s="149" t="s">
        <v>972</v>
      </c>
      <c r="C231" s="110" t="s">
        <v>973</v>
      </c>
      <c r="D231" s="147" t="s">
        <v>974</v>
      </c>
      <c r="E231" s="150">
        <v>61</v>
      </c>
      <c r="F231" s="150">
        <v>16</v>
      </c>
      <c r="G231" s="147" t="s">
        <v>337</v>
      </c>
      <c r="H231" s="110" t="s">
        <v>338</v>
      </c>
      <c r="I231" s="110" t="s">
        <v>359</v>
      </c>
      <c r="J231" s="110">
        <v>1</v>
      </c>
      <c r="K231" s="154">
        <v>976</v>
      </c>
      <c r="L231" s="154" t="s">
        <v>620</v>
      </c>
      <c r="M231" s="154">
        <v>41.116799999999998</v>
      </c>
      <c r="N231" s="154">
        <v>-97.368099999999998</v>
      </c>
      <c r="O231" s="154" t="str">
        <f>IF(TYPE(VLOOKUP(A231,'2025 check'!$E$3:$E$2531,1,0))=16,"Legacy Eligibility","Y")</f>
        <v>Y</v>
      </c>
    </row>
    <row r="232" spans="1:15" x14ac:dyDescent="0.2">
      <c r="A232" s="110" t="s">
        <v>975</v>
      </c>
      <c r="B232" s="149" t="s">
        <v>976</v>
      </c>
      <c r="C232" s="110" t="s">
        <v>973</v>
      </c>
      <c r="D232" s="147" t="s">
        <v>977</v>
      </c>
      <c r="E232" s="150">
        <v>37</v>
      </c>
      <c r="F232" s="150">
        <v>15.3</v>
      </c>
      <c r="G232" s="147" t="s">
        <v>337</v>
      </c>
      <c r="H232" s="110" t="s">
        <v>338</v>
      </c>
      <c r="I232" s="110" t="s">
        <v>359</v>
      </c>
      <c r="J232" s="110">
        <v>1</v>
      </c>
      <c r="K232" s="154">
        <v>566.1</v>
      </c>
      <c r="L232" s="154" t="s">
        <v>340</v>
      </c>
      <c r="M232" s="154">
        <v>41.35</v>
      </c>
      <c r="N232" s="154">
        <v>-96.956699999999998</v>
      </c>
      <c r="O232" s="154" t="str">
        <f>IF(TYPE(VLOOKUP(A232,'2025 check'!$E$3:$E$2531,1,0))=16,"Legacy Eligibility","Y")</f>
        <v>Y</v>
      </c>
    </row>
    <row r="233" spans="1:15" x14ac:dyDescent="0.2">
      <c r="A233" s="110" t="s">
        <v>978</v>
      </c>
      <c r="B233" s="149" t="s">
        <v>979</v>
      </c>
      <c r="C233" s="110" t="s">
        <v>980</v>
      </c>
      <c r="D233" s="147" t="s">
        <v>981</v>
      </c>
      <c r="E233" s="150">
        <v>52</v>
      </c>
      <c r="F233" s="150">
        <v>16.100000000000001</v>
      </c>
      <c r="G233" s="147" t="s">
        <v>337</v>
      </c>
      <c r="H233" s="110" t="s">
        <v>338</v>
      </c>
      <c r="I233" s="110" t="s">
        <v>344</v>
      </c>
      <c r="J233" s="110">
        <v>2</v>
      </c>
      <c r="K233" s="154">
        <v>837.2</v>
      </c>
      <c r="L233" s="154" t="s">
        <v>620</v>
      </c>
      <c r="M233" s="154">
        <v>41.525015364639039</v>
      </c>
      <c r="N233" s="154">
        <v>-96.953599999999994</v>
      </c>
      <c r="O233" s="154" t="str">
        <f>IF(TYPE(VLOOKUP(A233,'2025 check'!$E$3:$E$2531,1,0))=16,"Legacy Eligibility","Y")</f>
        <v>Y</v>
      </c>
    </row>
    <row r="234" spans="1:15" x14ac:dyDescent="0.2">
      <c r="A234" s="110" t="s">
        <v>982</v>
      </c>
      <c r="B234" s="149" t="s">
        <v>983</v>
      </c>
      <c r="C234" s="110" t="s">
        <v>980</v>
      </c>
      <c r="D234" s="147" t="s">
        <v>984</v>
      </c>
      <c r="E234" s="150">
        <v>61</v>
      </c>
      <c r="F234" s="150">
        <v>16</v>
      </c>
      <c r="G234" s="147" t="s">
        <v>337</v>
      </c>
      <c r="H234" s="110" t="s">
        <v>338</v>
      </c>
      <c r="I234" s="110" t="s">
        <v>344</v>
      </c>
      <c r="J234" s="110">
        <v>2</v>
      </c>
      <c r="K234" s="154">
        <v>976</v>
      </c>
      <c r="L234" s="154" t="s">
        <v>620</v>
      </c>
      <c r="M234" s="154">
        <v>41.684800000000003</v>
      </c>
      <c r="N234" s="154">
        <v>-96.974960407969263</v>
      </c>
      <c r="O234" s="154" t="str">
        <f>IF(TYPE(VLOOKUP(A234,'2025 check'!$E$3:$E$2531,1,0))=16,"Legacy Eligibility","Y")</f>
        <v>Y</v>
      </c>
    </row>
    <row r="235" spans="1:15" x14ac:dyDescent="0.2">
      <c r="A235" s="110" t="s">
        <v>985</v>
      </c>
      <c r="B235" s="149">
        <v>0</v>
      </c>
      <c r="C235" s="110" t="s">
        <v>342</v>
      </c>
      <c r="D235" s="147" t="s">
        <v>986</v>
      </c>
      <c r="E235" s="150">
        <v>70</v>
      </c>
      <c r="F235" s="150">
        <v>24</v>
      </c>
      <c r="G235" s="147" t="s">
        <v>987</v>
      </c>
      <c r="H235" s="110" t="s">
        <v>358</v>
      </c>
      <c r="I235" s="110" t="s">
        <v>344</v>
      </c>
      <c r="J235" s="110">
        <v>2</v>
      </c>
      <c r="K235" s="154">
        <v>1680</v>
      </c>
      <c r="L235" s="154" t="s">
        <v>620</v>
      </c>
      <c r="M235" s="154">
        <v>42.061999999999998</v>
      </c>
      <c r="N235" s="154">
        <v>-96.875</v>
      </c>
      <c r="O235" s="154" t="str">
        <f>IF(TYPE(VLOOKUP(A235,'2025 check'!$E$3:$E$2531,1,0))=16,"Legacy Eligibility","Y")</f>
        <v>Y</v>
      </c>
    </row>
    <row r="236" spans="1:15" x14ac:dyDescent="0.2">
      <c r="A236" s="110" t="s">
        <v>988</v>
      </c>
      <c r="B236" s="149">
        <v>0</v>
      </c>
      <c r="C236" s="110" t="s">
        <v>342</v>
      </c>
      <c r="D236" s="147" t="s">
        <v>989</v>
      </c>
      <c r="E236" s="150">
        <v>91</v>
      </c>
      <c r="F236" s="150">
        <v>16</v>
      </c>
      <c r="G236" s="147" t="s">
        <v>337</v>
      </c>
      <c r="H236" s="110" t="s">
        <v>338</v>
      </c>
      <c r="I236" s="110" t="s">
        <v>344</v>
      </c>
      <c r="J236" s="110">
        <v>2</v>
      </c>
      <c r="K236" s="154">
        <v>1456</v>
      </c>
      <c r="L236" s="154" t="s">
        <v>620</v>
      </c>
      <c r="M236" s="154">
        <v>41.901000000000003</v>
      </c>
      <c r="N236" s="154">
        <v>-96.903000000000006</v>
      </c>
      <c r="O236" s="154" t="str">
        <f>IF(TYPE(VLOOKUP(A236,'2025 check'!$E$3:$E$2531,1,0))=16,"Legacy Eligibility","Y")</f>
        <v>Y</v>
      </c>
    </row>
    <row r="237" spans="1:15" x14ac:dyDescent="0.2">
      <c r="A237" s="110" t="s">
        <v>990</v>
      </c>
      <c r="B237" s="149">
        <v>0</v>
      </c>
      <c r="C237" s="110" t="s">
        <v>342</v>
      </c>
      <c r="D237" s="147" t="s">
        <v>991</v>
      </c>
      <c r="E237" s="150">
        <v>91</v>
      </c>
      <c r="F237" s="150">
        <v>16</v>
      </c>
      <c r="G237" s="147" t="s">
        <v>337</v>
      </c>
      <c r="H237" s="110" t="s">
        <v>338</v>
      </c>
      <c r="I237" s="110" t="s">
        <v>344</v>
      </c>
      <c r="J237" s="110">
        <v>2</v>
      </c>
      <c r="K237" s="154">
        <v>1456</v>
      </c>
      <c r="L237" s="154" t="s">
        <v>620</v>
      </c>
      <c r="M237" s="154">
        <v>41.900500000000001</v>
      </c>
      <c r="N237" s="154">
        <v>-96.884399999999999</v>
      </c>
      <c r="O237" s="154" t="str">
        <f>IF(TYPE(VLOOKUP(A237,'2025 check'!$E$3:$E$2531,1,0))=16,"Legacy Eligibility","Y")</f>
        <v>Y</v>
      </c>
    </row>
    <row r="238" spans="1:15" x14ac:dyDescent="0.2">
      <c r="A238" s="110" t="s">
        <v>992</v>
      </c>
      <c r="B238" s="149" t="s">
        <v>993</v>
      </c>
      <c r="C238" s="110" t="s">
        <v>347</v>
      </c>
      <c r="D238" s="147" t="s">
        <v>994</v>
      </c>
      <c r="E238" s="150">
        <v>25</v>
      </c>
      <c r="F238" s="150">
        <v>18</v>
      </c>
      <c r="G238" s="147" t="s">
        <v>375</v>
      </c>
      <c r="H238" s="110" t="s">
        <v>338</v>
      </c>
      <c r="I238" s="110" t="s">
        <v>349</v>
      </c>
      <c r="J238" s="110">
        <v>3</v>
      </c>
      <c r="K238" s="154">
        <v>450</v>
      </c>
      <c r="L238" s="154" t="s">
        <v>620</v>
      </c>
      <c r="M238" s="154">
        <v>41.383299999999998</v>
      </c>
      <c r="N238" s="154">
        <v>-99.6233</v>
      </c>
      <c r="O238" s="154" t="str">
        <f>IF(TYPE(VLOOKUP(A238,'2025 check'!$E$3:$E$2531,1,0))=16,"Legacy Eligibility","Y")</f>
        <v>Y</v>
      </c>
    </row>
    <row r="239" spans="1:15" x14ac:dyDescent="0.2">
      <c r="A239" s="110" t="s">
        <v>995</v>
      </c>
      <c r="B239" s="149" t="s">
        <v>996</v>
      </c>
      <c r="C239" s="110" t="s">
        <v>347</v>
      </c>
      <c r="D239" s="147" t="s">
        <v>997</v>
      </c>
      <c r="E239" s="150">
        <v>61</v>
      </c>
      <c r="F239" s="150">
        <v>16.2</v>
      </c>
      <c r="G239" s="147" t="s">
        <v>337</v>
      </c>
      <c r="H239" s="110" t="s">
        <v>338</v>
      </c>
      <c r="I239" s="110" t="s">
        <v>349</v>
      </c>
      <c r="J239" s="110">
        <v>3</v>
      </c>
      <c r="K239" s="154">
        <v>988.2</v>
      </c>
      <c r="L239" s="154" t="s">
        <v>340</v>
      </c>
      <c r="M239" s="154">
        <v>41.386699999999998</v>
      </c>
      <c r="N239" s="154">
        <v>-99.367199999999997</v>
      </c>
      <c r="O239" s="154" t="str">
        <f>IF(TYPE(VLOOKUP(A239,'2025 check'!$E$3:$E$2531,1,0))=16,"Legacy Eligibility","Y")</f>
        <v>Y</v>
      </c>
    </row>
    <row r="240" spans="1:15" x14ac:dyDescent="0.2">
      <c r="A240" s="110" t="s">
        <v>998</v>
      </c>
      <c r="B240" s="149" t="s">
        <v>999</v>
      </c>
      <c r="C240" s="110" t="s">
        <v>876</v>
      </c>
      <c r="D240" s="147" t="s">
        <v>1000</v>
      </c>
      <c r="E240" s="150">
        <v>42</v>
      </c>
      <c r="F240" s="150">
        <v>21</v>
      </c>
      <c r="G240" s="147" t="s">
        <v>375</v>
      </c>
      <c r="H240" s="110" t="s">
        <v>358</v>
      </c>
      <c r="I240" s="110" t="s">
        <v>349</v>
      </c>
      <c r="J240" s="110">
        <v>3</v>
      </c>
      <c r="K240" s="154">
        <v>882</v>
      </c>
      <c r="L240" s="154" t="s">
        <v>620</v>
      </c>
      <c r="M240" s="154">
        <v>41.004800000000003</v>
      </c>
      <c r="N240" s="154">
        <v>-99.837800000000001</v>
      </c>
      <c r="O240" s="154" t="str">
        <f>IF(TYPE(VLOOKUP(A240,'2025 check'!$E$3:$E$2531,1,0))=16,"Legacy Eligibility","Y")</f>
        <v>Y</v>
      </c>
    </row>
    <row r="241" spans="1:15" x14ac:dyDescent="0.2">
      <c r="A241" s="110" t="s">
        <v>1001</v>
      </c>
      <c r="B241" s="149" t="s">
        <v>1002</v>
      </c>
      <c r="C241" s="110" t="s">
        <v>494</v>
      </c>
      <c r="D241" s="147" t="s">
        <v>1003</v>
      </c>
      <c r="E241" s="150">
        <v>30</v>
      </c>
      <c r="F241" s="150">
        <v>16</v>
      </c>
      <c r="G241" s="147" t="s">
        <v>375</v>
      </c>
      <c r="H241" s="110" t="s">
        <v>338</v>
      </c>
      <c r="I241" s="110" t="s">
        <v>344</v>
      </c>
      <c r="J241" s="110">
        <v>2</v>
      </c>
      <c r="K241" s="154">
        <v>480</v>
      </c>
      <c r="L241" s="154" t="s">
        <v>620</v>
      </c>
      <c r="M241" s="154">
        <v>42.351100000000002</v>
      </c>
      <c r="N241" s="154">
        <v>-96.770399999999995</v>
      </c>
      <c r="O241" s="154" t="str">
        <f>IF(TYPE(VLOOKUP(A241,'2025 check'!$E$3:$E$2531,1,0))=16,"Legacy Eligibility","Y")</f>
        <v>Y</v>
      </c>
    </row>
    <row r="242" spans="1:15" x14ac:dyDescent="0.2">
      <c r="A242" s="110" t="s">
        <v>1004</v>
      </c>
      <c r="B242" s="149" t="s">
        <v>1005</v>
      </c>
      <c r="C242" s="110" t="s">
        <v>419</v>
      </c>
      <c r="D242" s="147" t="s">
        <v>1006</v>
      </c>
      <c r="E242" s="150">
        <v>42</v>
      </c>
      <c r="F242" s="150">
        <v>16</v>
      </c>
      <c r="G242" s="147" t="s">
        <v>337</v>
      </c>
      <c r="H242" s="110" t="s">
        <v>338</v>
      </c>
      <c r="I242" s="110" t="s">
        <v>339</v>
      </c>
      <c r="J242" s="110">
        <v>4</v>
      </c>
      <c r="K242" s="154">
        <v>672</v>
      </c>
      <c r="L242" s="154" t="s">
        <v>620</v>
      </c>
      <c r="M242" s="154">
        <v>40.467199999999998</v>
      </c>
      <c r="N242" s="154">
        <v>-99.985399999999998</v>
      </c>
      <c r="O242" s="154" t="str">
        <f>IF(TYPE(VLOOKUP(A242,'2025 check'!$E$3:$E$2531,1,0))=16,"Legacy Eligibility","Y")</f>
        <v>Y</v>
      </c>
    </row>
    <row r="243" spans="1:15" x14ac:dyDescent="0.2">
      <c r="A243" s="110" t="s">
        <v>1007</v>
      </c>
      <c r="B243" s="149" t="s">
        <v>1008</v>
      </c>
      <c r="C243" s="110" t="s">
        <v>356</v>
      </c>
      <c r="D243" s="147" t="s">
        <v>1009</v>
      </c>
      <c r="E243" s="150">
        <v>52</v>
      </c>
      <c r="F243" s="150">
        <v>20.2</v>
      </c>
      <c r="G243" s="147" t="s">
        <v>337</v>
      </c>
      <c r="H243" s="110" t="s">
        <v>358</v>
      </c>
      <c r="I243" s="110" t="s">
        <v>359</v>
      </c>
      <c r="J243" s="110">
        <v>1</v>
      </c>
      <c r="K243" s="154">
        <v>1050.4000000000001</v>
      </c>
      <c r="L243" s="154" t="s">
        <v>620</v>
      </c>
      <c r="M243" s="154">
        <v>40.335099999999997</v>
      </c>
      <c r="N243" s="154">
        <v>-96.673299999999998</v>
      </c>
      <c r="O243" s="154" t="str">
        <f>IF(TYPE(VLOOKUP(A243,'2025 check'!$E$3:$E$2531,1,0))=16,"Legacy Eligibility","Y")</f>
        <v>Y</v>
      </c>
    </row>
    <row r="244" spans="1:15" x14ac:dyDescent="0.2">
      <c r="A244" s="110" t="s">
        <v>1010</v>
      </c>
      <c r="B244" s="149" t="s">
        <v>1011</v>
      </c>
      <c r="C244" s="110" t="s">
        <v>356</v>
      </c>
      <c r="D244" s="147" t="s">
        <v>1012</v>
      </c>
      <c r="E244" s="150">
        <v>53</v>
      </c>
      <c r="F244" s="150">
        <v>19.7</v>
      </c>
      <c r="G244" s="147" t="s">
        <v>337</v>
      </c>
      <c r="H244" s="110" t="s">
        <v>548</v>
      </c>
      <c r="I244" s="110" t="s">
        <v>359</v>
      </c>
      <c r="J244" s="110">
        <v>1</v>
      </c>
      <c r="K244" s="154">
        <v>1044.0999999999999</v>
      </c>
      <c r="L244" s="154" t="s">
        <v>620</v>
      </c>
      <c r="M244" s="154">
        <v>40.20469180592525</v>
      </c>
      <c r="N244" s="154">
        <v>-96.629862449073798</v>
      </c>
      <c r="O244" s="154" t="str">
        <f>IF(TYPE(VLOOKUP(A244,'2025 check'!$E$3:$E$2531,1,0))=16,"Legacy Eligibility","Y")</f>
        <v>Y</v>
      </c>
    </row>
    <row r="245" spans="1:15" x14ac:dyDescent="0.2">
      <c r="A245" s="110" t="s">
        <v>1013</v>
      </c>
      <c r="B245" s="149" t="s">
        <v>1014</v>
      </c>
      <c r="C245" s="110" t="s">
        <v>356</v>
      </c>
      <c r="D245" s="147" t="s">
        <v>1015</v>
      </c>
      <c r="E245" s="150">
        <v>52</v>
      </c>
      <c r="F245" s="150">
        <v>15.8</v>
      </c>
      <c r="G245" s="147" t="s">
        <v>337</v>
      </c>
      <c r="H245" s="110" t="s">
        <v>338</v>
      </c>
      <c r="I245" s="110" t="s">
        <v>359</v>
      </c>
      <c r="J245" s="110">
        <v>1</v>
      </c>
      <c r="K245" s="154">
        <v>821.6</v>
      </c>
      <c r="L245" s="154" t="s">
        <v>620</v>
      </c>
      <c r="M245" s="154">
        <v>40.21895494208475</v>
      </c>
      <c r="N245" s="154">
        <v>-96.602010728836063</v>
      </c>
      <c r="O245" s="154" t="str">
        <f>IF(TYPE(VLOOKUP(A245,'2025 check'!$E$3:$E$2531,1,0))=16,"Legacy Eligibility","Y")</f>
        <v>Y</v>
      </c>
    </row>
    <row r="246" spans="1:15" ht="28.5" x14ac:dyDescent="0.2">
      <c r="A246" s="110" t="s">
        <v>1016</v>
      </c>
      <c r="B246" s="149" t="s">
        <v>1017</v>
      </c>
      <c r="C246" s="110" t="s">
        <v>356</v>
      </c>
      <c r="D246" s="147" t="s">
        <v>1018</v>
      </c>
      <c r="E246" s="150">
        <v>47</v>
      </c>
      <c r="F246" s="150">
        <v>15.8</v>
      </c>
      <c r="G246" s="147" t="s">
        <v>337</v>
      </c>
      <c r="H246" s="110" t="s">
        <v>338</v>
      </c>
      <c r="I246" s="110" t="s">
        <v>359</v>
      </c>
      <c r="J246" s="110">
        <v>1</v>
      </c>
      <c r="K246" s="154">
        <v>742.6</v>
      </c>
      <c r="L246" s="154" t="s">
        <v>620</v>
      </c>
      <c r="M246" s="154">
        <v>40.059199999999997</v>
      </c>
      <c r="N246" s="154">
        <v>-96.525099999999995</v>
      </c>
      <c r="O246" s="154" t="str">
        <f>IF(TYPE(VLOOKUP(A246,'2025 check'!$E$3:$E$2531,1,0))=16,"Legacy Eligibility","Y")</f>
        <v>Y</v>
      </c>
    </row>
    <row r="247" spans="1:15" x14ac:dyDescent="0.2">
      <c r="A247" s="110" t="s">
        <v>1019</v>
      </c>
      <c r="B247" s="149" t="s">
        <v>1020</v>
      </c>
      <c r="C247" s="110" t="s">
        <v>828</v>
      </c>
      <c r="D247" s="147" t="s">
        <v>1021</v>
      </c>
      <c r="E247" s="150">
        <v>51</v>
      </c>
      <c r="F247" s="150">
        <v>15.9</v>
      </c>
      <c r="G247" s="147" t="s">
        <v>337</v>
      </c>
      <c r="H247" s="110" t="s">
        <v>338</v>
      </c>
      <c r="I247" s="110" t="s">
        <v>349</v>
      </c>
      <c r="J247" s="110">
        <v>3</v>
      </c>
      <c r="K247" s="154">
        <v>810.9</v>
      </c>
      <c r="L247" s="154" t="s">
        <v>340</v>
      </c>
      <c r="M247" s="154">
        <v>40.844000000000001</v>
      </c>
      <c r="N247" s="154">
        <v>-98.530047579762254</v>
      </c>
      <c r="O247" s="154" t="str">
        <f>IF(TYPE(VLOOKUP(A247,'2025 check'!$E$3:$E$2531,1,0))=16,"Legacy Eligibility","Y")</f>
        <v>Y</v>
      </c>
    </row>
    <row r="248" spans="1:15" x14ac:dyDescent="0.2">
      <c r="A248" s="110" t="s">
        <v>1022</v>
      </c>
      <c r="B248" s="149">
        <v>0</v>
      </c>
      <c r="C248" s="110" t="s">
        <v>425</v>
      </c>
      <c r="D248" s="147" t="s">
        <v>1023</v>
      </c>
      <c r="E248" s="150">
        <v>50</v>
      </c>
      <c r="F248" s="150">
        <v>16.3</v>
      </c>
      <c r="G248" s="147" t="s">
        <v>375</v>
      </c>
      <c r="H248" s="110" t="s">
        <v>338</v>
      </c>
      <c r="I248" s="110" t="s">
        <v>349</v>
      </c>
      <c r="J248" s="110">
        <v>3</v>
      </c>
      <c r="K248" s="154">
        <v>815</v>
      </c>
      <c r="L248" s="154" t="s">
        <v>620</v>
      </c>
      <c r="M248" s="154">
        <v>40.901499999999999</v>
      </c>
      <c r="N248" s="154">
        <v>-97.915499999999994</v>
      </c>
      <c r="O248" s="154" t="str">
        <f>IF(TYPE(VLOOKUP(A248,'2025 check'!$E$3:$E$2531,1,0))=16,"Legacy Eligibility","Y")</f>
        <v>Y</v>
      </c>
    </row>
    <row r="249" spans="1:15" ht="28.5" x14ac:dyDescent="0.2">
      <c r="A249" s="110" t="s">
        <v>1024</v>
      </c>
      <c r="B249" s="149" t="s">
        <v>1025</v>
      </c>
      <c r="C249" s="110" t="s">
        <v>958</v>
      </c>
      <c r="D249" s="147" t="s">
        <v>1026</v>
      </c>
      <c r="E249" s="150">
        <v>62</v>
      </c>
      <c r="F249" s="150">
        <v>16</v>
      </c>
      <c r="G249" s="147" t="s">
        <v>337</v>
      </c>
      <c r="H249" s="110" t="s">
        <v>338</v>
      </c>
      <c r="I249" s="110" t="s">
        <v>349</v>
      </c>
      <c r="J249" s="110">
        <v>3</v>
      </c>
      <c r="K249" s="154">
        <v>992</v>
      </c>
      <c r="L249" s="154" t="s">
        <v>340</v>
      </c>
      <c r="M249" s="154">
        <v>40.245003694600371</v>
      </c>
      <c r="N249" s="154">
        <v>-99.310900000000004</v>
      </c>
      <c r="O249" s="154" t="str">
        <f>IF(TYPE(VLOOKUP(A249,'2025 check'!$E$3:$E$2531,1,0))=16,"Legacy Eligibility","Y")</f>
        <v>Y</v>
      </c>
    </row>
    <row r="250" spans="1:15" x14ac:dyDescent="0.2">
      <c r="A250" s="110" t="s">
        <v>1027</v>
      </c>
      <c r="B250" s="149">
        <v>0</v>
      </c>
      <c r="C250" s="110" t="s">
        <v>1028</v>
      </c>
      <c r="D250" s="147" t="s">
        <v>1029</v>
      </c>
      <c r="E250" s="150">
        <v>72</v>
      </c>
      <c r="F250" s="150">
        <v>16.3</v>
      </c>
      <c r="G250" s="147" t="s">
        <v>337</v>
      </c>
      <c r="H250" s="110" t="s">
        <v>338</v>
      </c>
      <c r="I250" s="110" t="s">
        <v>339</v>
      </c>
      <c r="J250" s="110">
        <v>4</v>
      </c>
      <c r="K250" s="154">
        <v>1173.5999999999999</v>
      </c>
      <c r="L250" s="154" t="s">
        <v>620</v>
      </c>
      <c r="M250" s="154">
        <v>40.056399999999996</v>
      </c>
      <c r="N250" s="154">
        <v>-100.9093</v>
      </c>
      <c r="O250" s="154" t="str">
        <f>IF(TYPE(VLOOKUP(A250,'2025 check'!$E$3:$E$2531,1,0))=16,"Legacy Eligibility","Y")</f>
        <v>Y</v>
      </c>
    </row>
    <row r="251" spans="1:15" x14ac:dyDescent="0.2">
      <c r="A251" s="110" t="s">
        <v>1030</v>
      </c>
      <c r="B251" s="149">
        <v>0</v>
      </c>
      <c r="C251" s="110" t="s">
        <v>361</v>
      </c>
      <c r="D251" s="147" t="s">
        <v>1031</v>
      </c>
      <c r="E251" s="150">
        <v>64</v>
      </c>
      <c r="F251" s="150">
        <v>16.2</v>
      </c>
      <c r="G251" s="147" t="s">
        <v>375</v>
      </c>
      <c r="H251" s="110" t="s">
        <v>338</v>
      </c>
      <c r="I251" s="110" t="s">
        <v>359</v>
      </c>
      <c r="J251" s="110">
        <v>1</v>
      </c>
      <c r="K251" s="154">
        <v>1036.8</v>
      </c>
      <c r="L251" s="154" t="s">
        <v>620</v>
      </c>
      <c r="M251" s="154">
        <v>40.349800000000002</v>
      </c>
      <c r="N251" s="154">
        <v>-97.171199999999999</v>
      </c>
      <c r="O251" s="154" t="str">
        <f>IF(TYPE(VLOOKUP(A251,'2025 check'!$E$3:$E$2531,1,0))=16,"Legacy Eligibility","Y")</f>
        <v>Y</v>
      </c>
    </row>
    <row r="252" spans="1:15" x14ac:dyDescent="0.2">
      <c r="A252" s="110" t="s">
        <v>1032</v>
      </c>
      <c r="B252" s="149">
        <v>0</v>
      </c>
      <c r="C252" s="110" t="s">
        <v>361</v>
      </c>
      <c r="D252" s="147" t="s">
        <v>1033</v>
      </c>
      <c r="E252" s="150">
        <v>61</v>
      </c>
      <c r="F252" s="150">
        <v>19.899999999999999</v>
      </c>
      <c r="G252" s="147" t="s">
        <v>375</v>
      </c>
      <c r="H252" s="110" t="s">
        <v>338</v>
      </c>
      <c r="I252" s="110" t="s">
        <v>359</v>
      </c>
      <c r="J252" s="110">
        <v>1</v>
      </c>
      <c r="K252" s="154">
        <v>1213.9000000000001</v>
      </c>
      <c r="L252" s="154" t="s">
        <v>620</v>
      </c>
      <c r="M252" s="154">
        <v>40.277700000000003</v>
      </c>
      <c r="N252" s="154">
        <v>-97.317899999999995</v>
      </c>
      <c r="O252" s="154" t="str">
        <f>IF(TYPE(VLOOKUP(A252,'2025 check'!$E$3:$E$2531,1,0))=16,"Legacy Eligibility","Y")</f>
        <v>Y</v>
      </c>
    </row>
    <row r="253" spans="1:15" x14ac:dyDescent="0.2">
      <c r="A253" s="110" t="s">
        <v>1034</v>
      </c>
      <c r="B253" s="149">
        <v>0</v>
      </c>
      <c r="C253" s="110" t="s">
        <v>361</v>
      </c>
      <c r="D253" s="147" t="s">
        <v>1035</v>
      </c>
      <c r="E253" s="150">
        <v>69.999999999999986</v>
      </c>
      <c r="F253" s="150">
        <v>15.3</v>
      </c>
      <c r="G253" s="147" t="s">
        <v>337</v>
      </c>
      <c r="H253" s="110" t="s">
        <v>338</v>
      </c>
      <c r="I253" s="110" t="s">
        <v>359</v>
      </c>
      <c r="J253" s="110">
        <v>1</v>
      </c>
      <c r="K253" s="154">
        <v>1071</v>
      </c>
      <c r="L253" s="154" t="s">
        <v>340</v>
      </c>
      <c r="M253" s="154">
        <v>40.246699999999997</v>
      </c>
      <c r="N253" s="154">
        <v>-97.105000000000004</v>
      </c>
      <c r="O253" s="154" t="str">
        <f>IF(TYPE(VLOOKUP(A253,'2025 check'!$E$3:$E$2531,1,0))=16,"Legacy Eligibility","Y")</f>
        <v>Legacy Eligibility</v>
      </c>
    </row>
    <row r="254" spans="1:15" x14ac:dyDescent="0.2">
      <c r="A254" s="110" t="s">
        <v>1036</v>
      </c>
      <c r="B254" s="149">
        <v>0</v>
      </c>
      <c r="C254" s="110" t="s">
        <v>361</v>
      </c>
      <c r="D254" s="147" t="s">
        <v>1037</v>
      </c>
      <c r="E254" s="150">
        <v>66</v>
      </c>
      <c r="F254" s="150">
        <v>16</v>
      </c>
      <c r="G254" s="147" t="s">
        <v>375</v>
      </c>
      <c r="H254" s="110" t="s">
        <v>338</v>
      </c>
      <c r="I254" s="110" t="s">
        <v>359</v>
      </c>
      <c r="J254" s="110">
        <v>1</v>
      </c>
      <c r="K254" s="154">
        <v>1056</v>
      </c>
      <c r="L254" s="154" t="s">
        <v>340</v>
      </c>
      <c r="M254" s="154">
        <v>40.342700000000001</v>
      </c>
      <c r="N254" s="154">
        <v>-97.236599999999996</v>
      </c>
      <c r="O254" s="154" t="str">
        <f>IF(TYPE(VLOOKUP(A254,'2025 check'!$E$3:$E$2531,1,0))=16,"Legacy Eligibility","Y")</f>
        <v>Y</v>
      </c>
    </row>
    <row r="255" spans="1:15" x14ac:dyDescent="0.2">
      <c r="A255" s="110" t="s">
        <v>1038</v>
      </c>
      <c r="B255" s="149">
        <v>0</v>
      </c>
      <c r="C255" s="110" t="s">
        <v>361</v>
      </c>
      <c r="D255" s="147" t="s">
        <v>1039</v>
      </c>
      <c r="E255" s="150">
        <v>62</v>
      </c>
      <c r="F255" s="150">
        <v>15.7</v>
      </c>
      <c r="G255" s="147" t="s">
        <v>337</v>
      </c>
      <c r="H255" s="110" t="s">
        <v>338</v>
      </c>
      <c r="I255" s="110" t="s">
        <v>359</v>
      </c>
      <c r="J255" s="110">
        <v>1</v>
      </c>
      <c r="K255" s="154">
        <v>973.4</v>
      </c>
      <c r="L255" s="154" t="s">
        <v>620</v>
      </c>
      <c r="M255" s="154">
        <v>40.117600000000003</v>
      </c>
      <c r="N255" s="154">
        <v>-96.927000000000007</v>
      </c>
      <c r="O255" s="154" t="str">
        <f>IF(TYPE(VLOOKUP(A255,'2025 check'!$E$3:$E$2531,1,0))=16,"Legacy Eligibility","Y")</f>
        <v>Y</v>
      </c>
    </row>
    <row r="256" spans="1:15" x14ac:dyDescent="0.2">
      <c r="A256" s="110" t="s">
        <v>1040</v>
      </c>
      <c r="B256" s="149">
        <v>0</v>
      </c>
      <c r="C256" s="110" t="s">
        <v>361</v>
      </c>
      <c r="D256" s="147" t="s">
        <v>1041</v>
      </c>
      <c r="E256" s="150">
        <v>41</v>
      </c>
      <c r="F256" s="150">
        <v>16</v>
      </c>
      <c r="G256" s="147" t="s">
        <v>337</v>
      </c>
      <c r="H256" s="110" t="s">
        <v>338</v>
      </c>
      <c r="I256" s="110" t="s">
        <v>359</v>
      </c>
      <c r="J256" s="110">
        <v>1</v>
      </c>
      <c r="K256" s="154">
        <v>656</v>
      </c>
      <c r="L256" s="154" t="s">
        <v>340</v>
      </c>
      <c r="M256" s="154">
        <v>40.313299999999998</v>
      </c>
      <c r="N256" s="154">
        <v>-97.161699999999996</v>
      </c>
      <c r="O256" s="154" t="str">
        <f>IF(TYPE(VLOOKUP(A256,'2025 check'!$E$3:$E$2531,1,0))=16,"Legacy Eligibility","Y")</f>
        <v>Y</v>
      </c>
    </row>
    <row r="257" spans="1:15" x14ac:dyDescent="0.2">
      <c r="A257" s="110" t="s">
        <v>1042</v>
      </c>
      <c r="B257" s="149">
        <v>0</v>
      </c>
      <c r="C257" s="110" t="s">
        <v>366</v>
      </c>
      <c r="D257" s="147" t="s">
        <v>1043</v>
      </c>
      <c r="E257" s="150">
        <v>71</v>
      </c>
      <c r="F257" s="150">
        <v>14</v>
      </c>
      <c r="G257" s="147" t="s">
        <v>337</v>
      </c>
      <c r="H257" s="110" t="s">
        <v>338</v>
      </c>
      <c r="I257" s="110" t="s">
        <v>359</v>
      </c>
      <c r="J257" s="110">
        <v>1</v>
      </c>
      <c r="K257" s="154">
        <v>994</v>
      </c>
      <c r="L257" s="154" t="s">
        <v>620</v>
      </c>
      <c r="M257" s="154">
        <v>40.473399999999998</v>
      </c>
      <c r="N257" s="154">
        <v>-96.236500000000007</v>
      </c>
      <c r="O257" s="154" t="str">
        <f>IF(TYPE(VLOOKUP(A257,'2025 check'!$E$3:$E$2531,1,0))=16,"Legacy Eligibility","Y")</f>
        <v>Y</v>
      </c>
    </row>
    <row r="258" spans="1:15" x14ac:dyDescent="0.2">
      <c r="A258" s="110" t="s">
        <v>1044</v>
      </c>
      <c r="B258" s="149">
        <v>0</v>
      </c>
      <c r="C258" s="110" t="s">
        <v>366</v>
      </c>
      <c r="D258" s="147" t="s">
        <v>1045</v>
      </c>
      <c r="E258" s="150">
        <v>127</v>
      </c>
      <c r="F258" s="150">
        <v>16.3</v>
      </c>
      <c r="G258" s="147" t="s">
        <v>337</v>
      </c>
      <c r="H258" s="110" t="s">
        <v>338</v>
      </c>
      <c r="I258" s="110" t="s">
        <v>359</v>
      </c>
      <c r="J258" s="110">
        <v>1</v>
      </c>
      <c r="K258" s="154">
        <v>2070.1</v>
      </c>
      <c r="L258" s="154" t="s">
        <v>620</v>
      </c>
      <c r="M258" s="154">
        <v>40.513300000000001</v>
      </c>
      <c r="N258" s="154">
        <v>-96.236500000000007</v>
      </c>
      <c r="O258" s="154" t="str">
        <f>IF(TYPE(VLOOKUP(A258,'2025 check'!$E$3:$E$2531,1,0))=16,"Legacy Eligibility","Y")</f>
        <v>Y</v>
      </c>
    </row>
    <row r="259" spans="1:15" x14ac:dyDescent="0.2">
      <c r="A259" s="110" t="s">
        <v>1046</v>
      </c>
      <c r="B259" s="149" t="s">
        <v>1047</v>
      </c>
      <c r="C259" s="110" t="s">
        <v>431</v>
      </c>
      <c r="D259" s="147" t="s">
        <v>1048</v>
      </c>
      <c r="E259" s="150">
        <v>81</v>
      </c>
      <c r="F259" s="150">
        <v>19.8</v>
      </c>
      <c r="G259" s="147" t="s">
        <v>337</v>
      </c>
      <c r="H259" s="110" t="s">
        <v>548</v>
      </c>
      <c r="I259" s="110" t="s">
        <v>344</v>
      </c>
      <c r="J259" s="110">
        <v>2</v>
      </c>
      <c r="K259" s="154">
        <v>1603.8</v>
      </c>
      <c r="L259" s="154" t="s">
        <v>620</v>
      </c>
      <c r="M259" s="154">
        <v>42.685299999999998</v>
      </c>
      <c r="N259" s="154">
        <v>-97.489000000000004</v>
      </c>
      <c r="O259" s="154" t="str">
        <f>IF(TYPE(VLOOKUP(A259,'2025 check'!$E$3:$E$2531,1,0))=16,"Legacy Eligibility","Y")</f>
        <v>Y</v>
      </c>
    </row>
    <row r="260" spans="1:15" x14ac:dyDescent="0.2">
      <c r="A260" s="110" t="s">
        <v>1049</v>
      </c>
      <c r="B260" s="149" t="s">
        <v>1050</v>
      </c>
      <c r="C260" s="110" t="s">
        <v>431</v>
      </c>
      <c r="D260" s="147" t="s">
        <v>1051</v>
      </c>
      <c r="E260" s="150">
        <v>264</v>
      </c>
      <c r="F260" s="150">
        <v>15.9</v>
      </c>
      <c r="G260" s="147" t="s">
        <v>337</v>
      </c>
      <c r="H260" s="110" t="s">
        <v>338</v>
      </c>
      <c r="I260" s="110" t="s">
        <v>344</v>
      </c>
      <c r="J260" s="110">
        <v>2</v>
      </c>
      <c r="K260" s="154">
        <v>4197.6000000000004</v>
      </c>
      <c r="L260" s="154" t="s">
        <v>620</v>
      </c>
      <c r="M260" s="154">
        <v>42.607900000000001</v>
      </c>
      <c r="N260" s="154">
        <v>-97.879900000000006</v>
      </c>
      <c r="O260" s="154" t="str">
        <f>IF(TYPE(VLOOKUP(A260,'2025 check'!$E$3:$E$2531,1,0))=16,"Legacy Eligibility","Y")</f>
        <v>Y</v>
      </c>
    </row>
    <row r="261" spans="1:15" x14ac:dyDescent="0.2">
      <c r="A261" s="110" t="s">
        <v>1052</v>
      </c>
      <c r="B261" s="149">
        <v>0</v>
      </c>
      <c r="C261" s="110" t="s">
        <v>652</v>
      </c>
      <c r="D261" s="147" t="s">
        <v>1053</v>
      </c>
      <c r="E261" s="150">
        <v>165</v>
      </c>
      <c r="F261" s="150">
        <v>19.5</v>
      </c>
      <c r="G261" s="147" t="s">
        <v>337</v>
      </c>
      <c r="H261" s="110" t="s">
        <v>338</v>
      </c>
      <c r="I261" s="110" t="s">
        <v>344</v>
      </c>
      <c r="J261" s="110">
        <v>2</v>
      </c>
      <c r="K261" s="154">
        <v>3217.5</v>
      </c>
      <c r="L261" s="154" t="s">
        <v>620</v>
      </c>
      <c r="M261" s="154">
        <v>42.003999999999998</v>
      </c>
      <c r="N261" s="154">
        <v>-97.373699999999999</v>
      </c>
      <c r="O261" s="154" t="str">
        <f>IF(TYPE(VLOOKUP(A261,'2025 check'!$E$3:$E$2531,1,0))=16,"Legacy Eligibility","Y")</f>
        <v>Y</v>
      </c>
    </row>
    <row r="262" spans="1:15" x14ac:dyDescent="0.2">
      <c r="A262" s="110" t="s">
        <v>1054</v>
      </c>
      <c r="B262" s="149" t="s">
        <v>1055</v>
      </c>
      <c r="C262" s="110" t="s">
        <v>435</v>
      </c>
      <c r="D262" s="147" t="s">
        <v>1056</v>
      </c>
      <c r="E262" s="150">
        <v>61</v>
      </c>
      <c r="F262" s="150">
        <v>16.100000000000001</v>
      </c>
      <c r="G262" s="147" t="s">
        <v>337</v>
      </c>
      <c r="H262" s="110" t="s">
        <v>338</v>
      </c>
      <c r="I262" s="110" t="s">
        <v>349</v>
      </c>
      <c r="J262" s="110">
        <v>3</v>
      </c>
      <c r="K262" s="154">
        <v>982.1</v>
      </c>
      <c r="L262" s="154" t="s">
        <v>620</v>
      </c>
      <c r="M262" s="154">
        <v>41.278500000000001</v>
      </c>
      <c r="N262" s="154">
        <v>-97.939962049073756</v>
      </c>
      <c r="O262" s="154" t="str">
        <f>IF(TYPE(VLOOKUP(A262,'2025 check'!$E$3:$E$2531,1,0))=16,"Legacy Eligibility","Y")</f>
        <v>Y</v>
      </c>
    </row>
    <row r="263" spans="1:15" x14ac:dyDescent="0.2">
      <c r="A263" s="110" t="s">
        <v>1057</v>
      </c>
      <c r="B263" s="149">
        <v>0</v>
      </c>
      <c r="C263" s="110" t="s">
        <v>538</v>
      </c>
      <c r="D263" s="147" t="s">
        <v>1058</v>
      </c>
      <c r="E263" s="150">
        <v>81</v>
      </c>
      <c r="F263" s="150">
        <v>16.2</v>
      </c>
      <c r="G263" s="147" t="s">
        <v>337</v>
      </c>
      <c r="H263" s="110" t="s">
        <v>338</v>
      </c>
      <c r="I263" s="110" t="s">
        <v>344</v>
      </c>
      <c r="J263" s="110">
        <v>2</v>
      </c>
      <c r="K263" s="154">
        <v>1312.2</v>
      </c>
      <c r="L263" s="154" t="s">
        <v>620</v>
      </c>
      <c r="M263" s="154">
        <v>41.446100000000001</v>
      </c>
      <c r="N263" s="154">
        <v>-98.214399999999998</v>
      </c>
      <c r="O263" s="154" t="str">
        <f>IF(TYPE(VLOOKUP(A263,'2025 check'!$E$3:$E$2531,1,0))=16,"Legacy Eligibility","Y")</f>
        <v>Y</v>
      </c>
    </row>
    <row r="264" spans="1:15" x14ac:dyDescent="0.2">
      <c r="A264" s="110" t="s">
        <v>1059</v>
      </c>
      <c r="B264" s="149">
        <v>0</v>
      </c>
      <c r="C264" s="110" t="s">
        <v>369</v>
      </c>
      <c r="D264" s="147" t="s">
        <v>1060</v>
      </c>
      <c r="E264" s="150">
        <v>41</v>
      </c>
      <c r="F264" s="150">
        <v>18.3</v>
      </c>
      <c r="G264" s="147" t="s">
        <v>337</v>
      </c>
      <c r="H264" s="110" t="s">
        <v>338</v>
      </c>
      <c r="I264" s="110" t="s">
        <v>359</v>
      </c>
      <c r="J264" s="110">
        <v>1</v>
      </c>
      <c r="K264" s="154">
        <v>750.3</v>
      </c>
      <c r="L264" s="154" t="s">
        <v>620</v>
      </c>
      <c r="M264" s="154">
        <v>40.265099999999997</v>
      </c>
      <c r="N264" s="154">
        <v>-95.917100000000005</v>
      </c>
      <c r="O264" s="154" t="str">
        <f>IF(TYPE(VLOOKUP(A264,'2025 check'!$E$3:$E$2531,1,0))=16,"Legacy Eligibility","Y")</f>
        <v>Y</v>
      </c>
    </row>
    <row r="265" spans="1:15" x14ac:dyDescent="0.2">
      <c r="A265" s="110" t="s">
        <v>1061</v>
      </c>
      <c r="B265" s="149">
        <v>0</v>
      </c>
      <c r="C265" s="110" t="s">
        <v>369</v>
      </c>
      <c r="D265" s="147" t="s">
        <v>1062</v>
      </c>
      <c r="E265" s="150">
        <v>51</v>
      </c>
      <c r="F265" s="150">
        <v>18.3</v>
      </c>
      <c r="G265" s="147" t="s">
        <v>337</v>
      </c>
      <c r="H265" s="110" t="s">
        <v>338</v>
      </c>
      <c r="I265" s="110" t="s">
        <v>359</v>
      </c>
      <c r="J265" s="110">
        <v>1</v>
      </c>
      <c r="K265" s="154">
        <v>933.3</v>
      </c>
      <c r="L265" s="154" t="s">
        <v>620</v>
      </c>
      <c r="M265" s="154">
        <v>40.271299999999997</v>
      </c>
      <c r="N265" s="154">
        <v>-95.917000000000002</v>
      </c>
      <c r="O265" s="154" t="str">
        <f>IF(TYPE(VLOOKUP(A265,'2025 check'!$E$3:$E$2531,1,0))=16,"Legacy Eligibility","Y")</f>
        <v>Y</v>
      </c>
    </row>
    <row r="266" spans="1:15" x14ac:dyDescent="0.2">
      <c r="A266" s="110" t="s">
        <v>1063</v>
      </c>
      <c r="B266" s="149">
        <v>0</v>
      </c>
      <c r="C266" s="110" t="s">
        <v>369</v>
      </c>
      <c r="D266" s="147" t="s">
        <v>1064</v>
      </c>
      <c r="E266" s="150">
        <v>71</v>
      </c>
      <c r="F266" s="150">
        <v>19.899999999999999</v>
      </c>
      <c r="G266" s="147" t="s">
        <v>337</v>
      </c>
      <c r="H266" s="110" t="s">
        <v>338</v>
      </c>
      <c r="I266" s="110" t="s">
        <v>359</v>
      </c>
      <c r="J266" s="110">
        <v>1</v>
      </c>
      <c r="K266" s="154">
        <v>1412.9</v>
      </c>
      <c r="L266" s="154" t="s">
        <v>620</v>
      </c>
      <c r="M266" s="154">
        <v>40.4176</v>
      </c>
      <c r="N266" s="154">
        <v>-95.876800000000003</v>
      </c>
      <c r="O266" s="154" t="str">
        <f>IF(TYPE(VLOOKUP(A266,'2025 check'!$E$3:$E$2531,1,0))=16,"Legacy Eligibility","Y")</f>
        <v>Y</v>
      </c>
    </row>
    <row r="267" spans="1:15" x14ac:dyDescent="0.2">
      <c r="A267" s="110" t="s">
        <v>1065</v>
      </c>
      <c r="B267" s="149">
        <v>0</v>
      </c>
      <c r="C267" s="110" t="s">
        <v>442</v>
      </c>
      <c r="D267" s="147" t="s">
        <v>1066</v>
      </c>
      <c r="E267" s="150">
        <v>268</v>
      </c>
      <c r="F267" s="150">
        <v>23.8</v>
      </c>
      <c r="G267" s="147" t="s">
        <v>337</v>
      </c>
      <c r="H267" s="110" t="s">
        <v>358</v>
      </c>
      <c r="I267" s="110" t="s">
        <v>359</v>
      </c>
      <c r="J267" s="110">
        <v>1</v>
      </c>
      <c r="K267" s="154">
        <v>6378.4</v>
      </c>
      <c r="L267" s="154" t="s">
        <v>620</v>
      </c>
      <c r="M267" s="154">
        <v>40.537700000000001</v>
      </c>
      <c r="N267" s="154">
        <v>-96.103099999999998</v>
      </c>
      <c r="O267" s="154" t="str">
        <f>IF(TYPE(VLOOKUP(A267,'2025 check'!$E$3:$E$2531,1,0))=16,"Legacy Eligibility","Y")</f>
        <v>Y</v>
      </c>
    </row>
    <row r="268" spans="1:15" x14ac:dyDescent="0.2">
      <c r="A268" s="110" t="s">
        <v>1067</v>
      </c>
      <c r="B268" s="149">
        <v>0</v>
      </c>
      <c r="C268" s="110" t="s">
        <v>442</v>
      </c>
      <c r="D268" s="147" t="s">
        <v>1068</v>
      </c>
      <c r="E268" s="150">
        <v>50</v>
      </c>
      <c r="F268" s="150">
        <v>13.8</v>
      </c>
      <c r="G268" s="147" t="s">
        <v>337</v>
      </c>
      <c r="H268" s="110" t="s">
        <v>338</v>
      </c>
      <c r="I268" s="110" t="s">
        <v>359</v>
      </c>
      <c r="J268" s="110">
        <v>1</v>
      </c>
      <c r="K268" s="154">
        <v>690</v>
      </c>
      <c r="L268" s="154" t="s">
        <v>620</v>
      </c>
      <c r="M268" s="154">
        <v>40.740499999999997</v>
      </c>
      <c r="N268" s="154">
        <v>-96.340500000000006</v>
      </c>
      <c r="O268" s="154" t="str">
        <f>IF(TYPE(VLOOKUP(A268,'2025 check'!$E$3:$E$2531,1,0))=16,"Legacy Eligibility","Y")</f>
        <v>Y</v>
      </c>
    </row>
    <row r="269" spans="1:15" x14ac:dyDescent="0.2">
      <c r="A269" s="110" t="s">
        <v>1069</v>
      </c>
      <c r="B269" s="149">
        <v>0</v>
      </c>
      <c r="C269" s="110" t="s">
        <v>442</v>
      </c>
      <c r="D269" s="147" t="s">
        <v>1070</v>
      </c>
      <c r="E269" s="150">
        <v>70.999999999999986</v>
      </c>
      <c r="F269" s="150">
        <v>13.6</v>
      </c>
      <c r="G269" s="147" t="s">
        <v>337</v>
      </c>
      <c r="H269" s="110" t="s">
        <v>338</v>
      </c>
      <c r="I269" s="110" t="s">
        <v>359</v>
      </c>
      <c r="J269" s="110">
        <v>1</v>
      </c>
      <c r="K269" s="154">
        <v>965.6</v>
      </c>
      <c r="L269" s="154" t="s">
        <v>340</v>
      </c>
      <c r="M269" s="154">
        <v>40.698300000000003</v>
      </c>
      <c r="N269" s="154">
        <v>-96.069999300000006</v>
      </c>
      <c r="O269" s="154" t="str">
        <f>IF(TYPE(VLOOKUP(A269,'2025 check'!$E$3:$E$2531,1,0))=16,"Legacy Eligibility","Y")</f>
        <v>Y</v>
      </c>
    </row>
    <row r="270" spans="1:15" x14ac:dyDescent="0.2">
      <c r="A270" s="110" t="s">
        <v>1071</v>
      </c>
      <c r="B270" s="149" t="s">
        <v>1072</v>
      </c>
      <c r="C270" s="110" t="s">
        <v>373</v>
      </c>
      <c r="D270" s="147" t="s">
        <v>1073</v>
      </c>
      <c r="E270" s="150">
        <v>82</v>
      </c>
      <c r="F270" s="150">
        <v>15.7</v>
      </c>
      <c r="G270" s="147" t="s">
        <v>337</v>
      </c>
      <c r="H270" s="110" t="s">
        <v>338</v>
      </c>
      <c r="I270" s="110" t="s">
        <v>359</v>
      </c>
      <c r="J270" s="110">
        <v>1</v>
      </c>
      <c r="K270" s="154">
        <v>1287.4000000000001</v>
      </c>
      <c r="L270" s="154" t="s">
        <v>620</v>
      </c>
      <c r="M270" s="154">
        <v>40.020499999999998</v>
      </c>
      <c r="N270" s="154">
        <v>-96.444900000000004</v>
      </c>
      <c r="O270" s="154" t="str">
        <f>IF(TYPE(VLOOKUP(A270,'2025 check'!$E$3:$E$2531,1,0))=16,"Legacy Eligibility","Y")</f>
        <v>Y</v>
      </c>
    </row>
    <row r="271" spans="1:15" x14ac:dyDescent="0.2">
      <c r="A271" s="110" t="s">
        <v>1074</v>
      </c>
      <c r="B271" s="149" t="s">
        <v>1075</v>
      </c>
      <c r="C271" s="110" t="s">
        <v>373</v>
      </c>
      <c r="D271" s="147" t="s">
        <v>1076</v>
      </c>
      <c r="E271" s="150">
        <v>40</v>
      </c>
      <c r="F271" s="150">
        <v>17.7</v>
      </c>
      <c r="G271" s="147" t="s">
        <v>375</v>
      </c>
      <c r="H271" s="110" t="s">
        <v>338</v>
      </c>
      <c r="I271" s="110" t="s">
        <v>359</v>
      </c>
      <c r="J271" s="110">
        <v>1</v>
      </c>
      <c r="K271" s="154">
        <v>708</v>
      </c>
      <c r="L271" s="154" t="s">
        <v>620</v>
      </c>
      <c r="M271" s="154">
        <v>40.2194</v>
      </c>
      <c r="N271" s="154">
        <v>-96.161199999999994</v>
      </c>
      <c r="O271" s="154" t="str">
        <f>IF(TYPE(VLOOKUP(A271,'2025 check'!$E$3:$E$2531,1,0))=16,"Legacy Eligibility","Y")</f>
        <v>Y</v>
      </c>
    </row>
    <row r="272" spans="1:15" x14ac:dyDescent="0.2">
      <c r="A272" s="110" t="s">
        <v>1077</v>
      </c>
      <c r="B272" s="149">
        <v>0</v>
      </c>
      <c r="C272" s="110" t="s">
        <v>377</v>
      </c>
      <c r="D272" s="147" t="s">
        <v>446</v>
      </c>
      <c r="E272" s="150">
        <v>82</v>
      </c>
      <c r="F272" s="150">
        <v>16</v>
      </c>
      <c r="G272" s="147" t="s">
        <v>337</v>
      </c>
      <c r="H272" s="110" t="s">
        <v>338</v>
      </c>
      <c r="I272" s="110" t="s">
        <v>344</v>
      </c>
      <c r="J272" s="110">
        <v>2</v>
      </c>
      <c r="K272" s="154">
        <v>1312</v>
      </c>
      <c r="L272" s="154" t="s">
        <v>620</v>
      </c>
      <c r="M272" s="154">
        <v>42.178699999999999</v>
      </c>
      <c r="N272" s="154">
        <v>-97.484800000000007</v>
      </c>
      <c r="O272" s="154" t="str">
        <f>IF(TYPE(VLOOKUP(A272,'2025 check'!$E$3:$E$2531,1,0))=16,"Legacy Eligibility","Y")</f>
        <v>Y</v>
      </c>
    </row>
    <row r="273" spans="1:15" x14ac:dyDescent="0.2">
      <c r="A273" s="110" t="s">
        <v>1078</v>
      </c>
      <c r="B273" s="149">
        <v>0</v>
      </c>
      <c r="C273" s="110" t="s">
        <v>377</v>
      </c>
      <c r="D273" s="147" t="s">
        <v>1079</v>
      </c>
      <c r="E273" s="150">
        <v>50</v>
      </c>
      <c r="F273" s="150">
        <v>15.7</v>
      </c>
      <c r="G273" s="147" t="s">
        <v>337</v>
      </c>
      <c r="H273" s="110" t="s">
        <v>338</v>
      </c>
      <c r="I273" s="110" t="s">
        <v>344</v>
      </c>
      <c r="J273" s="110">
        <v>2</v>
      </c>
      <c r="K273" s="154">
        <v>785</v>
      </c>
      <c r="L273" s="154" t="s">
        <v>620</v>
      </c>
      <c r="M273" s="154">
        <v>42.267000000000003</v>
      </c>
      <c r="N273" s="154">
        <v>-97.484899999999996</v>
      </c>
      <c r="O273" s="154" t="str">
        <f>IF(TYPE(VLOOKUP(A273,'2025 check'!$E$3:$E$2531,1,0))=16,"Legacy Eligibility","Y")</f>
        <v>Y</v>
      </c>
    </row>
    <row r="274" spans="1:15" x14ac:dyDescent="0.2">
      <c r="A274" s="110" t="s">
        <v>1080</v>
      </c>
      <c r="B274" s="149">
        <v>0</v>
      </c>
      <c r="C274" s="110" t="s">
        <v>1081</v>
      </c>
      <c r="D274" s="147" t="s">
        <v>1082</v>
      </c>
      <c r="E274" s="150">
        <v>36</v>
      </c>
      <c r="F274" s="150">
        <v>24</v>
      </c>
      <c r="G274" s="147" t="s">
        <v>375</v>
      </c>
      <c r="H274" s="110" t="s">
        <v>358</v>
      </c>
      <c r="I274" s="110" t="s">
        <v>339</v>
      </c>
      <c r="J274" s="110">
        <v>4</v>
      </c>
      <c r="K274" s="154">
        <v>864</v>
      </c>
      <c r="L274" s="154" t="s">
        <v>620</v>
      </c>
      <c r="M274" s="154">
        <v>40.248600000000003</v>
      </c>
      <c r="N274" s="154">
        <v>-100.22790000000001</v>
      </c>
      <c r="O274" s="154" t="str">
        <f>IF(TYPE(VLOOKUP(A274,'2025 check'!$E$3:$E$2531,1,0))=16,"Legacy Eligibility","Y")</f>
        <v>Y</v>
      </c>
    </row>
    <row r="275" spans="1:15" x14ac:dyDescent="0.2">
      <c r="A275" s="110" t="s">
        <v>1083</v>
      </c>
      <c r="B275" s="149" t="s">
        <v>1084</v>
      </c>
      <c r="C275" s="110" t="s">
        <v>381</v>
      </c>
      <c r="D275" s="147" t="s">
        <v>1085</v>
      </c>
      <c r="E275" s="150">
        <v>102</v>
      </c>
      <c r="F275" s="150">
        <v>18</v>
      </c>
      <c r="G275" s="147" t="s">
        <v>337</v>
      </c>
      <c r="H275" s="110" t="s">
        <v>338</v>
      </c>
      <c r="I275" s="110" t="s">
        <v>359</v>
      </c>
      <c r="J275" s="110">
        <v>1</v>
      </c>
      <c r="K275" s="154">
        <v>1836</v>
      </c>
      <c r="L275" s="154" t="s">
        <v>620</v>
      </c>
      <c r="M275" s="154">
        <v>40.066499999999998</v>
      </c>
      <c r="N275" s="154">
        <v>-95.916899999999998</v>
      </c>
      <c r="O275" s="154" t="str">
        <f>IF(TYPE(VLOOKUP(A275,'2025 check'!$E$3:$E$2531,1,0))=16,"Legacy Eligibility","Y")</f>
        <v>Y</v>
      </c>
    </row>
    <row r="276" spans="1:15" x14ac:dyDescent="0.2">
      <c r="A276" s="110" t="s">
        <v>1086</v>
      </c>
      <c r="B276" s="149" t="s">
        <v>1087</v>
      </c>
      <c r="C276" s="110" t="s">
        <v>381</v>
      </c>
      <c r="D276" s="147" t="s">
        <v>1088</v>
      </c>
      <c r="E276" s="150">
        <v>52</v>
      </c>
      <c r="F276" s="150">
        <v>16</v>
      </c>
      <c r="G276" s="147" t="s">
        <v>337</v>
      </c>
      <c r="H276" s="110" t="s">
        <v>338</v>
      </c>
      <c r="I276" s="110" t="s">
        <v>359</v>
      </c>
      <c r="J276" s="110">
        <v>1</v>
      </c>
      <c r="K276" s="154">
        <v>832</v>
      </c>
      <c r="L276" s="154" t="s">
        <v>620</v>
      </c>
      <c r="M276" s="154">
        <v>40.044199999999996</v>
      </c>
      <c r="N276" s="154">
        <v>-95.903099999999995</v>
      </c>
      <c r="O276" s="154" t="str">
        <f>IF(TYPE(VLOOKUP(A276,'2025 check'!$E$3:$E$2531,1,0))=16,"Legacy Eligibility","Y")</f>
        <v>Y</v>
      </c>
    </row>
    <row r="277" spans="1:15" x14ac:dyDescent="0.2">
      <c r="A277" s="110" t="s">
        <v>1089</v>
      </c>
      <c r="B277" s="149" t="s">
        <v>1090</v>
      </c>
      <c r="C277" s="110" t="s">
        <v>381</v>
      </c>
      <c r="D277" s="147" t="s">
        <v>1091</v>
      </c>
      <c r="E277" s="150">
        <v>92</v>
      </c>
      <c r="F277" s="150">
        <v>19.2</v>
      </c>
      <c r="G277" s="147" t="s">
        <v>337</v>
      </c>
      <c r="H277" s="110" t="s">
        <v>338</v>
      </c>
      <c r="I277" s="110" t="s">
        <v>359</v>
      </c>
      <c r="J277" s="110">
        <v>1</v>
      </c>
      <c r="K277" s="154">
        <v>1766.4</v>
      </c>
      <c r="L277" s="154" t="s">
        <v>620</v>
      </c>
      <c r="M277" s="154">
        <v>40.043963039389389</v>
      </c>
      <c r="N277" s="154">
        <v>-95.869500000000002</v>
      </c>
      <c r="O277" s="154" t="str">
        <f>IF(TYPE(VLOOKUP(A277,'2025 check'!$E$3:$E$2531,1,0))=16,"Legacy Eligibility","Y")</f>
        <v>Y</v>
      </c>
    </row>
    <row r="278" spans="1:15" x14ac:dyDescent="0.2">
      <c r="A278" s="110" t="s">
        <v>1092</v>
      </c>
      <c r="B278" s="149" t="s">
        <v>1093</v>
      </c>
      <c r="C278" s="110" t="s">
        <v>381</v>
      </c>
      <c r="D278" s="147" t="s">
        <v>1094</v>
      </c>
      <c r="E278" s="150">
        <v>62</v>
      </c>
      <c r="F278" s="150">
        <v>19.600000000000001</v>
      </c>
      <c r="G278" s="147" t="s">
        <v>337</v>
      </c>
      <c r="H278" s="110" t="s">
        <v>338</v>
      </c>
      <c r="I278" s="110" t="s">
        <v>359</v>
      </c>
      <c r="J278" s="110">
        <v>1</v>
      </c>
      <c r="K278" s="154">
        <v>1215.2</v>
      </c>
      <c r="L278" s="154" t="s">
        <v>620</v>
      </c>
      <c r="M278" s="154">
        <v>40.043999999999997</v>
      </c>
      <c r="N278" s="154">
        <v>-95.799099999999996</v>
      </c>
      <c r="O278" s="154" t="str">
        <f>IF(TYPE(VLOOKUP(A278,'2025 check'!$E$3:$E$2531,1,0))=16,"Legacy Eligibility","Y")</f>
        <v>Y</v>
      </c>
    </row>
    <row r="279" spans="1:15" x14ac:dyDescent="0.2">
      <c r="A279" s="110" t="s">
        <v>1095</v>
      </c>
      <c r="B279" s="149" t="s">
        <v>1096</v>
      </c>
      <c r="C279" s="110" t="s">
        <v>452</v>
      </c>
      <c r="D279" s="147" t="s">
        <v>1097</v>
      </c>
      <c r="E279" s="150">
        <v>61</v>
      </c>
      <c r="F279" s="150">
        <v>16</v>
      </c>
      <c r="G279" s="147" t="s">
        <v>337</v>
      </c>
      <c r="H279" s="110" t="s">
        <v>338</v>
      </c>
      <c r="I279" s="110" t="s">
        <v>359</v>
      </c>
      <c r="J279" s="110">
        <v>1</v>
      </c>
      <c r="K279" s="154">
        <v>976</v>
      </c>
      <c r="L279" s="154" t="s">
        <v>620</v>
      </c>
      <c r="M279" s="154">
        <v>41.117699999999999</v>
      </c>
      <c r="N279" s="154">
        <v>-96.291799999999995</v>
      </c>
      <c r="O279" s="154" t="str">
        <f>IF(TYPE(VLOOKUP(A279,'2025 check'!$E$3:$E$2531,1,0))=16,"Legacy Eligibility","Y")</f>
        <v>Y</v>
      </c>
    </row>
    <row r="280" spans="1:15" x14ac:dyDescent="0.2">
      <c r="A280" s="110" t="s">
        <v>1098</v>
      </c>
      <c r="B280" s="149" t="s">
        <v>1099</v>
      </c>
      <c r="C280" s="110" t="s">
        <v>452</v>
      </c>
      <c r="D280" s="147" t="s">
        <v>1100</v>
      </c>
      <c r="E280" s="150">
        <v>82</v>
      </c>
      <c r="F280" s="150">
        <v>16</v>
      </c>
      <c r="G280" s="147" t="s">
        <v>337</v>
      </c>
      <c r="H280" s="110" t="s">
        <v>338</v>
      </c>
      <c r="I280" s="110" t="s">
        <v>359</v>
      </c>
      <c r="J280" s="110">
        <v>1</v>
      </c>
      <c r="K280" s="154">
        <v>1312</v>
      </c>
      <c r="L280" s="154" t="s">
        <v>620</v>
      </c>
      <c r="M280" s="154">
        <v>41.103200000000001</v>
      </c>
      <c r="N280" s="154">
        <v>-96.291700000000006</v>
      </c>
      <c r="O280" s="154" t="str">
        <f>IF(TYPE(VLOOKUP(A280,'2025 check'!$E$3:$E$2531,1,0))=16,"Legacy Eligibility","Y")</f>
        <v>Y</v>
      </c>
    </row>
    <row r="281" spans="1:15" x14ac:dyDescent="0.2">
      <c r="A281" s="110" t="s">
        <v>1101</v>
      </c>
      <c r="B281" s="149" t="s">
        <v>1102</v>
      </c>
      <c r="C281" s="110" t="s">
        <v>452</v>
      </c>
      <c r="D281" s="147" t="s">
        <v>1103</v>
      </c>
      <c r="E281" s="150">
        <v>52</v>
      </c>
      <c r="F281" s="150">
        <v>17.100000000000001</v>
      </c>
      <c r="G281" s="147" t="s">
        <v>337</v>
      </c>
      <c r="H281" s="110" t="s">
        <v>338</v>
      </c>
      <c r="I281" s="110" t="s">
        <v>359</v>
      </c>
      <c r="J281" s="110">
        <v>1</v>
      </c>
      <c r="K281" s="154">
        <v>889.2</v>
      </c>
      <c r="L281" s="154" t="s">
        <v>620</v>
      </c>
      <c r="M281" s="154">
        <v>41.0886</v>
      </c>
      <c r="N281" s="154">
        <v>-96.291600000000003</v>
      </c>
      <c r="O281" s="154" t="str">
        <f>IF(TYPE(VLOOKUP(A281,'2025 check'!$E$3:$E$2531,1,0))=16,"Legacy Eligibility","Y")</f>
        <v>Y</v>
      </c>
    </row>
    <row r="282" spans="1:15" x14ac:dyDescent="0.2">
      <c r="A282" s="110" t="s">
        <v>1104</v>
      </c>
      <c r="B282" s="149" t="s">
        <v>1105</v>
      </c>
      <c r="C282" s="110" t="s">
        <v>452</v>
      </c>
      <c r="D282" s="147" t="s">
        <v>1106</v>
      </c>
      <c r="E282" s="150">
        <v>87</v>
      </c>
      <c r="F282" s="150">
        <v>15.3</v>
      </c>
      <c r="G282" s="147" t="s">
        <v>337</v>
      </c>
      <c r="H282" s="110" t="s">
        <v>338</v>
      </c>
      <c r="I282" s="110" t="s">
        <v>359</v>
      </c>
      <c r="J282" s="110">
        <v>1</v>
      </c>
      <c r="K282" s="154">
        <v>1331.1</v>
      </c>
      <c r="L282" s="154" t="s">
        <v>620</v>
      </c>
      <c r="M282" s="154">
        <v>41.049073703853175</v>
      </c>
      <c r="N282" s="154">
        <v>-96.128526822090151</v>
      </c>
      <c r="O282" s="154" t="str">
        <f>IF(TYPE(VLOOKUP(A282,'2025 check'!$E$3:$E$2531,1,0))=16,"Legacy Eligibility","Y")</f>
        <v>Legacy Eligibility</v>
      </c>
    </row>
    <row r="283" spans="1:15" x14ac:dyDescent="0.2">
      <c r="A283" s="110" t="s">
        <v>1107</v>
      </c>
      <c r="B283" s="149" t="s">
        <v>1108</v>
      </c>
      <c r="C283" s="110" t="s">
        <v>452</v>
      </c>
      <c r="D283" s="147" t="s">
        <v>1109</v>
      </c>
      <c r="E283" s="150">
        <v>63</v>
      </c>
      <c r="F283" s="150">
        <v>16</v>
      </c>
      <c r="G283" s="147" t="s">
        <v>337</v>
      </c>
      <c r="H283" s="110" t="s">
        <v>338</v>
      </c>
      <c r="I283" s="110" t="s">
        <v>359</v>
      </c>
      <c r="J283" s="110">
        <v>1</v>
      </c>
      <c r="K283" s="154">
        <v>1008</v>
      </c>
      <c r="L283" s="154" t="s">
        <v>620</v>
      </c>
      <c r="M283" s="154">
        <v>41.06</v>
      </c>
      <c r="N283" s="154">
        <v>-96.296999999999997</v>
      </c>
      <c r="O283" s="154" t="str">
        <f>IF(TYPE(VLOOKUP(A283,'2025 check'!$E$3:$E$2531,1,0))=16,"Legacy Eligibility","Y")</f>
        <v>Y</v>
      </c>
    </row>
    <row r="284" spans="1:15" x14ac:dyDescent="0.2">
      <c r="A284" s="110" t="s">
        <v>1110</v>
      </c>
      <c r="B284" s="149" t="s">
        <v>1111</v>
      </c>
      <c r="C284" s="110" t="s">
        <v>452</v>
      </c>
      <c r="D284" s="147" t="s">
        <v>1112</v>
      </c>
      <c r="E284" s="150">
        <v>130</v>
      </c>
      <c r="F284" s="150">
        <v>15.8</v>
      </c>
      <c r="G284" s="147" t="s">
        <v>337</v>
      </c>
      <c r="H284" s="110" t="s">
        <v>338</v>
      </c>
      <c r="I284" s="110" t="s">
        <v>359</v>
      </c>
      <c r="J284" s="110">
        <v>1</v>
      </c>
      <c r="K284" s="154">
        <v>2054</v>
      </c>
      <c r="L284" s="154" t="s">
        <v>620</v>
      </c>
      <c r="M284" s="154">
        <v>41.045475725306041</v>
      </c>
      <c r="N284" s="154">
        <v>-96.133467813491805</v>
      </c>
      <c r="O284" s="154" t="str">
        <f>IF(TYPE(VLOOKUP(A284,'2025 check'!$E$3:$E$2531,1,0))=16,"Legacy Eligibility","Y")</f>
        <v>Legacy Eligibility</v>
      </c>
    </row>
    <row r="285" spans="1:15" x14ac:dyDescent="0.2">
      <c r="A285" s="110" t="s">
        <v>1113</v>
      </c>
      <c r="B285" s="149" t="s">
        <v>1114</v>
      </c>
      <c r="C285" s="110" t="s">
        <v>452</v>
      </c>
      <c r="D285" s="147" t="s">
        <v>1115</v>
      </c>
      <c r="E285" s="150">
        <v>140</v>
      </c>
      <c r="F285" s="150">
        <v>16.2</v>
      </c>
      <c r="G285" s="147" t="s">
        <v>337</v>
      </c>
      <c r="H285" s="110" t="s">
        <v>338</v>
      </c>
      <c r="I285" s="110" t="s">
        <v>359</v>
      </c>
      <c r="J285" s="110">
        <v>1</v>
      </c>
      <c r="K285" s="154">
        <v>2268</v>
      </c>
      <c r="L285" s="154" t="s">
        <v>340</v>
      </c>
      <c r="M285" s="154">
        <v>41.059800000000003</v>
      </c>
      <c r="N285" s="154">
        <v>-96.1691</v>
      </c>
      <c r="O285" s="154" t="str">
        <f>IF(TYPE(VLOOKUP(A285,'2025 check'!$E$3:$E$2531,1,0))=16,"Legacy Eligibility","Y")</f>
        <v>Y</v>
      </c>
    </row>
    <row r="286" spans="1:15" x14ac:dyDescent="0.2">
      <c r="A286" s="110" t="s">
        <v>1116</v>
      </c>
      <c r="B286" s="149">
        <v>0</v>
      </c>
      <c r="C286" s="110" t="s">
        <v>456</v>
      </c>
      <c r="D286" s="147" t="s">
        <v>1117</v>
      </c>
      <c r="E286" s="150">
        <v>50</v>
      </c>
      <c r="F286" s="150">
        <v>24</v>
      </c>
      <c r="G286" s="147" t="s">
        <v>375</v>
      </c>
      <c r="H286" s="110" t="s">
        <v>358</v>
      </c>
      <c r="I286" s="110" t="s">
        <v>359</v>
      </c>
      <c r="J286" s="110">
        <v>1</v>
      </c>
      <c r="K286" s="154">
        <v>1200</v>
      </c>
      <c r="L286" s="154" t="s">
        <v>620</v>
      </c>
      <c r="M286" s="154">
        <v>41.274900000000002</v>
      </c>
      <c r="N286" s="154">
        <v>-96.425899999999999</v>
      </c>
      <c r="O286" s="154" t="str">
        <f>IF(TYPE(VLOOKUP(A286,'2025 check'!$E$3:$E$2531,1,0))=16,"Legacy Eligibility","Y")</f>
        <v>Y</v>
      </c>
    </row>
    <row r="287" spans="1:15" x14ac:dyDescent="0.2">
      <c r="A287" s="110" t="s">
        <v>1118</v>
      </c>
      <c r="B287" s="149">
        <v>0</v>
      </c>
      <c r="C287" s="110" t="s">
        <v>456</v>
      </c>
      <c r="D287" s="147" t="s">
        <v>1119</v>
      </c>
      <c r="E287" s="150">
        <v>50</v>
      </c>
      <c r="F287" s="150">
        <v>18.3</v>
      </c>
      <c r="G287" s="147" t="s">
        <v>375</v>
      </c>
      <c r="H287" s="110" t="s">
        <v>338</v>
      </c>
      <c r="I287" s="110" t="s">
        <v>359</v>
      </c>
      <c r="J287" s="110">
        <v>1</v>
      </c>
      <c r="K287" s="154">
        <v>915</v>
      </c>
      <c r="L287" s="154" t="s">
        <v>620</v>
      </c>
      <c r="M287" s="154">
        <v>41.200499999999998</v>
      </c>
      <c r="N287" s="154">
        <v>-96.732200000000006</v>
      </c>
      <c r="O287" s="154" t="str">
        <f>IF(TYPE(VLOOKUP(A287,'2025 check'!$E$3:$E$2531,1,0))=16,"Legacy Eligibility","Y")</f>
        <v>Y</v>
      </c>
    </row>
    <row r="288" spans="1:15" x14ac:dyDescent="0.2">
      <c r="A288" s="110" t="s">
        <v>1120</v>
      </c>
      <c r="B288" s="149">
        <v>0</v>
      </c>
      <c r="C288" s="110" t="s">
        <v>456</v>
      </c>
      <c r="D288" s="147" t="s">
        <v>1121</v>
      </c>
      <c r="E288" s="150">
        <v>41</v>
      </c>
      <c r="F288" s="150">
        <v>18.8</v>
      </c>
      <c r="G288" s="147" t="s">
        <v>337</v>
      </c>
      <c r="H288" s="110" t="s">
        <v>338</v>
      </c>
      <c r="I288" s="110" t="s">
        <v>359</v>
      </c>
      <c r="J288" s="110">
        <v>1</v>
      </c>
      <c r="K288" s="154">
        <v>770.8</v>
      </c>
      <c r="L288" s="154" t="s">
        <v>620</v>
      </c>
      <c r="M288" s="154">
        <v>41.278399999999998</v>
      </c>
      <c r="N288" s="154">
        <v>-96.697299999999998</v>
      </c>
      <c r="O288" s="154" t="str">
        <f>IF(TYPE(VLOOKUP(A288,'2025 check'!$E$3:$E$2531,1,0))=16,"Legacy Eligibility","Y")</f>
        <v>Y</v>
      </c>
    </row>
    <row r="289" spans="1:15" x14ac:dyDescent="0.2">
      <c r="A289" s="110" t="s">
        <v>1122</v>
      </c>
      <c r="B289" s="149">
        <v>0</v>
      </c>
      <c r="C289" s="110" t="s">
        <v>456</v>
      </c>
      <c r="D289" s="147" t="s">
        <v>1123</v>
      </c>
      <c r="E289" s="150">
        <v>77</v>
      </c>
      <c r="F289" s="150">
        <v>17.899999999999999</v>
      </c>
      <c r="G289" s="147" t="s">
        <v>337</v>
      </c>
      <c r="H289" s="110" t="s">
        <v>338</v>
      </c>
      <c r="I289" s="110" t="s">
        <v>359</v>
      </c>
      <c r="J289" s="110">
        <v>1</v>
      </c>
      <c r="K289" s="154">
        <v>1378.3</v>
      </c>
      <c r="L289" s="154" t="s">
        <v>620</v>
      </c>
      <c r="M289" s="154">
        <v>41.234900000000003</v>
      </c>
      <c r="N289" s="154">
        <v>-96.907300000000006</v>
      </c>
      <c r="O289" s="154" t="str">
        <f>IF(TYPE(VLOOKUP(A289,'2025 check'!$E$3:$E$2531,1,0))=16,"Legacy Eligibility","Y")</f>
        <v>Y</v>
      </c>
    </row>
    <row r="290" spans="1:15" x14ac:dyDescent="0.2">
      <c r="A290" s="110" t="s">
        <v>1124</v>
      </c>
      <c r="B290" s="149" t="s">
        <v>1125</v>
      </c>
      <c r="C290" s="110" t="s">
        <v>460</v>
      </c>
      <c r="D290" s="147" t="s">
        <v>1126</v>
      </c>
      <c r="E290" s="150">
        <v>72</v>
      </c>
      <c r="F290" s="150">
        <v>16</v>
      </c>
      <c r="G290" s="147" t="s">
        <v>337</v>
      </c>
      <c r="H290" s="110" t="s">
        <v>338</v>
      </c>
      <c r="I290" s="110" t="s">
        <v>359</v>
      </c>
      <c r="J290" s="110">
        <v>1</v>
      </c>
      <c r="K290" s="154">
        <v>1152</v>
      </c>
      <c r="L290" s="154" t="s">
        <v>620</v>
      </c>
      <c r="M290" s="154">
        <v>40.960500000000003</v>
      </c>
      <c r="N290" s="154">
        <v>-97.198700000000002</v>
      </c>
      <c r="O290" s="154" t="str">
        <f>IF(TYPE(VLOOKUP(A290,'2025 check'!$E$3:$E$2531,1,0))=16,"Legacy Eligibility","Y")</f>
        <v>Y</v>
      </c>
    </row>
    <row r="291" spans="1:15" x14ac:dyDescent="0.2">
      <c r="A291" s="110" t="s">
        <v>1127</v>
      </c>
      <c r="B291" s="149" t="s">
        <v>1128</v>
      </c>
      <c r="C291" s="110" t="s">
        <v>460</v>
      </c>
      <c r="D291" s="147" t="s">
        <v>1129</v>
      </c>
      <c r="E291" s="150">
        <v>60</v>
      </c>
      <c r="F291" s="150">
        <v>16.8</v>
      </c>
      <c r="G291" s="147" t="s">
        <v>375</v>
      </c>
      <c r="H291" s="110" t="s">
        <v>338</v>
      </c>
      <c r="I291" s="110" t="s">
        <v>359</v>
      </c>
      <c r="J291" s="110">
        <v>1</v>
      </c>
      <c r="K291" s="154">
        <v>1008</v>
      </c>
      <c r="L291" s="154" t="s">
        <v>620</v>
      </c>
      <c r="M291" s="154">
        <v>40.9452</v>
      </c>
      <c r="N291" s="154">
        <v>-97.183099999999996</v>
      </c>
      <c r="O291" s="154" t="str">
        <f>IF(TYPE(VLOOKUP(A291,'2025 check'!$E$3:$E$2531,1,0))=16,"Legacy Eligibility","Y")</f>
        <v>Y</v>
      </c>
    </row>
    <row r="292" spans="1:15" x14ac:dyDescent="0.2">
      <c r="A292" s="110" t="s">
        <v>1130</v>
      </c>
      <c r="B292" s="149" t="s">
        <v>1131</v>
      </c>
      <c r="C292" s="110" t="s">
        <v>1132</v>
      </c>
      <c r="D292" s="147" t="s">
        <v>1133</v>
      </c>
      <c r="E292" s="150">
        <v>167</v>
      </c>
      <c r="F292" s="150">
        <v>16</v>
      </c>
      <c r="G292" s="147" t="s">
        <v>337</v>
      </c>
      <c r="H292" s="110" t="s">
        <v>338</v>
      </c>
      <c r="I292" s="110" t="s">
        <v>601</v>
      </c>
      <c r="J292" s="110">
        <v>5</v>
      </c>
      <c r="K292" s="154">
        <v>2672</v>
      </c>
      <c r="L292" s="154" t="s">
        <v>620</v>
      </c>
      <c r="M292" s="154">
        <v>42.6218</v>
      </c>
      <c r="N292" s="154">
        <v>-102.3134</v>
      </c>
      <c r="O292" s="154" t="str">
        <f>IF(TYPE(VLOOKUP(A292,'2025 check'!$E$3:$E$2531,1,0))=16,"Legacy Eligibility","Y")</f>
        <v>Y</v>
      </c>
    </row>
    <row r="293" spans="1:15" x14ac:dyDescent="0.2">
      <c r="A293" s="110" t="s">
        <v>1134</v>
      </c>
      <c r="B293" s="149" t="s">
        <v>1135</v>
      </c>
      <c r="C293" s="110" t="s">
        <v>1136</v>
      </c>
      <c r="D293" s="147" t="s">
        <v>1137</v>
      </c>
      <c r="E293" s="150">
        <v>40</v>
      </c>
      <c r="F293" s="150">
        <v>16</v>
      </c>
      <c r="G293" s="147" t="s">
        <v>337</v>
      </c>
      <c r="H293" s="110" t="s">
        <v>338</v>
      </c>
      <c r="I293" s="110" t="s">
        <v>601</v>
      </c>
      <c r="J293" s="110">
        <v>5</v>
      </c>
      <c r="K293" s="154">
        <v>640</v>
      </c>
      <c r="L293" s="154" t="s">
        <v>620</v>
      </c>
      <c r="M293" s="154">
        <v>42.7697</v>
      </c>
      <c r="N293" s="154">
        <v>-103.773</v>
      </c>
      <c r="O293" s="154" t="str">
        <f>IF(TYPE(VLOOKUP(A293,'2025 check'!$E$3:$E$2531,1,0))=16,"Legacy Eligibility","Y")</f>
        <v>Y</v>
      </c>
    </row>
    <row r="294" spans="1:15" x14ac:dyDescent="0.2">
      <c r="A294" s="110" t="s">
        <v>1138</v>
      </c>
      <c r="B294" s="149">
        <v>0</v>
      </c>
      <c r="C294" s="110" t="s">
        <v>721</v>
      </c>
      <c r="D294" s="147" t="s">
        <v>1139</v>
      </c>
      <c r="E294" s="150">
        <v>91</v>
      </c>
      <c r="F294" s="150">
        <v>15</v>
      </c>
      <c r="G294" s="147" t="s">
        <v>375</v>
      </c>
      <c r="H294" s="110" t="s">
        <v>338</v>
      </c>
      <c r="I294" s="110" t="s">
        <v>344</v>
      </c>
      <c r="J294" s="110">
        <v>2</v>
      </c>
      <c r="K294" s="154">
        <v>1365</v>
      </c>
      <c r="L294" s="154" t="s">
        <v>620</v>
      </c>
      <c r="M294" s="154">
        <v>41.9604</v>
      </c>
      <c r="N294" s="154">
        <v>-97.303899999999999</v>
      </c>
      <c r="O294" s="154" t="str">
        <f>IF(TYPE(VLOOKUP(A294,'2025 check'!$E$3:$E$2531,1,0))=16,"Legacy Eligibility","Y")</f>
        <v>Y</v>
      </c>
    </row>
    <row r="295" spans="1:15" x14ac:dyDescent="0.2">
      <c r="A295" s="110" t="s">
        <v>1140</v>
      </c>
      <c r="B295" s="149">
        <v>0</v>
      </c>
      <c r="C295" s="110" t="s">
        <v>721</v>
      </c>
      <c r="D295" s="147" t="s">
        <v>1141</v>
      </c>
      <c r="E295" s="150">
        <v>102</v>
      </c>
      <c r="F295" s="150">
        <v>14</v>
      </c>
      <c r="G295" s="147" t="s">
        <v>337</v>
      </c>
      <c r="H295" s="110" t="s">
        <v>338</v>
      </c>
      <c r="I295" s="110" t="s">
        <v>344</v>
      </c>
      <c r="J295" s="110">
        <v>2</v>
      </c>
      <c r="K295" s="154">
        <v>1428</v>
      </c>
      <c r="L295" s="154" t="s">
        <v>620</v>
      </c>
      <c r="M295" s="154">
        <v>42.047499999999999</v>
      </c>
      <c r="N295" s="154">
        <v>-97.156000000000006</v>
      </c>
      <c r="O295" s="154" t="str">
        <f>IF(TYPE(VLOOKUP(A295,'2025 check'!$E$3:$E$2531,1,0))=16,"Legacy Eligibility","Y")</f>
        <v>Y</v>
      </c>
    </row>
    <row r="296" spans="1:15" x14ac:dyDescent="0.2">
      <c r="A296" s="110" t="s">
        <v>1142</v>
      </c>
      <c r="B296" s="149" t="s">
        <v>1143</v>
      </c>
      <c r="C296" s="110" t="s">
        <v>479</v>
      </c>
      <c r="D296" s="147" t="s">
        <v>1144</v>
      </c>
      <c r="E296" s="150">
        <v>74</v>
      </c>
      <c r="F296" s="150">
        <v>16</v>
      </c>
      <c r="G296" s="147" t="s">
        <v>337</v>
      </c>
      <c r="H296" s="110" t="s">
        <v>338</v>
      </c>
      <c r="I296" s="110" t="s">
        <v>344</v>
      </c>
      <c r="J296" s="110">
        <v>2</v>
      </c>
      <c r="K296" s="154">
        <v>1184</v>
      </c>
      <c r="L296" s="154" t="s">
        <v>620</v>
      </c>
      <c r="M296" s="154">
        <v>41.614800000000002</v>
      </c>
      <c r="N296" s="154">
        <v>-96.271000000000001</v>
      </c>
      <c r="O296" s="154" t="str">
        <f>IF(TYPE(VLOOKUP(A296,'2025 check'!$E$3:$E$2531,1,0))=16,"Legacy Eligibility","Y")</f>
        <v>Legacy Eligibility</v>
      </c>
    </row>
    <row r="297" spans="1:15" x14ac:dyDescent="0.2">
      <c r="A297" s="110" t="s">
        <v>1145</v>
      </c>
      <c r="B297" s="149">
        <v>0</v>
      </c>
      <c r="C297" s="110" t="s">
        <v>482</v>
      </c>
      <c r="D297" s="147" t="s">
        <v>1146</v>
      </c>
      <c r="E297" s="150">
        <v>61</v>
      </c>
      <c r="F297" s="150">
        <v>16.100000000000001</v>
      </c>
      <c r="G297" s="147" t="s">
        <v>375</v>
      </c>
      <c r="H297" s="110" t="s">
        <v>338</v>
      </c>
      <c r="I297" s="110" t="s">
        <v>344</v>
      </c>
      <c r="J297" s="110">
        <v>2</v>
      </c>
      <c r="K297" s="154">
        <v>982.1</v>
      </c>
      <c r="L297" s="154" t="s">
        <v>620</v>
      </c>
      <c r="M297" s="154">
        <v>42.3369</v>
      </c>
      <c r="N297" s="154">
        <v>-97.146500000000003</v>
      </c>
      <c r="O297" s="154" t="str">
        <f>IF(TYPE(VLOOKUP(A297,'2025 check'!$E$3:$E$2531,1,0))=16,"Legacy Eligibility","Y")</f>
        <v>Y</v>
      </c>
    </row>
    <row r="298" spans="1:15" x14ac:dyDescent="0.2">
      <c r="A298" s="110" t="s">
        <v>1147</v>
      </c>
      <c r="B298" s="149">
        <v>0</v>
      </c>
      <c r="C298" s="110" t="s">
        <v>482</v>
      </c>
      <c r="D298" s="147" t="s">
        <v>1148</v>
      </c>
      <c r="E298" s="150">
        <v>40</v>
      </c>
      <c r="F298" s="150">
        <v>17.399999999999999</v>
      </c>
      <c r="G298" s="147" t="s">
        <v>375</v>
      </c>
      <c r="H298" s="110" t="s">
        <v>338</v>
      </c>
      <c r="I298" s="110" t="s">
        <v>344</v>
      </c>
      <c r="J298" s="110">
        <v>2</v>
      </c>
      <c r="K298" s="154">
        <v>696</v>
      </c>
      <c r="L298" s="154" t="s">
        <v>620</v>
      </c>
      <c r="M298" s="154">
        <v>42.251100000000001</v>
      </c>
      <c r="N298" s="154">
        <v>-97.2517</v>
      </c>
      <c r="O298" s="154" t="str">
        <f>IF(TYPE(VLOOKUP(A298,'2025 check'!$E$3:$E$2531,1,0))=16,"Legacy Eligibility","Y")</f>
        <v>Y</v>
      </c>
    </row>
    <row r="299" spans="1:15" x14ac:dyDescent="0.2">
      <c r="A299" s="110" t="s">
        <v>1149</v>
      </c>
      <c r="B299" s="149">
        <v>0</v>
      </c>
      <c r="C299" s="110" t="s">
        <v>482</v>
      </c>
      <c r="D299" s="147" t="s">
        <v>1150</v>
      </c>
      <c r="E299" s="150">
        <v>72</v>
      </c>
      <c r="F299" s="150">
        <v>14.4</v>
      </c>
      <c r="G299" s="147" t="s">
        <v>337</v>
      </c>
      <c r="H299" s="110" t="s">
        <v>338</v>
      </c>
      <c r="I299" s="110" t="s">
        <v>344</v>
      </c>
      <c r="J299" s="110">
        <v>2</v>
      </c>
      <c r="K299" s="154">
        <v>1036.8</v>
      </c>
      <c r="L299" s="154" t="s">
        <v>620</v>
      </c>
      <c r="M299" s="154">
        <v>42.339199999999998</v>
      </c>
      <c r="N299" s="154">
        <v>-97.251900000000006</v>
      </c>
      <c r="O299" s="154" t="str">
        <f>IF(TYPE(VLOOKUP(A299,'2025 check'!$E$3:$E$2531,1,0))=16,"Legacy Eligibility","Y")</f>
        <v>Y</v>
      </c>
    </row>
    <row r="300" spans="1:15" x14ac:dyDescent="0.2">
      <c r="A300" s="110" t="s">
        <v>1151</v>
      </c>
      <c r="B300" s="149">
        <v>0</v>
      </c>
      <c r="C300" s="110" t="s">
        <v>482</v>
      </c>
      <c r="D300" s="147" t="s">
        <v>1152</v>
      </c>
      <c r="E300" s="150">
        <v>31</v>
      </c>
      <c r="F300" s="150">
        <v>16.2</v>
      </c>
      <c r="G300" s="147" t="s">
        <v>375</v>
      </c>
      <c r="H300" s="110" t="s">
        <v>338</v>
      </c>
      <c r="I300" s="110" t="s">
        <v>344</v>
      </c>
      <c r="J300" s="110">
        <v>2</v>
      </c>
      <c r="K300" s="154">
        <v>502.2</v>
      </c>
      <c r="L300" s="154" t="s">
        <v>620</v>
      </c>
      <c r="M300" s="154">
        <v>42.341999999999999</v>
      </c>
      <c r="N300" s="154">
        <v>-97.251900000000006</v>
      </c>
      <c r="O300" s="154" t="str">
        <f>IF(TYPE(VLOOKUP(A300,'2025 check'!$E$3:$E$2531,1,0))=16,"Legacy Eligibility","Y")</f>
        <v>Y</v>
      </c>
    </row>
    <row r="301" spans="1:15" x14ac:dyDescent="0.2">
      <c r="A301" s="110" t="s">
        <v>1153</v>
      </c>
      <c r="B301" s="149">
        <v>0</v>
      </c>
      <c r="C301" s="110" t="s">
        <v>482</v>
      </c>
      <c r="D301" s="147" t="s">
        <v>1154</v>
      </c>
      <c r="E301" s="150">
        <v>36</v>
      </c>
      <c r="F301" s="150">
        <v>19.8</v>
      </c>
      <c r="G301" s="147" t="s">
        <v>375</v>
      </c>
      <c r="H301" s="110" t="s">
        <v>338</v>
      </c>
      <c r="I301" s="110" t="s">
        <v>344</v>
      </c>
      <c r="J301" s="110">
        <v>2</v>
      </c>
      <c r="K301" s="154">
        <v>712.8</v>
      </c>
      <c r="L301" s="154" t="s">
        <v>340</v>
      </c>
      <c r="M301" s="154">
        <v>42.1631</v>
      </c>
      <c r="N301" s="154">
        <v>-97.345500000000001</v>
      </c>
      <c r="O301" s="154" t="str">
        <f>IF(TYPE(VLOOKUP(A301,'2025 check'!$E$3:$E$2531,1,0))=16,"Legacy Eligibility","Y")</f>
        <v>Y</v>
      </c>
    </row>
    <row r="302" spans="1:15" x14ac:dyDescent="0.2">
      <c r="A302" s="110" t="s">
        <v>1155</v>
      </c>
      <c r="B302" s="149">
        <v>0</v>
      </c>
      <c r="C302" s="110" t="s">
        <v>918</v>
      </c>
      <c r="D302" s="147" t="s">
        <v>1156</v>
      </c>
      <c r="E302" s="150">
        <v>41</v>
      </c>
      <c r="F302" s="150">
        <v>16.3</v>
      </c>
      <c r="G302" s="147" t="s">
        <v>337</v>
      </c>
      <c r="H302" s="110" t="s">
        <v>338</v>
      </c>
      <c r="I302" s="110" t="s">
        <v>349</v>
      </c>
      <c r="J302" s="110">
        <v>3</v>
      </c>
      <c r="K302" s="154">
        <v>668.3</v>
      </c>
      <c r="L302" s="154" t="s">
        <v>340</v>
      </c>
      <c r="M302" s="154">
        <v>40.118400000000001</v>
      </c>
      <c r="N302" s="154">
        <v>-98.279300000000006</v>
      </c>
      <c r="O302" s="154" t="str">
        <f>IF(TYPE(VLOOKUP(A302,'2025 check'!$E$3:$E$2531,1,0))=16,"Legacy Eligibility","Y")</f>
        <v>Y</v>
      </c>
    </row>
    <row r="303" spans="1:15" x14ac:dyDescent="0.2">
      <c r="A303" s="110" t="s">
        <v>1157</v>
      </c>
      <c r="B303" s="149" t="s">
        <v>1158</v>
      </c>
      <c r="C303" s="110" t="s">
        <v>742</v>
      </c>
      <c r="D303" s="147" t="s">
        <v>1159</v>
      </c>
      <c r="E303" s="150">
        <v>91</v>
      </c>
      <c r="F303" s="150">
        <v>17.899999999999999</v>
      </c>
      <c r="G303" s="147" t="s">
        <v>337</v>
      </c>
      <c r="H303" s="110" t="s">
        <v>338</v>
      </c>
      <c r="I303" s="110" t="s">
        <v>349</v>
      </c>
      <c r="J303" s="110">
        <v>3</v>
      </c>
      <c r="K303" s="154">
        <v>1628.9</v>
      </c>
      <c r="L303" s="154" t="s">
        <v>620</v>
      </c>
      <c r="M303" s="154">
        <v>40.785499999999999</v>
      </c>
      <c r="N303" s="154">
        <v>-97.368399999999994</v>
      </c>
      <c r="O303" s="154" t="str">
        <f>IF(TYPE(VLOOKUP(A303,'2025 check'!$E$3:$E$2531,1,0))=16,"Legacy Eligibility","Y")</f>
        <v>Y</v>
      </c>
    </row>
    <row r="304" spans="1:15" x14ac:dyDescent="0.2">
      <c r="A304" s="110" t="s">
        <v>1160</v>
      </c>
      <c r="B304" s="149">
        <v>0</v>
      </c>
      <c r="C304" s="110" t="s">
        <v>425</v>
      </c>
      <c r="D304" s="147" t="s">
        <v>1161</v>
      </c>
      <c r="E304" s="150">
        <v>49</v>
      </c>
      <c r="F304" s="150">
        <v>20.2</v>
      </c>
      <c r="G304" s="147" t="s">
        <v>375</v>
      </c>
      <c r="H304" s="110" t="s">
        <v>338</v>
      </c>
      <c r="I304" s="110" t="s">
        <v>349</v>
      </c>
      <c r="J304" s="110">
        <v>3</v>
      </c>
      <c r="K304" s="154">
        <v>989.8</v>
      </c>
      <c r="L304" s="154" t="s">
        <v>340</v>
      </c>
      <c r="M304" s="154">
        <v>40.910600000000002</v>
      </c>
      <c r="N304" s="154">
        <v>-97.864699999999999</v>
      </c>
      <c r="O304" s="154" t="str">
        <f>IF(TYPE(VLOOKUP(A304,'2025 check'!$E$3:$E$2531,1,0))=16,"Legacy Eligibility","Y")</f>
        <v>Y</v>
      </c>
    </row>
    <row r="305" spans="1:15" x14ac:dyDescent="0.2">
      <c r="A305" s="110" t="s">
        <v>1162</v>
      </c>
      <c r="B305" s="149">
        <v>0</v>
      </c>
      <c r="C305" s="110" t="s">
        <v>577</v>
      </c>
      <c r="D305" s="147" t="s">
        <v>1163</v>
      </c>
      <c r="E305" s="150">
        <v>62</v>
      </c>
      <c r="F305" s="150">
        <v>16</v>
      </c>
      <c r="G305" s="147" t="s">
        <v>337</v>
      </c>
      <c r="H305" s="110" t="s">
        <v>548</v>
      </c>
      <c r="I305" s="110" t="s">
        <v>344</v>
      </c>
      <c r="J305" s="110">
        <v>2</v>
      </c>
      <c r="K305" s="154">
        <v>992</v>
      </c>
      <c r="L305" s="154" t="s">
        <v>620</v>
      </c>
      <c r="M305" s="154">
        <v>42.394199999999998</v>
      </c>
      <c r="N305" s="154">
        <v>-98.121499999999997</v>
      </c>
      <c r="O305" s="154" t="str">
        <f>IF(TYPE(VLOOKUP(A305,'2025 check'!$E$3:$E$2531,1,0))=16,"Legacy Eligibility","Y")</f>
        <v>Y</v>
      </c>
    </row>
    <row r="306" spans="1:15" x14ac:dyDescent="0.2">
      <c r="A306" s="110" t="s">
        <v>1164</v>
      </c>
      <c r="B306" s="149">
        <v>0</v>
      </c>
      <c r="C306" s="110" t="s">
        <v>967</v>
      </c>
      <c r="D306" s="147" t="s">
        <v>1165</v>
      </c>
      <c r="E306" s="150">
        <v>172</v>
      </c>
      <c r="F306" s="150">
        <v>19.100000000000001</v>
      </c>
      <c r="G306" s="147" t="s">
        <v>337</v>
      </c>
      <c r="H306" s="110" t="s">
        <v>338</v>
      </c>
      <c r="I306" s="110" t="s">
        <v>344</v>
      </c>
      <c r="J306" s="110">
        <v>2</v>
      </c>
      <c r="K306" s="154">
        <v>3285.2</v>
      </c>
      <c r="L306" s="154" t="s">
        <v>620</v>
      </c>
      <c r="M306" s="154">
        <v>41.560026999999998</v>
      </c>
      <c r="N306" s="154">
        <v>-98.141999999999996</v>
      </c>
      <c r="O306" s="154" t="str">
        <f>IF(TYPE(VLOOKUP(A306,'2025 check'!$E$3:$E$2531,1,0))=16,"Legacy Eligibility","Y")</f>
        <v>Y</v>
      </c>
    </row>
    <row r="307" spans="1:15" x14ac:dyDescent="0.2">
      <c r="A307" s="110" t="s">
        <v>1166</v>
      </c>
      <c r="B307" s="149">
        <v>0</v>
      </c>
      <c r="C307" s="110" t="s">
        <v>869</v>
      </c>
      <c r="D307" s="147" t="s">
        <v>1167</v>
      </c>
      <c r="E307" s="150">
        <v>60</v>
      </c>
      <c r="F307" s="150">
        <v>25.2</v>
      </c>
      <c r="G307" s="147" t="s">
        <v>375</v>
      </c>
      <c r="H307" s="110" t="s">
        <v>338</v>
      </c>
      <c r="I307" s="110" t="s">
        <v>344</v>
      </c>
      <c r="J307" s="110">
        <v>2</v>
      </c>
      <c r="K307" s="154">
        <v>1512</v>
      </c>
      <c r="L307" s="154" t="s">
        <v>340</v>
      </c>
      <c r="M307" s="154">
        <v>41.793300000000002</v>
      </c>
      <c r="N307" s="154">
        <v>-96.305000000000007</v>
      </c>
      <c r="O307" s="154" t="str">
        <f>IF(TYPE(VLOOKUP(A307,'2025 check'!$E$3:$E$2531,1,0))=16,"Legacy Eligibility","Y")</f>
        <v>Legacy Eligibility</v>
      </c>
    </row>
    <row r="308" spans="1:15" x14ac:dyDescent="0.2">
      <c r="A308" s="110" t="s">
        <v>1168</v>
      </c>
      <c r="B308" s="149">
        <v>0</v>
      </c>
      <c r="C308" s="110" t="s">
        <v>980</v>
      </c>
      <c r="D308" s="147" t="s">
        <v>1169</v>
      </c>
      <c r="E308" s="150">
        <v>61</v>
      </c>
      <c r="F308" s="150">
        <v>16</v>
      </c>
      <c r="G308" s="147" t="s">
        <v>337</v>
      </c>
      <c r="H308" s="110" t="s">
        <v>338</v>
      </c>
      <c r="I308" s="110" t="s">
        <v>344</v>
      </c>
      <c r="J308" s="110">
        <v>2</v>
      </c>
      <c r="K308" s="154">
        <v>976</v>
      </c>
      <c r="L308" s="154" t="s">
        <v>620</v>
      </c>
      <c r="M308" s="154">
        <v>41.6477</v>
      </c>
      <c r="N308" s="154">
        <v>-97.040199999999999</v>
      </c>
      <c r="O308" s="154" t="str">
        <f>IF(TYPE(VLOOKUP(A308,'2025 check'!$E$3:$E$2531,1,0))=16,"Legacy Eligibility","Y")</f>
        <v>Y</v>
      </c>
    </row>
    <row r="309" spans="1:15" x14ac:dyDescent="0.2">
      <c r="A309" s="110" t="s">
        <v>1170</v>
      </c>
      <c r="B309" s="149" t="s">
        <v>1171</v>
      </c>
      <c r="C309" s="110" t="s">
        <v>980</v>
      </c>
      <c r="D309" s="147" t="s">
        <v>1172</v>
      </c>
      <c r="E309" s="150">
        <v>72</v>
      </c>
      <c r="F309" s="150">
        <v>16</v>
      </c>
      <c r="G309" s="147" t="s">
        <v>337</v>
      </c>
      <c r="H309" s="110" t="s">
        <v>338</v>
      </c>
      <c r="I309" s="110" t="s">
        <v>344</v>
      </c>
      <c r="J309" s="110">
        <v>2</v>
      </c>
      <c r="K309" s="154">
        <v>1152</v>
      </c>
      <c r="L309" s="154" t="s">
        <v>620</v>
      </c>
      <c r="M309" s="154">
        <v>41.603400000000001</v>
      </c>
      <c r="N309" s="154">
        <v>-97.020399999999995</v>
      </c>
      <c r="O309" s="154" t="str">
        <f>IF(TYPE(VLOOKUP(A309,'2025 check'!$E$3:$E$2531,1,0))=16,"Legacy Eligibility","Y")</f>
        <v>Y</v>
      </c>
    </row>
    <row r="310" spans="1:15" x14ac:dyDescent="0.2">
      <c r="A310" s="110" t="s">
        <v>1173</v>
      </c>
      <c r="B310" s="149">
        <v>0</v>
      </c>
      <c r="C310" s="110" t="s">
        <v>494</v>
      </c>
      <c r="D310" s="147" t="s">
        <v>1174</v>
      </c>
      <c r="E310" s="150">
        <v>136</v>
      </c>
      <c r="F310" s="150">
        <v>16.100000000000001</v>
      </c>
      <c r="G310" s="147" t="s">
        <v>375</v>
      </c>
      <c r="H310" s="110" t="s">
        <v>338</v>
      </c>
      <c r="I310" s="110" t="s">
        <v>344</v>
      </c>
      <c r="J310" s="110">
        <v>2</v>
      </c>
      <c r="K310" s="154">
        <v>2189.6</v>
      </c>
      <c r="L310" s="154" t="s">
        <v>620</v>
      </c>
      <c r="M310" s="154">
        <v>42.447899999999997</v>
      </c>
      <c r="N310" s="154">
        <v>-96.859099999999998</v>
      </c>
      <c r="O310" s="154" t="str">
        <f>IF(TYPE(VLOOKUP(A310,'2025 check'!$E$3:$E$2531,1,0))=16,"Legacy Eligibility","Y")</f>
        <v>Y</v>
      </c>
    </row>
    <row r="311" spans="1:15" ht="28.5" x14ac:dyDescent="0.2">
      <c r="A311" s="110" t="s">
        <v>1175</v>
      </c>
      <c r="B311" s="149" t="s">
        <v>1176</v>
      </c>
      <c r="C311" s="110" t="s">
        <v>415</v>
      </c>
      <c r="D311" s="147" t="s">
        <v>1177</v>
      </c>
      <c r="E311" s="150">
        <v>60</v>
      </c>
      <c r="F311" s="150">
        <v>18.8</v>
      </c>
      <c r="G311" s="147" t="s">
        <v>375</v>
      </c>
      <c r="H311" s="110" t="s">
        <v>338</v>
      </c>
      <c r="I311" s="110" t="s">
        <v>359</v>
      </c>
      <c r="J311" s="110">
        <v>1</v>
      </c>
      <c r="K311" s="154">
        <v>1128</v>
      </c>
      <c r="L311" s="154" t="s">
        <v>620</v>
      </c>
      <c r="M311" s="154">
        <v>40.5533</v>
      </c>
      <c r="N311" s="154">
        <v>-97.570030145403678</v>
      </c>
      <c r="O311" s="154" t="str">
        <f>IF(TYPE(VLOOKUP(A311,'2025 check'!$E$3:$E$2531,1,0))=16,"Legacy Eligibility","Y")</f>
        <v>Y</v>
      </c>
    </row>
    <row r="312" spans="1:15" x14ac:dyDescent="0.2">
      <c r="A312" s="110" t="s">
        <v>1178</v>
      </c>
      <c r="B312" s="149">
        <v>0</v>
      </c>
      <c r="C312" s="110" t="s">
        <v>415</v>
      </c>
      <c r="D312" s="147" t="s">
        <v>1179</v>
      </c>
      <c r="E312" s="150">
        <v>72</v>
      </c>
      <c r="F312" s="150">
        <v>15.7</v>
      </c>
      <c r="G312" s="147" t="s">
        <v>337</v>
      </c>
      <c r="H312" s="110" t="s">
        <v>338</v>
      </c>
      <c r="I312" s="110" t="s">
        <v>359</v>
      </c>
      <c r="J312" s="110">
        <v>1</v>
      </c>
      <c r="K312" s="154">
        <v>1130.4000000000001</v>
      </c>
      <c r="L312" s="154" t="s">
        <v>620</v>
      </c>
      <c r="M312" s="154">
        <v>40.683700000000002</v>
      </c>
      <c r="N312" s="154">
        <v>-97.652799999999999</v>
      </c>
      <c r="O312" s="154" t="str">
        <f>IF(TYPE(VLOOKUP(A312,'2025 check'!$E$3:$E$2531,1,0))=16,"Legacy Eligibility","Y")</f>
        <v>Y</v>
      </c>
    </row>
    <row r="313" spans="1:15" x14ac:dyDescent="0.2">
      <c r="A313" s="110" t="s">
        <v>1180</v>
      </c>
      <c r="B313" s="149" t="s">
        <v>1181</v>
      </c>
      <c r="C313" s="110" t="s">
        <v>356</v>
      </c>
      <c r="D313" s="147" t="s">
        <v>1182</v>
      </c>
      <c r="E313" s="150">
        <v>72</v>
      </c>
      <c r="F313" s="150">
        <v>20</v>
      </c>
      <c r="G313" s="147" t="s">
        <v>337</v>
      </c>
      <c r="H313" s="110" t="s">
        <v>338</v>
      </c>
      <c r="I313" s="110" t="s">
        <v>359</v>
      </c>
      <c r="J313" s="110">
        <v>1</v>
      </c>
      <c r="K313" s="154">
        <v>1440</v>
      </c>
      <c r="L313" s="154" t="s">
        <v>620</v>
      </c>
      <c r="M313" s="154">
        <v>40.450899999999997</v>
      </c>
      <c r="N313" s="154">
        <v>-96.867099999999994</v>
      </c>
      <c r="O313" s="154" t="str">
        <f>IF(TYPE(VLOOKUP(A313,'2025 check'!$E$3:$E$2531,1,0))=16,"Legacy Eligibility","Y")</f>
        <v>Y</v>
      </c>
    </row>
    <row r="314" spans="1:15" x14ac:dyDescent="0.2">
      <c r="A314" s="110" t="s">
        <v>1183</v>
      </c>
      <c r="B314" s="149" t="s">
        <v>1184</v>
      </c>
      <c r="C314" s="110" t="s">
        <v>356</v>
      </c>
      <c r="D314" s="147" t="s">
        <v>1185</v>
      </c>
      <c r="E314" s="150">
        <v>37</v>
      </c>
      <c r="F314" s="150">
        <v>19.8</v>
      </c>
      <c r="G314" s="147" t="s">
        <v>337</v>
      </c>
      <c r="H314" s="110" t="s">
        <v>338</v>
      </c>
      <c r="I314" s="110" t="s">
        <v>359</v>
      </c>
      <c r="J314" s="110">
        <v>1</v>
      </c>
      <c r="K314" s="154">
        <v>732.6</v>
      </c>
      <c r="L314" s="154" t="s">
        <v>620</v>
      </c>
      <c r="M314" s="154">
        <v>40.255600000000001</v>
      </c>
      <c r="N314" s="154">
        <v>-96.803299999999993</v>
      </c>
      <c r="O314" s="154" t="str">
        <f>IF(TYPE(VLOOKUP(A314,'2025 check'!$E$3:$E$2531,1,0))=16,"Legacy Eligibility","Y")</f>
        <v>Y</v>
      </c>
    </row>
    <row r="315" spans="1:15" x14ac:dyDescent="0.2">
      <c r="A315" s="110" t="s">
        <v>1186</v>
      </c>
      <c r="B315" s="149" t="s">
        <v>1187</v>
      </c>
      <c r="C315" s="110" t="s">
        <v>356</v>
      </c>
      <c r="D315" s="147" t="s">
        <v>1188</v>
      </c>
      <c r="E315" s="150">
        <v>62</v>
      </c>
      <c r="F315" s="150">
        <v>19.600000000000001</v>
      </c>
      <c r="G315" s="147" t="s">
        <v>337</v>
      </c>
      <c r="H315" s="110" t="s">
        <v>338</v>
      </c>
      <c r="I315" s="110" t="s">
        <v>359</v>
      </c>
      <c r="J315" s="110">
        <v>1</v>
      </c>
      <c r="K315" s="154">
        <v>1215.2</v>
      </c>
      <c r="L315" s="154" t="s">
        <v>620</v>
      </c>
      <c r="M315" s="154">
        <v>40.305999999999997</v>
      </c>
      <c r="N315" s="154">
        <v>-96.570099999999996</v>
      </c>
      <c r="O315" s="154" t="str">
        <f>IF(TYPE(VLOOKUP(A315,'2025 check'!$E$3:$E$2531,1,0))=16,"Legacy Eligibility","Y")</f>
        <v>Y</v>
      </c>
    </row>
    <row r="316" spans="1:15" x14ac:dyDescent="0.2">
      <c r="A316" s="110" t="s">
        <v>1189</v>
      </c>
      <c r="B316" s="149" t="s">
        <v>1190</v>
      </c>
      <c r="C316" s="110" t="s">
        <v>626</v>
      </c>
      <c r="D316" s="147" t="s">
        <v>1191</v>
      </c>
      <c r="E316" s="150">
        <v>62</v>
      </c>
      <c r="F316" s="150">
        <v>15.8</v>
      </c>
      <c r="G316" s="147" t="s">
        <v>337</v>
      </c>
      <c r="H316" s="110" t="s">
        <v>338</v>
      </c>
      <c r="I316" s="110" t="s">
        <v>339</v>
      </c>
      <c r="J316" s="110">
        <v>4</v>
      </c>
      <c r="K316" s="154">
        <v>979.6</v>
      </c>
      <c r="L316" s="154" t="s">
        <v>620</v>
      </c>
      <c r="M316" s="154">
        <v>40.365600000000001</v>
      </c>
      <c r="N316" s="154">
        <v>-99.769099999999995</v>
      </c>
      <c r="O316" s="154" t="str">
        <f>IF(TYPE(VLOOKUP(A316,'2025 check'!$E$3:$E$2531,1,0))=16,"Legacy Eligibility","Y")</f>
        <v>Y</v>
      </c>
    </row>
    <row r="317" spans="1:15" ht="28.5" x14ac:dyDescent="0.2">
      <c r="A317" s="110" t="s">
        <v>1192</v>
      </c>
      <c r="B317" s="149" t="s">
        <v>1193</v>
      </c>
      <c r="C317" s="110" t="s">
        <v>958</v>
      </c>
      <c r="D317" s="147" t="s">
        <v>1194</v>
      </c>
      <c r="E317" s="150">
        <v>51</v>
      </c>
      <c r="F317" s="150">
        <v>16.2</v>
      </c>
      <c r="G317" s="147" t="s">
        <v>337</v>
      </c>
      <c r="H317" s="110" t="s">
        <v>338</v>
      </c>
      <c r="I317" s="110" t="s">
        <v>349</v>
      </c>
      <c r="J317" s="110">
        <v>3</v>
      </c>
      <c r="K317" s="154">
        <v>826.2</v>
      </c>
      <c r="L317" s="154" t="s">
        <v>620</v>
      </c>
      <c r="M317" s="154">
        <v>40.0092</v>
      </c>
      <c r="N317" s="154">
        <v>-99.404700000000005</v>
      </c>
      <c r="O317" s="154" t="str">
        <f>IF(TYPE(VLOOKUP(A317,'2025 check'!$E$3:$E$2531,1,0))=16,"Legacy Eligibility","Y")</f>
        <v>Y</v>
      </c>
    </row>
    <row r="318" spans="1:15" x14ac:dyDescent="0.2">
      <c r="A318" s="110" t="s">
        <v>1195</v>
      </c>
      <c r="B318" s="149">
        <v>0</v>
      </c>
      <c r="C318" s="110" t="s">
        <v>361</v>
      </c>
      <c r="D318" s="147" t="s">
        <v>1196</v>
      </c>
      <c r="E318" s="150">
        <v>26</v>
      </c>
      <c r="F318" s="150">
        <v>16.100000000000001</v>
      </c>
      <c r="G318" s="147" t="s">
        <v>375</v>
      </c>
      <c r="H318" s="110" t="s">
        <v>338</v>
      </c>
      <c r="I318" s="110" t="s">
        <v>359</v>
      </c>
      <c r="J318" s="110">
        <v>1</v>
      </c>
      <c r="K318" s="154">
        <v>418.6</v>
      </c>
      <c r="L318" s="154" t="s">
        <v>620</v>
      </c>
      <c r="M318" s="154">
        <v>40.291699999999999</v>
      </c>
      <c r="N318" s="154">
        <v>-97.261700000000005</v>
      </c>
      <c r="O318" s="154" t="str">
        <f>IF(TYPE(VLOOKUP(A318,'2025 check'!$E$3:$E$2531,1,0))=16,"Legacy Eligibility","Y")</f>
        <v>Y</v>
      </c>
    </row>
    <row r="319" spans="1:15" x14ac:dyDescent="0.2">
      <c r="A319" s="110" t="s">
        <v>1197</v>
      </c>
      <c r="B319" s="149" t="s">
        <v>1198</v>
      </c>
      <c r="C319" s="110" t="s">
        <v>431</v>
      </c>
      <c r="D319" s="147" t="s">
        <v>1199</v>
      </c>
      <c r="E319" s="150">
        <v>151</v>
      </c>
      <c r="F319" s="150">
        <v>16</v>
      </c>
      <c r="G319" s="147" t="s">
        <v>337</v>
      </c>
      <c r="H319" s="110" t="s">
        <v>338</v>
      </c>
      <c r="I319" s="110" t="s">
        <v>344</v>
      </c>
      <c r="J319" s="110">
        <v>2</v>
      </c>
      <c r="K319" s="154">
        <v>2416</v>
      </c>
      <c r="L319" s="154" t="s">
        <v>620</v>
      </c>
      <c r="M319" s="154">
        <v>42.438200000000002</v>
      </c>
      <c r="N319" s="154">
        <v>-98.139099999999999</v>
      </c>
      <c r="O319" s="154" t="str">
        <f>IF(TYPE(VLOOKUP(A319,'2025 check'!$E$3:$E$2531,1,0))=16,"Legacy Eligibility","Y")</f>
        <v>Y</v>
      </c>
    </row>
    <row r="320" spans="1:15" x14ac:dyDescent="0.2">
      <c r="A320" s="110" t="s">
        <v>1200</v>
      </c>
      <c r="B320" s="149" t="s">
        <v>1201</v>
      </c>
      <c r="C320" s="110" t="s">
        <v>1202</v>
      </c>
      <c r="D320" s="147" t="s">
        <v>1203</v>
      </c>
      <c r="E320" s="150">
        <v>71</v>
      </c>
      <c r="F320" s="150">
        <v>20</v>
      </c>
      <c r="G320" s="147" t="s">
        <v>375</v>
      </c>
      <c r="H320" s="110" t="s">
        <v>338</v>
      </c>
      <c r="I320" s="110" t="s">
        <v>359</v>
      </c>
      <c r="J320" s="110">
        <v>1</v>
      </c>
      <c r="K320" s="154">
        <v>1420</v>
      </c>
      <c r="L320" s="154" t="s">
        <v>620</v>
      </c>
      <c r="M320" s="154">
        <v>40.976199999999999</v>
      </c>
      <c r="N320" s="154">
        <v>-96.749099999999999</v>
      </c>
      <c r="O320" s="154" t="str">
        <f>IF(TYPE(VLOOKUP(A320,'2025 check'!$E$3:$E$2531,1,0))=16,"Legacy Eligibility","Y")</f>
        <v>Y</v>
      </c>
    </row>
    <row r="321" spans="1:15" x14ac:dyDescent="0.2">
      <c r="A321" s="110" t="s">
        <v>1204</v>
      </c>
      <c r="B321" s="149">
        <v>0</v>
      </c>
      <c r="C321" s="110" t="s">
        <v>652</v>
      </c>
      <c r="D321" s="147" t="s">
        <v>1205</v>
      </c>
      <c r="E321" s="150">
        <v>100</v>
      </c>
      <c r="F321" s="150">
        <v>16</v>
      </c>
      <c r="G321" s="147" t="s">
        <v>337</v>
      </c>
      <c r="H321" s="110" t="s">
        <v>338</v>
      </c>
      <c r="I321" s="110" t="s">
        <v>344</v>
      </c>
      <c r="J321" s="110">
        <v>2</v>
      </c>
      <c r="K321" s="154">
        <v>1600</v>
      </c>
      <c r="L321" s="154" t="s">
        <v>620</v>
      </c>
      <c r="M321" s="154">
        <v>41.830300000000001</v>
      </c>
      <c r="N321" s="154">
        <v>-97.426100000000005</v>
      </c>
      <c r="O321" s="154" t="str">
        <f>IF(TYPE(VLOOKUP(A321,'2025 check'!$E$3:$E$2531,1,0))=16,"Legacy Eligibility","Y")</f>
        <v>Y</v>
      </c>
    </row>
    <row r="322" spans="1:15" x14ac:dyDescent="0.2">
      <c r="A322" s="110" t="s">
        <v>1206</v>
      </c>
      <c r="B322" s="149">
        <v>0</v>
      </c>
      <c r="C322" s="110" t="s">
        <v>369</v>
      </c>
      <c r="D322" s="147" t="s">
        <v>1207</v>
      </c>
      <c r="E322" s="150">
        <v>97</v>
      </c>
      <c r="F322" s="150">
        <v>20.3</v>
      </c>
      <c r="G322" s="147" t="s">
        <v>337</v>
      </c>
      <c r="H322" s="110" t="s">
        <v>338</v>
      </c>
      <c r="I322" s="110" t="s">
        <v>359</v>
      </c>
      <c r="J322" s="110">
        <v>1</v>
      </c>
      <c r="K322" s="154">
        <v>1969.1</v>
      </c>
      <c r="L322" s="154" t="s">
        <v>340</v>
      </c>
      <c r="M322" s="154">
        <v>40.341799999999999</v>
      </c>
      <c r="N322" s="154">
        <v>-95.700100000000006</v>
      </c>
      <c r="O322" s="154" t="str">
        <f>IF(TYPE(VLOOKUP(A322,'2025 check'!$E$3:$E$2531,1,0))=16,"Legacy Eligibility","Y")</f>
        <v>Y</v>
      </c>
    </row>
    <row r="323" spans="1:15" x14ac:dyDescent="0.2">
      <c r="A323" s="110" t="s">
        <v>1208</v>
      </c>
      <c r="B323" s="149" t="s">
        <v>1209</v>
      </c>
      <c r="C323" s="110" t="s">
        <v>381</v>
      </c>
      <c r="D323" s="147" t="s">
        <v>1210</v>
      </c>
      <c r="E323" s="150">
        <v>223</v>
      </c>
      <c r="F323" s="150">
        <v>25.3</v>
      </c>
      <c r="G323" s="147" t="s">
        <v>337</v>
      </c>
      <c r="H323" s="110" t="s">
        <v>358</v>
      </c>
      <c r="I323" s="110" t="s">
        <v>359</v>
      </c>
      <c r="J323" s="110">
        <v>1</v>
      </c>
      <c r="K323" s="154">
        <v>5641.9</v>
      </c>
      <c r="L323" s="154" t="s">
        <v>620</v>
      </c>
      <c r="M323" s="154">
        <v>40.137799999999999</v>
      </c>
      <c r="N323" s="154">
        <v>-95.709199999999996</v>
      </c>
      <c r="O323" s="154" t="str">
        <f>IF(TYPE(VLOOKUP(A323,'2025 check'!$E$3:$E$2531,1,0))=16,"Legacy Eligibility","Y")</f>
        <v>Y</v>
      </c>
    </row>
    <row r="324" spans="1:15" x14ac:dyDescent="0.2">
      <c r="A324" s="110" t="s">
        <v>1211</v>
      </c>
      <c r="B324" s="149" t="s">
        <v>1212</v>
      </c>
      <c r="C324" s="110" t="s">
        <v>452</v>
      </c>
      <c r="D324" s="147" t="s">
        <v>1213</v>
      </c>
      <c r="E324" s="150">
        <v>108</v>
      </c>
      <c r="F324" s="150">
        <v>19.600000000000001</v>
      </c>
      <c r="G324" s="147" t="s">
        <v>337</v>
      </c>
      <c r="H324" s="110" t="s">
        <v>338</v>
      </c>
      <c r="I324" s="110" t="s">
        <v>359</v>
      </c>
      <c r="J324" s="110">
        <v>1</v>
      </c>
      <c r="K324" s="154">
        <v>2116.8000000000002</v>
      </c>
      <c r="L324" s="154" t="s">
        <v>620</v>
      </c>
      <c r="M324" s="154">
        <v>41.074599999999997</v>
      </c>
      <c r="N324" s="154">
        <v>-96.137600000000006</v>
      </c>
      <c r="O324" s="154" t="str">
        <f>IF(TYPE(VLOOKUP(A324,'2025 check'!$E$3:$E$2531,1,0))=16,"Legacy Eligibility","Y")</f>
        <v>Y</v>
      </c>
    </row>
    <row r="325" spans="1:15" x14ac:dyDescent="0.2">
      <c r="A325" s="110" t="s">
        <v>1214</v>
      </c>
      <c r="B325" s="149">
        <v>0</v>
      </c>
      <c r="C325" s="110" t="s">
        <v>721</v>
      </c>
      <c r="D325" s="147" t="s">
        <v>1215</v>
      </c>
      <c r="E325" s="150">
        <v>50</v>
      </c>
      <c r="F325" s="150">
        <v>16</v>
      </c>
      <c r="G325" s="147" t="s">
        <v>375</v>
      </c>
      <c r="H325" s="110" t="s">
        <v>338</v>
      </c>
      <c r="I325" s="110" t="s">
        <v>344</v>
      </c>
      <c r="J325" s="110">
        <v>2</v>
      </c>
      <c r="K325" s="154">
        <v>800</v>
      </c>
      <c r="L325" s="154" t="s">
        <v>620</v>
      </c>
      <c r="M325" s="154">
        <v>41.960500000000003</v>
      </c>
      <c r="N325" s="154">
        <v>-97.146199999999993</v>
      </c>
      <c r="O325" s="154" t="str">
        <f>IF(TYPE(VLOOKUP(A325,'2025 check'!$E$3:$E$2531,1,0))=16,"Legacy Eligibility","Y")</f>
        <v>Y</v>
      </c>
    </row>
    <row r="326" spans="1:15" ht="28.5" x14ac:dyDescent="0.2">
      <c r="A326" s="110" t="s">
        <v>1216</v>
      </c>
      <c r="B326" s="149" t="s">
        <v>1217</v>
      </c>
      <c r="C326" s="110" t="s">
        <v>473</v>
      </c>
      <c r="D326" s="147" t="s">
        <v>1218</v>
      </c>
      <c r="E326" s="150">
        <v>250</v>
      </c>
      <c r="F326" s="150">
        <v>16</v>
      </c>
      <c r="G326" s="147" t="s">
        <v>337</v>
      </c>
      <c r="H326" s="110" t="s">
        <v>338</v>
      </c>
      <c r="I326" s="110" t="s">
        <v>359</v>
      </c>
      <c r="J326" s="110">
        <v>1</v>
      </c>
      <c r="K326" s="154">
        <v>4000</v>
      </c>
      <c r="L326" s="154" t="s">
        <v>620</v>
      </c>
      <c r="M326" s="154">
        <v>40.219799999999999</v>
      </c>
      <c r="N326" s="154">
        <v>-97.764899999999997</v>
      </c>
      <c r="O326" s="154" t="str">
        <f>IF(TYPE(VLOOKUP(A326,'2025 check'!$E$3:$E$2531,1,0))=16,"Legacy Eligibility","Y")</f>
        <v>Y</v>
      </c>
    </row>
    <row r="327" spans="1:15" ht="28.5" x14ac:dyDescent="0.2">
      <c r="A327" s="110" t="s">
        <v>1219</v>
      </c>
      <c r="B327" s="149" t="s">
        <v>1220</v>
      </c>
      <c r="C327" s="110" t="s">
        <v>473</v>
      </c>
      <c r="D327" s="147" t="s">
        <v>1221</v>
      </c>
      <c r="E327" s="150">
        <v>103</v>
      </c>
      <c r="F327" s="150">
        <v>15.6</v>
      </c>
      <c r="G327" s="147" t="s">
        <v>337</v>
      </c>
      <c r="H327" s="110" t="s">
        <v>338</v>
      </c>
      <c r="I327" s="110" t="s">
        <v>359</v>
      </c>
      <c r="J327" s="110">
        <v>1</v>
      </c>
      <c r="K327" s="154">
        <v>1606.8</v>
      </c>
      <c r="L327" s="154" t="s">
        <v>620</v>
      </c>
      <c r="M327" s="154">
        <v>40.103400000000001</v>
      </c>
      <c r="N327" s="154">
        <v>-97.735900000000001</v>
      </c>
      <c r="O327" s="154" t="str">
        <f>IF(TYPE(VLOOKUP(A327,'2025 check'!$E$3:$E$2531,1,0))=16,"Legacy Eligibility","Y")</f>
        <v>Y</v>
      </c>
    </row>
    <row r="328" spans="1:15" x14ac:dyDescent="0.2">
      <c r="A328" s="110" t="s">
        <v>1222</v>
      </c>
      <c r="B328" s="149">
        <v>0</v>
      </c>
      <c r="C328" s="110" t="s">
        <v>590</v>
      </c>
      <c r="D328" s="147" t="s">
        <v>1223</v>
      </c>
      <c r="E328" s="150">
        <v>45</v>
      </c>
      <c r="F328" s="150">
        <v>21.2</v>
      </c>
      <c r="G328" s="147" t="s">
        <v>375</v>
      </c>
      <c r="H328" s="110" t="s">
        <v>338</v>
      </c>
      <c r="I328" s="110" t="s">
        <v>344</v>
      </c>
      <c r="J328" s="110">
        <v>2</v>
      </c>
      <c r="K328" s="154">
        <v>954</v>
      </c>
      <c r="L328" s="154" t="s">
        <v>620</v>
      </c>
      <c r="M328" s="154">
        <v>42.496099999999998</v>
      </c>
      <c r="N328" s="154">
        <v>-97.074200000000005</v>
      </c>
      <c r="O328" s="154" t="str">
        <f>IF(TYPE(VLOOKUP(A328,'2025 check'!$E$3:$E$2531,1,0))=16,"Legacy Eligibility","Y")</f>
        <v>Y</v>
      </c>
    </row>
    <row r="329" spans="1:15" ht="28.5" x14ac:dyDescent="0.2">
      <c r="A329" s="110" t="s">
        <v>1224</v>
      </c>
      <c r="B329" s="149" t="s">
        <v>1225</v>
      </c>
      <c r="C329" s="110" t="s">
        <v>391</v>
      </c>
      <c r="D329" s="147" t="s">
        <v>1226</v>
      </c>
      <c r="E329" s="150">
        <v>40</v>
      </c>
      <c r="F329" s="150">
        <v>20.9</v>
      </c>
      <c r="G329" s="147" t="s">
        <v>375</v>
      </c>
      <c r="H329" s="110" t="s">
        <v>358</v>
      </c>
      <c r="I329" s="110" t="s">
        <v>349</v>
      </c>
      <c r="J329" s="110">
        <v>3</v>
      </c>
      <c r="K329" s="154">
        <v>836</v>
      </c>
      <c r="L329" s="154" t="s">
        <v>340</v>
      </c>
      <c r="M329" s="154">
        <v>40.686399999999999</v>
      </c>
      <c r="N329" s="154">
        <v>-98.128</v>
      </c>
      <c r="O329" s="154" t="str">
        <f>IF(TYPE(VLOOKUP(A329,'2025 check'!$E$3:$E$2531,1,0))=16,"Legacy Eligibility","Y")</f>
        <v>Y</v>
      </c>
    </row>
    <row r="330" spans="1:15" x14ac:dyDescent="0.2">
      <c r="A330" s="110" t="s">
        <v>1227</v>
      </c>
      <c r="B330" s="149" t="s">
        <v>1228</v>
      </c>
      <c r="C330" s="110" t="s">
        <v>980</v>
      </c>
      <c r="D330" s="147" t="s">
        <v>1229</v>
      </c>
      <c r="E330" s="150">
        <v>61</v>
      </c>
      <c r="F330" s="150">
        <v>15.8</v>
      </c>
      <c r="G330" s="147" t="s">
        <v>337</v>
      </c>
      <c r="H330" s="110" t="s">
        <v>548</v>
      </c>
      <c r="I330" s="110" t="s">
        <v>344</v>
      </c>
      <c r="J330" s="110">
        <v>2</v>
      </c>
      <c r="K330" s="154">
        <v>963.8</v>
      </c>
      <c r="L330" s="154" t="s">
        <v>340</v>
      </c>
      <c r="M330" s="154">
        <v>41.626199999999997</v>
      </c>
      <c r="N330" s="154">
        <v>-97.028793935581973</v>
      </c>
      <c r="O330" s="154" t="str">
        <f>IF(TYPE(VLOOKUP(A330,'2025 check'!$E$3:$E$2531,1,0))=16,"Legacy Eligibility","Y")</f>
        <v>Y</v>
      </c>
    </row>
    <row r="331" spans="1:15" x14ac:dyDescent="0.2">
      <c r="A331" s="110" t="s">
        <v>1230</v>
      </c>
      <c r="B331" s="149" t="s">
        <v>1231</v>
      </c>
      <c r="C331" s="110" t="s">
        <v>342</v>
      </c>
      <c r="D331" s="147" t="s">
        <v>1232</v>
      </c>
      <c r="E331" s="150">
        <v>23</v>
      </c>
      <c r="F331" s="150">
        <v>20.100000000000001</v>
      </c>
      <c r="G331" s="147" t="s">
        <v>375</v>
      </c>
      <c r="H331" s="110" t="s">
        <v>338</v>
      </c>
      <c r="I331" s="110" t="s">
        <v>344</v>
      </c>
      <c r="J331" s="110">
        <v>2</v>
      </c>
      <c r="K331" s="154">
        <v>462.3</v>
      </c>
      <c r="L331" s="154" t="s">
        <v>620</v>
      </c>
      <c r="M331" s="154">
        <v>42.0901</v>
      </c>
      <c r="N331" s="154">
        <v>-96.602000000000004</v>
      </c>
      <c r="O331" s="154" t="str">
        <f>IF(TYPE(VLOOKUP(A331,'2025 check'!$E$3:$E$2531,1,0))=16,"Legacy Eligibility","Y")</f>
        <v>Y</v>
      </c>
    </row>
    <row r="332" spans="1:15" x14ac:dyDescent="0.2">
      <c r="A332" s="110" t="s">
        <v>1233</v>
      </c>
      <c r="B332" s="149">
        <v>0</v>
      </c>
      <c r="C332" s="110" t="s">
        <v>1234</v>
      </c>
      <c r="D332" s="147" t="s">
        <v>1235</v>
      </c>
      <c r="E332" s="150">
        <v>703</v>
      </c>
      <c r="F332" s="150">
        <v>16</v>
      </c>
      <c r="G332" s="147" t="s">
        <v>337</v>
      </c>
      <c r="H332" s="110" t="s">
        <v>358</v>
      </c>
      <c r="I332" s="110" t="s">
        <v>601</v>
      </c>
      <c r="J332" s="110">
        <v>5</v>
      </c>
      <c r="K332" s="154">
        <v>11248</v>
      </c>
      <c r="L332" s="154" t="s">
        <v>340</v>
      </c>
      <c r="M332" s="154">
        <v>41.317799999999998</v>
      </c>
      <c r="N332" s="154">
        <v>-102.1431</v>
      </c>
      <c r="O332" s="154" t="str">
        <f>IF(TYPE(VLOOKUP(A332,'2025 check'!$E$3:$E$2531,1,0))=16,"Legacy Eligibility","Y")</f>
        <v>Y</v>
      </c>
    </row>
    <row r="333" spans="1:15" x14ac:dyDescent="0.2">
      <c r="A333" s="110" t="s">
        <v>1236</v>
      </c>
      <c r="B333" s="149" t="s">
        <v>1237</v>
      </c>
      <c r="C333" s="110" t="s">
        <v>828</v>
      </c>
      <c r="D333" s="147" t="s">
        <v>1238</v>
      </c>
      <c r="E333" s="150">
        <v>71</v>
      </c>
      <c r="F333" s="150">
        <v>20.5</v>
      </c>
      <c r="G333" s="147" t="s">
        <v>337</v>
      </c>
      <c r="H333" s="110" t="s">
        <v>338</v>
      </c>
      <c r="I333" s="110" t="s">
        <v>349</v>
      </c>
      <c r="J333" s="110">
        <v>3</v>
      </c>
      <c r="K333" s="154">
        <v>1455.5</v>
      </c>
      <c r="L333" s="154" t="s">
        <v>620</v>
      </c>
      <c r="M333" s="154">
        <v>40.853200000000001</v>
      </c>
      <c r="N333" s="154">
        <v>-98.455200000000005</v>
      </c>
      <c r="O333" s="154" t="str">
        <f>IF(TYPE(VLOOKUP(A333,'2025 check'!$E$3:$E$2531,1,0))=16,"Legacy Eligibility","Y")</f>
        <v>Y</v>
      </c>
    </row>
    <row r="334" spans="1:15" x14ac:dyDescent="0.2">
      <c r="A334" s="110" t="s">
        <v>1239</v>
      </c>
      <c r="B334" s="149">
        <v>0</v>
      </c>
      <c r="C334" s="110" t="s">
        <v>425</v>
      </c>
      <c r="D334" s="147" t="s">
        <v>1240</v>
      </c>
      <c r="E334" s="150">
        <v>50</v>
      </c>
      <c r="F334" s="150">
        <v>18</v>
      </c>
      <c r="G334" s="147" t="s">
        <v>375</v>
      </c>
      <c r="H334" s="110" t="s">
        <v>548</v>
      </c>
      <c r="I334" s="110" t="s">
        <v>349</v>
      </c>
      <c r="J334" s="110">
        <v>3</v>
      </c>
      <c r="K334" s="154">
        <v>900</v>
      </c>
      <c r="L334" s="154" t="s">
        <v>340</v>
      </c>
      <c r="M334" s="154">
        <v>40.886099999999999</v>
      </c>
      <c r="N334" s="154">
        <v>-97.940399999999997</v>
      </c>
      <c r="O334" s="154" t="str">
        <f>IF(TYPE(VLOOKUP(A334,'2025 check'!$E$3:$E$2531,1,0))=16,"Legacy Eligibility","Y")</f>
        <v>Y</v>
      </c>
    </row>
    <row r="335" spans="1:15" x14ac:dyDescent="0.2">
      <c r="A335" s="110" t="s">
        <v>1241</v>
      </c>
      <c r="B335" s="149" t="s">
        <v>1242</v>
      </c>
      <c r="C335" s="110" t="s">
        <v>456</v>
      </c>
      <c r="D335" s="147" t="s">
        <v>1243</v>
      </c>
      <c r="E335" s="150">
        <v>52</v>
      </c>
      <c r="F335" s="150">
        <v>21.6</v>
      </c>
      <c r="G335" s="147" t="s">
        <v>337</v>
      </c>
      <c r="H335" s="110" t="s">
        <v>548</v>
      </c>
      <c r="I335" s="110" t="s">
        <v>359</v>
      </c>
      <c r="J335" s="110">
        <v>1</v>
      </c>
      <c r="K335" s="154">
        <v>1123.2</v>
      </c>
      <c r="L335" s="154" t="s">
        <v>620</v>
      </c>
      <c r="M335" s="154">
        <v>41.3508</v>
      </c>
      <c r="N335" s="154">
        <v>-96.7042</v>
      </c>
      <c r="O335" s="154" t="str">
        <f>IF(TYPE(VLOOKUP(A335,'2025 check'!$E$3:$E$2531,1,0))=16,"Legacy Eligibility","Y")</f>
        <v>Y</v>
      </c>
    </row>
    <row r="336" spans="1:15" x14ac:dyDescent="0.2">
      <c r="A336" s="110" t="s">
        <v>1244</v>
      </c>
      <c r="B336" s="149">
        <v>0</v>
      </c>
      <c r="C336" s="110" t="s">
        <v>456</v>
      </c>
      <c r="D336" s="147" t="s">
        <v>1245</v>
      </c>
      <c r="E336" s="150">
        <v>39</v>
      </c>
      <c r="F336" s="150">
        <v>24</v>
      </c>
      <c r="G336" s="147" t="s">
        <v>375</v>
      </c>
      <c r="H336" s="110" t="s">
        <v>548</v>
      </c>
      <c r="I336" s="110" t="s">
        <v>359</v>
      </c>
      <c r="J336" s="110">
        <v>1</v>
      </c>
      <c r="K336" s="154">
        <v>936</v>
      </c>
      <c r="L336" s="154" t="s">
        <v>620</v>
      </c>
      <c r="M336" s="154">
        <v>41.105800000000002</v>
      </c>
      <c r="N336" s="154">
        <v>-96.755200000000002</v>
      </c>
      <c r="O336" s="154" t="str">
        <f>IF(TYPE(VLOOKUP(A336,'2025 check'!$E$3:$E$2531,1,0))=16,"Legacy Eligibility","Y")</f>
        <v>Y</v>
      </c>
    </row>
    <row r="337" spans="1:15" x14ac:dyDescent="0.2">
      <c r="A337" s="110" t="s">
        <v>1246</v>
      </c>
      <c r="B337" s="149" t="s">
        <v>1247</v>
      </c>
      <c r="C337" s="110" t="s">
        <v>460</v>
      </c>
      <c r="D337" s="147" t="s">
        <v>1248</v>
      </c>
      <c r="E337" s="150">
        <v>110</v>
      </c>
      <c r="F337" s="150">
        <v>20.9</v>
      </c>
      <c r="G337" s="147" t="s">
        <v>375</v>
      </c>
      <c r="H337" s="110" t="s">
        <v>338</v>
      </c>
      <c r="I337" s="110" t="s">
        <v>359</v>
      </c>
      <c r="J337" s="110">
        <v>1</v>
      </c>
      <c r="K337" s="154">
        <v>2299</v>
      </c>
      <c r="L337" s="154" t="s">
        <v>620</v>
      </c>
      <c r="M337" s="154">
        <v>40.901000000000003</v>
      </c>
      <c r="N337" s="154">
        <v>-96.926900000000003</v>
      </c>
      <c r="O337" s="154" t="str">
        <f>IF(TYPE(VLOOKUP(A337,'2025 check'!$E$3:$E$2531,1,0))=16,"Legacy Eligibility","Y")</f>
        <v>Y</v>
      </c>
    </row>
    <row r="338" spans="1:15" x14ac:dyDescent="0.2">
      <c r="A338" s="110" t="s">
        <v>1249</v>
      </c>
      <c r="B338" s="149" t="s">
        <v>1250</v>
      </c>
      <c r="C338" s="110" t="s">
        <v>746</v>
      </c>
      <c r="D338" s="147" t="s">
        <v>1251</v>
      </c>
      <c r="E338" s="150">
        <v>52</v>
      </c>
      <c r="F338" s="150">
        <v>15.8</v>
      </c>
      <c r="G338" s="147" t="s">
        <v>337</v>
      </c>
      <c r="H338" s="110" t="s">
        <v>338</v>
      </c>
      <c r="I338" s="110" t="s">
        <v>349</v>
      </c>
      <c r="J338" s="110">
        <v>3</v>
      </c>
      <c r="K338" s="154">
        <v>821.6</v>
      </c>
      <c r="L338" s="154" t="s">
        <v>340</v>
      </c>
      <c r="M338" s="154">
        <v>40.368699999999997</v>
      </c>
      <c r="N338" s="154">
        <v>-98.610500000000002</v>
      </c>
      <c r="O338" s="154" t="str">
        <f>IF(TYPE(VLOOKUP(A338,'2025 check'!$E$3:$E$2531,1,0))=16,"Legacy Eligibility","Y")</f>
        <v>Y</v>
      </c>
    </row>
    <row r="339" spans="1:15" x14ac:dyDescent="0.2">
      <c r="A339" s="110" t="s">
        <v>1252</v>
      </c>
      <c r="B339" s="149">
        <v>0</v>
      </c>
      <c r="C339" s="110" t="s">
        <v>577</v>
      </c>
      <c r="D339" s="147" t="s">
        <v>1253</v>
      </c>
      <c r="E339" s="150">
        <v>42</v>
      </c>
      <c r="F339" s="150">
        <v>20</v>
      </c>
      <c r="G339" s="147" t="s">
        <v>337</v>
      </c>
      <c r="H339" s="110" t="s">
        <v>338</v>
      </c>
      <c r="I339" s="110" t="s">
        <v>344</v>
      </c>
      <c r="J339" s="110">
        <v>2</v>
      </c>
      <c r="K339" s="154">
        <v>840</v>
      </c>
      <c r="L339" s="154" t="s">
        <v>620</v>
      </c>
      <c r="M339" s="154">
        <v>42.363999999999997</v>
      </c>
      <c r="N339" s="154">
        <v>-98.146000000000001</v>
      </c>
      <c r="O339" s="154" t="str">
        <f>IF(TYPE(VLOOKUP(A339,'2025 check'!$E$3:$E$2531,1,0))=16,"Legacy Eligibility","Y")</f>
        <v>Y</v>
      </c>
    </row>
    <row r="340" spans="1:15" x14ac:dyDescent="0.2">
      <c r="A340" s="110" t="s">
        <v>1254</v>
      </c>
      <c r="B340" s="149">
        <v>0</v>
      </c>
      <c r="C340" s="110" t="s">
        <v>577</v>
      </c>
      <c r="D340" s="147" t="s">
        <v>1255</v>
      </c>
      <c r="E340" s="150">
        <v>40</v>
      </c>
      <c r="F340" s="150">
        <v>15.4</v>
      </c>
      <c r="G340" s="147" t="s">
        <v>337</v>
      </c>
      <c r="H340" s="110" t="s">
        <v>338</v>
      </c>
      <c r="I340" s="110" t="s">
        <v>344</v>
      </c>
      <c r="J340" s="110">
        <v>2</v>
      </c>
      <c r="K340" s="154">
        <v>616</v>
      </c>
      <c r="L340" s="154" t="s">
        <v>620</v>
      </c>
      <c r="M340" s="154">
        <v>42.380800000000001</v>
      </c>
      <c r="N340" s="154">
        <v>-98.262100000000004</v>
      </c>
      <c r="O340" s="154" t="str">
        <f>IF(TYPE(VLOOKUP(A340,'2025 check'!$E$3:$E$2531,1,0))=16,"Legacy Eligibility","Y")</f>
        <v>Y</v>
      </c>
    </row>
    <row r="341" spans="1:15" x14ac:dyDescent="0.2">
      <c r="A341" s="110" t="s">
        <v>1256</v>
      </c>
      <c r="B341" s="149">
        <v>0</v>
      </c>
      <c r="C341" s="110" t="s">
        <v>577</v>
      </c>
      <c r="D341" s="147" t="s">
        <v>1257</v>
      </c>
      <c r="E341" s="150">
        <v>41</v>
      </c>
      <c r="F341" s="150">
        <v>19.899999999999999</v>
      </c>
      <c r="G341" s="147" t="s">
        <v>337</v>
      </c>
      <c r="H341" s="110" t="s">
        <v>338</v>
      </c>
      <c r="I341" s="110" t="s">
        <v>344</v>
      </c>
      <c r="J341" s="110">
        <v>2</v>
      </c>
      <c r="K341" s="154">
        <v>815.9</v>
      </c>
      <c r="L341" s="154" t="s">
        <v>620</v>
      </c>
      <c r="M341" s="154">
        <v>42.412300000000002</v>
      </c>
      <c r="N341" s="154">
        <v>-97.932199999999995</v>
      </c>
      <c r="O341" s="154" t="str">
        <f>IF(TYPE(VLOOKUP(A341,'2025 check'!$E$3:$E$2531,1,0))=16,"Legacy Eligibility","Y")</f>
        <v>Y</v>
      </c>
    </row>
    <row r="342" spans="1:15" x14ac:dyDescent="0.2">
      <c r="A342" s="110" t="s">
        <v>1258</v>
      </c>
      <c r="B342" s="149">
        <v>0</v>
      </c>
      <c r="C342" s="110" t="s">
        <v>869</v>
      </c>
      <c r="D342" s="147" t="s">
        <v>1259</v>
      </c>
      <c r="E342" s="150">
        <v>101</v>
      </c>
      <c r="F342" s="150">
        <v>20</v>
      </c>
      <c r="G342" s="147" t="s">
        <v>337</v>
      </c>
      <c r="H342" s="110" t="s">
        <v>338</v>
      </c>
      <c r="I342" s="110" t="s">
        <v>344</v>
      </c>
      <c r="J342" s="110">
        <v>2</v>
      </c>
      <c r="K342" s="154">
        <v>2020</v>
      </c>
      <c r="L342" s="154" t="s">
        <v>620</v>
      </c>
      <c r="M342" s="154">
        <v>42.0015</v>
      </c>
      <c r="N342" s="154">
        <v>-96.249799999999993</v>
      </c>
      <c r="O342" s="154" t="str">
        <f>IF(TYPE(VLOOKUP(A342,'2025 check'!$E$3:$E$2531,1,0))=16,"Legacy Eligibility","Y")</f>
        <v>Y</v>
      </c>
    </row>
    <row r="343" spans="1:15" x14ac:dyDescent="0.2">
      <c r="A343" s="110" t="s">
        <v>1260</v>
      </c>
      <c r="B343" s="149">
        <v>0</v>
      </c>
      <c r="C343" s="110" t="s">
        <v>590</v>
      </c>
      <c r="D343" s="147" t="s">
        <v>1261</v>
      </c>
      <c r="E343" s="150">
        <v>46</v>
      </c>
      <c r="F343" s="150">
        <v>15.8</v>
      </c>
      <c r="G343" s="147" t="s">
        <v>337</v>
      </c>
      <c r="H343" s="110" t="s">
        <v>338</v>
      </c>
      <c r="I343" s="110" t="s">
        <v>344</v>
      </c>
      <c r="J343" s="110">
        <v>2</v>
      </c>
      <c r="K343" s="154">
        <v>726.8</v>
      </c>
      <c r="L343" s="154" t="s">
        <v>620</v>
      </c>
      <c r="M343" s="154">
        <v>42.772500000000001</v>
      </c>
      <c r="N343" s="154">
        <v>-97.475099999999998</v>
      </c>
      <c r="O343" s="154" t="str">
        <f>IF(TYPE(VLOOKUP(A343,'2025 check'!$E$3:$E$2531,1,0))=16,"Legacy Eligibility","Y")</f>
        <v>Y</v>
      </c>
    </row>
    <row r="344" spans="1:15" x14ac:dyDescent="0.2">
      <c r="A344" s="110" t="s">
        <v>1262</v>
      </c>
      <c r="B344" s="149" t="s">
        <v>1263</v>
      </c>
      <c r="C344" s="110" t="s">
        <v>590</v>
      </c>
      <c r="D344" s="147" t="s">
        <v>1264</v>
      </c>
      <c r="E344" s="150">
        <v>82</v>
      </c>
      <c r="F344" s="150">
        <v>17.8</v>
      </c>
      <c r="G344" s="147" t="s">
        <v>337</v>
      </c>
      <c r="H344" s="110" t="s">
        <v>338</v>
      </c>
      <c r="I344" s="110" t="s">
        <v>344</v>
      </c>
      <c r="J344" s="110">
        <v>2</v>
      </c>
      <c r="K344" s="154">
        <v>1459.6</v>
      </c>
      <c r="L344" s="154" t="s">
        <v>620</v>
      </c>
      <c r="M344" s="154">
        <v>42.582500000000003</v>
      </c>
      <c r="N344" s="154">
        <v>-97.054599999999994</v>
      </c>
      <c r="O344" s="154" t="str">
        <f>IF(TYPE(VLOOKUP(A344,'2025 check'!$E$3:$E$2531,1,0))=16,"Legacy Eligibility","Y")</f>
        <v>Y</v>
      </c>
    </row>
    <row r="345" spans="1:15" ht="28.5" x14ac:dyDescent="0.2">
      <c r="A345" s="110" t="s">
        <v>1265</v>
      </c>
      <c r="B345" s="149" t="s">
        <v>1266</v>
      </c>
      <c r="C345" s="110" t="s">
        <v>391</v>
      </c>
      <c r="D345" s="147" t="s">
        <v>1267</v>
      </c>
      <c r="E345" s="150">
        <v>32</v>
      </c>
      <c r="F345" s="150">
        <v>18.2</v>
      </c>
      <c r="G345" s="147" t="s">
        <v>375</v>
      </c>
      <c r="H345" s="110" t="s">
        <v>338</v>
      </c>
      <c r="I345" s="110" t="s">
        <v>349</v>
      </c>
      <c r="J345" s="110">
        <v>3</v>
      </c>
      <c r="K345" s="154">
        <v>582.4</v>
      </c>
      <c r="L345" s="154" t="s">
        <v>620</v>
      </c>
      <c r="M345" s="154">
        <v>40.694299999999998</v>
      </c>
      <c r="N345" s="154">
        <v>-97.900999999999996</v>
      </c>
      <c r="O345" s="154" t="str">
        <f>IF(TYPE(VLOOKUP(A345,'2025 check'!$E$3:$E$2531,1,0))=16,"Legacy Eligibility","Y")</f>
        <v>Y</v>
      </c>
    </row>
    <row r="346" spans="1:15" x14ac:dyDescent="0.2">
      <c r="A346" s="110" t="s">
        <v>1268</v>
      </c>
      <c r="B346" s="149" t="s">
        <v>1269</v>
      </c>
      <c r="C346" s="110" t="s">
        <v>980</v>
      </c>
      <c r="D346" s="147" t="s">
        <v>1270</v>
      </c>
      <c r="E346" s="150">
        <v>40</v>
      </c>
      <c r="F346" s="150">
        <v>15.8</v>
      </c>
      <c r="G346" s="147" t="s">
        <v>375</v>
      </c>
      <c r="H346" s="110" t="s">
        <v>338</v>
      </c>
      <c r="I346" s="110" t="s">
        <v>344</v>
      </c>
      <c r="J346" s="110">
        <v>2</v>
      </c>
      <c r="K346" s="154">
        <v>632</v>
      </c>
      <c r="L346" s="154" t="s">
        <v>620</v>
      </c>
      <c r="M346" s="154">
        <v>41.743099999999998</v>
      </c>
      <c r="N346" s="154">
        <v>-97.135300000000001</v>
      </c>
      <c r="O346" s="154" t="str">
        <f>IF(TYPE(VLOOKUP(A346,'2025 check'!$E$3:$E$2531,1,0))=16,"Legacy Eligibility","Y")</f>
        <v>Y</v>
      </c>
    </row>
    <row r="347" spans="1:15" x14ac:dyDescent="0.2">
      <c r="A347" s="110" t="s">
        <v>1271</v>
      </c>
      <c r="B347" s="149" t="s">
        <v>1272</v>
      </c>
      <c r="C347" s="110" t="s">
        <v>980</v>
      </c>
      <c r="D347" s="147" t="s">
        <v>1273</v>
      </c>
      <c r="E347" s="150">
        <v>40</v>
      </c>
      <c r="F347" s="150">
        <v>17.5</v>
      </c>
      <c r="G347" s="147" t="s">
        <v>375</v>
      </c>
      <c r="H347" s="110" t="s">
        <v>338</v>
      </c>
      <c r="I347" s="110" t="s">
        <v>344</v>
      </c>
      <c r="J347" s="110">
        <v>2</v>
      </c>
      <c r="K347" s="154">
        <v>700</v>
      </c>
      <c r="L347" s="154" t="s">
        <v>620</v>
      </c>
      <c r="M347" s="154">
        <v>41.551200000000001</v>
      </c>
      <c r="N347" s="154">
        <v>-97.039900000000003</v>
      </c>
      <c r="O347" s="154" t="str">
        <f>IF(TYPE(VLOOKUP(A347,'2025 check'!$E$3:$E$2531,1,0))=16,"Legacy Eligibility","Y")</f>
        <v>Y</v>
      </c>
    </row>
    <row r="348" spans="1:15" x14ac:dyDescent="0.2">
      <c r="A348" s="110" t="s">
        <v>1274</v>
      </c>
      <c r="B348" s="149" t="s">
        <v>1275</v>
      </c>
      <c r="C348" s="110" t="s">
        <v>980</v>
      </c>
      <c r="D348" s="147" t="s">
        <v>1276</v>
      </c>
      <c r="E348" s="150">
        <v>51</v>
      </c>
      <c r="F348" s="150">
        <v>18.399999999999999</v>
      </c>
      <c r="G348" s="147" t="s">
        <v>337</v>
      </c>
      <c r="H348" s="110" t="s">
        <v>338</v>
      </c>
      <c r="I348" s="110" t="s">
        <v>344</v>
      </c>
      <c r="J348" s="110">
        <v>2</v>
      </c>
      <c r="K348" s="154">
        <v>938.4</v>
      </c>
      <c r="L348" s="154" t="s">
        <v>620</v>
      </c>
      <c r="M348" s="154">
        <v>41.699399999999997</v>
      </c>
      <c r="N348" s="154">
        <v>-96.9816</v>
      </c>
      <c r="O348" s="154" t="str">
        <f>IF(TYPE(VLOOKUP(A348,'2025 check'!$E$3:$E$2531,1,0))=16,"Legacy Eligibility","Y")</f>
        <v>Y</v>
      </c>
    </row>
    <row r="349" spans="1:15" x14ac:dyDescent="0.2">
      <c r="A349" s="110" t="s">
        <v>1277</v>
      </c>
      <c r="B349" s="149" t="s">
        <v>1278</v>
      </c>
      <c r="C349" s="110" t="s">
        <v>347</v>
      </c>
      <c r="D349" s="147" t="s">
        <v>1279</v>
      </c>
      <c r="E349" s="150">
        <v>70</v>
      </c>
      <c r="F349" s="150">
        <v>17.2</v>
      </c>
      <c r="G349" s="147" t="s">
        <v>337</v>
      </c>
      <c r="H349" s="110" t="s">
        <v>338</v>
      </c>
      <c r="I349" s="110" t="s">
        <v>349</v>
      </c>
      <c r="J349" s="110">
        <v>3</v>
      </c>
      <c r="K349" s="154">
        <v>1204</v>
      </c>
      <c r="L349" s="154" t="s">
        <v>340</v>
      </c>
      <c r="M349" s="154">
        <v>41.357799999999997</v>
      </c>
      <c r="N349" s="154">
        <v>-99.5291</v>
      </c>
      <c r="O349" s="154" t="str">
        <f>IF(TYPE(VLOOKUP(A349,'2025 check'!$E$3:$E$2531,1,0))=16,"Legacy Eligibility","Y")</f>
        <v>Y</v>
      </c>
    </row>
    <row r="350" spans="1:15" x14ac:dyDescent="0.2">
      <c r="A350" s="110" t="s">
        <v>1280</v>
      </c>
      <c r="B350" s="149" t="s">
        <v>1281</v>
      </c>
      <c r="C350" s="110" t="s">
        <v>347</v>
      </c>
      <c r="D350" s="147" t="s">
        <v>1282</v>
      </c>
      <c r="E350" s="150">
        <v>81</v>
      </c>
      <c r="F350" s="150">
        <v>19.8</v>
      </c>
      <c r="G350" s="147" t="s">
        <v>337</v>
      </c>
      <c r="H350" s="110" t="s">
        <v>338</v>
      </c>
      <c r="I350" s="110" t="s">
        <v>349</v>
      </c>
      <c r="J350" s="110">
        <v>3</v>
      </c>
      <c r="K350" s="154">
        <v>1603.8</v>
      </c>
      <c r="L350" s="154" t="s">
        <v>620</v>
      </c>
      <c r="M350" s="154">
        <v>41.254899999999999</v>
      </c>
      <c r="N350" s="154">
        <v>-99.337999999999994</v>
      </c>
      <c r="O350" s="154" t="str">
        <f>IF(TYPE(VLOOKUP(A350,'2025 check'!$E$3:$E$2531,1,0))=16,"Legacy Eligibility","Y")</f>
        <v>Y</v>
      </c>
    </row>
    <row r="351" spans="1:15" x14ac:dyDescent="0.2">
      <c r="A351" s="110" t="s">
        <v>1283</v>
      </c>
      <c r="B351" s="149" t="s">
        <v>1284</v>
      </c>
      <c r="C351" s="110" t="s">
        <v>347</v>
      </c>
      <c r="D351" s="147" t="s">
        <v>1285</v>
      </c>
      <c r="E351" s="150">
        <v>61</v>
      </c>
      <c r="F351" s="150">
        <v>16.7</v>
      </c>
      <c r="G351" s="147" t="s">
        <v>337</v>
      </c>
      <c r="H351" s="110" t="s">
        <v>338</v>
      </c>
      <c r="I351" s="110" t="s">
        <v>349</v>
      </c>
      <c r="J351" s="110">
        <v>3</v>
      </c>
      <c r="K351" s="154">
        <v>1018.7</v>
      </c>
      <c r="L351" s="154" t="s">
        <v>620</v>
      </c>
      <c r="M351" s="154">
        <v>41.287500000000001</v>
      </c>
      <c r="N351" s="154">
        <v>-99.931100000000001</v>
      </c>
      <c r="O351" s="154" t="str">
        <f>IF(TYPE(VLOOKUP(A351,'2025 check'!$E$3:$E$2531,1,0))=16,"Legacy Eligibility","Y")</f>
        <v>Y</v>
      </c>
    </row>
    <row r="352" spans="1:15" x14ac:dyDescent="0.2">
      <c r="A352" s="110" t="s">
        <v>1286</v>
      </c>
      <c r="B352" s="149" t="s">
        <v>1287</v>
      </c>
      <c r="C352" s="110" t="s">
        <v>347</v>
      </c>
      <c r="D352" s="147" t="s">
        <v>1288</v>
      </c>
      <c r="E352" s="150">
        <v>41</v>
      </c>
      <c r="F352" s="150">
        <v>18.5</v>
      </c>
      <c r="G352" s="147" t="s">
        <v>375</v>
      </c>
      <c r="H352" s="110" t="s">
        <v>338</v>
      </c>
      <c r="I352" s="110" t="s">
        <v>349</v>
      </c>
      <c r="J352" s="110">
        <v>3</v>
      </c>
      <c r="K352" s="154">
        <v>758.5</v>
      </c>
      <c r="L352" s="154" t="s">
        <v>620</v>
      </c>
      <c r="M352" s="154">
        <v>41.3645</v>
      </c>
      <c r="N352" s="154">
        <v>-99.564099999999996</v>
      </c>
      <c r="O352" s="154" t="str">
        <f>IF(TYPE(VLOOKUP(A352,'2025 check'!$E$3:$E$2531,1,0))=16,"Legacy Eligibility","Y")</f>
        <v>Y</v>
      </c>
    </row>
    <row r="353" spans="1:15" x14ac:dyDescent="0.2">
      <c r="A353" s="110" t="s">
        <v>1289</v>
      </c>
      <c r="B353" s="149" t="s">
        <v>1290</v>
      </c>
      <c r="C353" s="110" t="s">
        <v>347</v>
      </c>
      <c r="D353" s="147" t="s">
        <v>1291</v>
      </c>
      <c r="E353" s="150">
        <v>31</v>
      </c>
      <c r="F353" s="150">
        <v>18</v>
      </c>
      <c r="G353" s="147" t="s">
        <v>375</v>
      </c>
      <c r="H353" s="110" t="s">
        <v>338</v>
      </c>
      <c r="I353" s="110" t="s">
        <v>349</v>
      </c>
      <c r="J353" s="110">
        <v>3</v>
      </c>
      <c r="K353" s="154">
        <v>558</v>
      </c>
      <c r="L353" s="154" t="s">
        <v>620</v>
      </c>
      <c r="M353" s="154">
        <v>41.255800000000001</v>
      </c>
      <c r="N353" s="154">
        <v>-99.355800000000002</v>
      </c>
      <c r="O353" s="154" t="str">
        <f>IF(TYPE(VLOOKUP(A353,'2025 check'!$E$3:$E$2531,1,0))=16,"Legacy Eligibility","Y")</f>
        <v>Y</v>
      </c>
    </row>
    <row r="354" spans="1:15" x14ac:dyDescent="0.2">
      <c r="A354" s="110" t="s">
        <v>1292</v>
      </c>
      <c r="B354" s="149" t="s">
        <v>1293</v>
      </c>
      <c r="C354" s="110" t="s">
        <v>347</v>
      </c>
      <c r="D354" s="147" t="s">
        <v>1294</v>
      </c>
      <c r="E354" s="150">
        <v>40</v>
      </c>
      <c r="F354" s="150">
        <v>16</v>
      </c>
      <c r="G354" s="147" t="s">
        <v>375</v>
      </c>
      <c r="H354" s="110" t="s">
        <v>338</v>
      </c>
      <c r="I354" s="110" t="s">
        <v>349</v>
      </c>
      <c r="J354" s="110">
        <v>3</v>
      </c>
      <c r="K354" s="154">
        <v>640</v>
      </c>
      <c r="L354" s="154" t="s">
        <v>620</v>
      </c>
      <c r="M354" s="154">
        <v>41.456099999999999</v>
      </c>
      <c r="N354" s="154">
        <v>-99.443100000000001</v>
      </c>
      <c r="O354" s="154" t="str">
        <f>IF(TYPE(VLOOKUP(A354,'2025 check'!$E$3:$E$2531,1,0))=16,"Legacy Eligibility","Y")</f>
        <v>Y</v>
      </c>
    </row>
    <row r="355" spans="1:15" x14ac:dyDescent="0.2">
      <c r="A355" s="110" t="s">
        <v>1295</v>
      </c>
      <c r="B355" s="149" t="s">
        <v>1296</v>
      </c>
      <c r="C355" s="110" t="s">
        <v>347</v>
      </c>
      <c r="D355" s="147" t="s">
        <v>1297</v>
      </c>
      <c r="E355" s="150">
        <v>76</v>
      </c>
      <c r="F355" s="150">
        <v>16.399999999999999</v>
      </c>
      <c r="G355" s="147" t="s">
        <v>337</v>
      </c>
      <c r="H355" s="110" t="s">
        <v>338</v>
      </c>
      <c r="I355" s="110" t="s">
        <v>349</v>
      </c>
      <c r="J355" s="110">
        <v>3</v>
      </c>
      <c r="K355" s="154">
        <v>1246.4000000000001</v>
      </c>
      <c r="L355" s="154" t="s">
        <v>620</v>
      </c>
      <c r="M355" s="154">
        <v>41.384700000000002</v>
      </c>
      <c r="N355" s="154">
        <v>-99.2804</v>
      </c>
      <c r="O355" s="154" t="str">
        <f>IF(TYPE(VLOOKUP(A355,'2025 check'!$E$3:$E$2531,1,0))=16,"Legacy Eligibility","Y")</f>
        <v>Y</v>
      </c>
    </row>
    <row r="356" spans="1:15" ht="28.5" x14ac:dyDescent="0.2">
      <c r="A356" s="110" t="s">
        <v>1298</v>
      </c>
      <c r="B356" s="149" t="s">
        <v>1299</v>
      </c>
      <c r="C356" s="110" t="s">
        <v>352</v>
      </c>
      <c r="D356" s="147" t="s">
        <v>1300</v>
      </c>
      <c r="E356" s="150">
        <v>84</v>
      </c>
      <c r="F356" s="150">
        <v>16</v>
      </c>
      <c r="G356" s="147" t="s">
        <v>337</v>
      </c>
      <c r="H356" s="110" t="s">
        <v>338</v>
      </c>
      <c r="I356" s="110" t="s">
        <v>344</v>
      </c>
      <c r="J356" s="110">
        <v>2</v>
      </c>
      <c r="K356" s="154">
        <v>1344</v>
      </c>
      <c r="L356" s="154" t="s">
        <v>340</v>
      </c>
      <c r="M356" s="154">
        <v>42.446899999999999</v>
      </c>
      <c r="N356" s="154">
        <v>-96.562013411045072</v>
      </c>
      <c r="O356" s="154" t="str">
        <f>IF(TYPE(VLOOKUP(A356,'2025 check'!$E$3:$E$2531,1,0))=16,"Legacy Eligibility","Y")</f>
        <v>Y</v>
      </c>
    </row>
    <row r="357" spans="1:15" x14ac:dyDescent="0.2">
      <c r="A357" s="110" t="s">
        <v>1301</v>
      </c>
      <c r="B357" s="149" t="s">
        <v>1302</v>
      </c>
      <c r="C357" s="110" t="s">
        <v>876</v>
      </c>
      <c r="D357" s="147" t="s">
        <v>1303</v>
      </c>
      <c r="E357" s="150">
        <v>62</v>
      </c>
      <c r="F357" s="150">
        <v>19.3</v>
      </c>
      <c r="G357" s="147" t="s">
        <v>337</v>
      </c>
      <c r="H357" s="110" t="s">
        <v>338</v>
      </c>
      <c r="I357" s="110" t="s">
        <v>349</v>
      </c>
      <c r="J357" s="110">
        <v>3</v>
      </c>
      <c r="K357" s="154">
        <v>1196.5999999999999</v>
      </c>
      <c r="L357" s="154" t="s">
        <v>620</v>
      </c>
      <c r="M357" s="154">
        <v>40.783499999999997</v>
      </c>
      <c r="N357" s="154">
        <v>-99.597800000000007</v>
      </c>
      <c r="O357" s="154" t="str">
        <f>IF(TYPE(VLOOKUP(A357,'2025 check'!$E$3:$E$2531,1,0))=16,"Legacy Eligibility","Y")</f>
        <v>Y</v>
      </c>
    </row>
    <row r="358" spans="1:15" ht="28.5" x14ac:dyDescent="0.2">
      <c r="A358" s="110" t="s">
        <v>1304</v>
      </c>
      <c r="B358" s="149" t="s">
        <v>1305</v>
      </c>
      <c r="C358" s="110" t="s">
        <v>415</v>
      </c>
      <c r="D358" s="147" t="s">
        <v>1306</v>
      </c>
      <c r="E358" s="150">
        <v>62</v>
      </c>
      <c r="F358" s="150">
        <v>16.8</v>
      </c>
      <c r="G358" s="147" t="s">
        <v>375</v>
      </c>
      <c r="H358" s="110" t="s">
        <v>338</v>
      </c>
      <c r="I358" s="110" t="s">
        <v>359</v>
      </c>
      <c r="J358" s="110">
        <v>1</v>
      </c>
      <c r="K358" s="154">
        <v>1041.5999999999999</v>
      </c>
      <c r="L358" s="154" t="s">
        <v>620</v>
      </c>
      <c r="M358" s="154">
        <v>40.698599999999999</v>
      </c>
      <c r="N358" s="154">
        <v>-97.730699999999999</v>
      </c>
      <c r="O358" s="154" t="str">
        <f>IF(TYPE(VLOOKUP(A358,'2025 check'!$E$3:$E$2531,1,0))=16,"Legacy Eligibility","Y")</f>
        <v>Y</v>
      </c>
    </row>
    <row r="359" spans="1:15" x14ac:dyDescent="0.2">
      <c r="A359" s="110" t="s">
        <v>1307</v>
      </c>
      <c r="B359" s="149" t="s">
        <v>1308</v>
      </c>
      <c r="C359" s="110" t="s">
        <v>419</v>
      </c>
      <c r="D359" s="147" t="s">
        <v>1309</v>
      </c>
      <c r="E359" s="150">
        <v>42</v>
      </c>
      <c r="F359" s="150">
        <v>16</v>
      </c>
      <c r="G359" s="147" t="s">
        <v>337</v>
      </c>
      <c r="H359" s="110" t="s">
        <v>338</v>
      </c>
      <c r="I359" s="110" t="s">
        <v>339</v>
      </c>
      <c r="J359" s="110">
        <v>4</v>
      </c>
      <c r="K359" s="154">
        <v>672</v>
      </c>
      <c r="L359" s="154" t="s">
        <v>620</v>
      </c>
      <c r="M359" s="154">
        <v>40.555500000000002</v>
      </c>
      <c r="N359" s="154">
        <v>-100.1615</v>
      </c>
      <c r="O359" s="154" t="str">
        <f>IF(TYPE(VLOOKUP(A359,'2025 check'!$E$3:$E$2531,1,0))=16,"Legacy Eligibility","Y")</f>
        <v>Y</v>
      </c>
    </row>
    <row r="360" spans="1:15" x14ac:dyDescent="0.2">
      <c r="A360" s="110" t="s">
        <v>1310</v>
      </c>
      <c r="B360" s="149">
        <v>0</v>
      </c>
      <c r="C360" s="110" t="s">
        <v>531</v>
      </c>
      <c r="D360" s="147" t="s">
        <v>1311</v>
      </c>
      <c r="E360" s="150">
        <v>42</v>
      </c>
      <c r="F360" s="150">
        <v>16.399999999999999</v>
      </c>
      <c r="G360" s="147" t="s">
        <v>337</v>
      </c>
      <c r="H360" s="110" t="s">
        <v>338</v>
      </c>
      <c r="I360" s="110" t="s">
        <v>339</v>
      </c>
      <c r="J360" s="110">
        <v>4</v>
      </c>
      <c r="K360" s="154">
        <v>688.8</v>
      </c>
      <c r="L360" s="154" t="s">
        <v>620</v>
      </c>
      <c r="M360" s="154">
        <v>40.143300000000004</v>
      </c>
      <c r="N360" s="154">
        <v>-99.667400000000001</v>
      </c>
      <c r="O360" s="154" t="str">
        <f>IF(TYPE(VLOOKUP(A360,'2025 check'!$E$3:$E$2531,1,0))=16,"Legacy Eligibility","Y")</f>
        <v>Y</v>
      </c>
    </row>
    <row r="361" spans="1:15" x14ac:dyDescent="0.2">
      <c r="A361" s="110" t="s">
        <v>1312</v>
      </c>
      <c r="B361" s="149">
        <v>0</v>
      </c>
      <c r="C361" s="110" t="s">
        <v>531</v>
      </c>
      <c r="D361" s="147" t="s">
        <v>1313</v>
      </c>
      <c r="E361" s="150">
        <v>36</v>
      </c>
      <c r="F361" s="150">
        <v>16.3</v>
      </c>
      <c r="G361" s="147" t="s">
        <v>337</v>
      </c>
      <c r="H361" s="110" t="s">
        <v>338</v>
      </c>
      <c r="I361" s="110" t="s">
        <v>339</v>
      </c>
      <c r="J361" s="110">
        <v>4</v>
      </c>
      <c r="K361" s="154">
        <v>586.79999999999995</v>
      </c>
      <c r="L361" s="154" t="s">
        <v>620</v>
      </c>
      <c r="M361" s="154">
        <v>40.322099999999999</v>
      </c>
      <c r="N361" s="154">
        <v>-99.656400000000005</v>
      </c>
      <c r="O361" s="154" t="str">
        <f>IF(TYPE(VLOOKUP(A361,'2025 check'!$E$3:$E$2531,1,0))=16,"Legacy Eligibility","Y")</f>
        <v>Y</v>
      </c>
    </row>
    <row r="362" spans="1:15" x14ac:dyDescent="0.2">
      <c r="A362" s="110" t="s">
        <v>1314</v>
      </c>
      <c r="B362" s="149" t="s">
        <v>1315</v>
      </c>
      <c r="C362" s="110" t="s">
        <v>356</v>
      </c>
      <c r="D362" s="147" t="s">
        <v>1316</v>
      </c>
      <c r="E362" s="150">
        <v>37</v>
      </c>
      <c r="F362" s="150">
        <v>15.9</v>
      </c>
      <c r="G362" s="147" t="s">
        <v>337</v>
      </c>
      <c r="H362" s="110" t="s">
        <v>338</v>
      </c>
      <c r="I362" s="110" t="s">
        <v>359</v>
      </c>
      <c r="J362" s="110">
        <v>1</v>
      </c>
      <c r="K362" s="154">
        <v>588.29999999999995</v>
      </c>
      <c r="L362" s="154" t="s">
        <v>340</v>
      </c>
      <c r="M362" s="154">
        <v>40.270299999999999</v>
      </c>
      <c r="N362" s="154">
        <v>-96.822199999999995</v>
      </c>
      <c r="O362" s="154" t="str">
        <f>IF(TYPE(VLOOKUP(A362,'2025 check'!$E$3:$E$2531,1,0))=16,"Legacy Eligibility","Y")</f>
        <v>Y</v>
      </c>
    </row>
    <row r="363" spans="1:15" x14ac:dyDescent="0.2">
      <c r="A363" s="110" t="s">
        <v>1317</v>
      </c>
      <c r="B363" s="149" t="s">
        <v>1318</v>
      </c>
      <c r="C363" s="110" t="s">
        <v>356</v>
      </c>
      <c r="D363" s="147" t="s">
        <v>1319</v>
      </c>
      <c r="E363" s="150">
        <v>52</v>
      </c>
      <c r="F363" s="150">
        <v>19.8</v>
      </c>
      <c r="G363" s="147" t="s">
        <v>337</v>
      </c>
      <c r="H363" s="110" t="s">
        <v>338</v>
      </c>
      <c r="I363" s="110" t="s">
        <v>359</v>
      </c>
      <c r="J363" s="110">
        <v>1</v>
      </c>
      <c r="K363" s="154">
        <v>1029.5999999999999</v>
      </c>
      <c r="L363" s="154" t="s">
        <v>620</v>
      </c>
      <c r="M363" s="154">
        <v>40.131900000000002</v>
      </c>
      <c r="N363" s="154">
        <v>-96.689954002446711</v>
      </c>
      <c r="O363" s="154" t="str">
        <f>IF(TYPE(VLOOKUP(A363,'2025 check'!$E$3:$E$2531,1,0))=16,"Legacy Eligibility","Y")</f>
        <v>Y</v>
      </c>
    </row>
    <row r="364" spans="1:15" ht="28.5" x14ac:dyDescent="0.2">
      <c r="A364" s="110" t="s">
        <v>1320</v>
      </c>
      <c r="B364" s="149" t="s">
        <v>1321</v>
      </c>
      <c r="C364" s="110" t="s">
        <v>356</v>
      </c>
      <c r="D364" s="147" t="s">
        <v>1322</v>
      </c>
      <c r="E364" s="150">
        <v>53</v>
      </c>
      <c r="F364" s="150">
        <v>19.8</v>
      </c>
      <c r="G364" s="147" t="s">
        <v>337</v>
      </c>
      <c r="H364" s="110" t="s">
        <v>338</v>
      </c>
      <c r="I364" s="110" t="s">
        <v>359</v>
      </c>
      <c r="J364" s="110">
        <v>1</v>
      </c>
      <c r="K364" s="154">
        <v>1049.4000000000001</v>
      </c>
      <c r="L364" s="154" t="s">
        <v>620</v>
      </c>
      <c r="M364" s="154">
        <v>40.0062</v>
      </c>
      <c r="N364" s="154">
        <v>-96.614400000000003</v>
      </c>
      <c r="O364" s="154" t="str">
        <f>IF(TYPE(VLOOKUP(A364,'2025 check'!$E$3:$E$2531,1,0))=16,"Legacy Eligibility","Y")</f>
        <v>Y</v>
      </c>
    </row>
    <row r="365" spans="1:15" x14ac:dyDescent="0.2">
      <c r="A365" s="110" t="s">
        <v>1323</v>
      </c>
      <c r="B365" s="149" t="s">
        <v>1324</v>
      </c>
      <c r="C365" s="110" t="s">
        <v>356</v>
      </c>
      <c r="D365" s="147" t="s">
        <v>1325</v>
      </c>
      <c r="E365" s="150">
        <v>51</v>
      </c>
      <c r="F365" s="150">
        <v>15.7</v>
      </c>
      <c r="G365" s="147" t="s">
        <v>337</v>
      </c>
      <c r="H365" s="110" t="s">
        <v>338</v>
      </c>
      <c r="I365" s="110" t="s">
        <v>359</v>
      </c>
      <c r="J365" s="110">
        <v>1</v>
      </c>
      <c r="K365" s="154">
        <v>800.7</v>
      </c>
      <c r="L365" s="154" t="s">
        <v>620</v>
      </c>
      <c r="M365" s="154">
        <v>40.2774</v>
      </c>
      <c r="N365" s="154">
        <v>-96.872</v>
      </c>
      <c r="O365" s="154" t="str">
        <f>IF(TYPE(VLOOKUP(A365,'2025 check'!$E$3:$E$2531,1,0))=16,"Legacy Eligibility","Y")</f>
        <v>Y</v>
      </c>
    </row>
    <row r="366" spans="1:15" x14ac:dyDescent="0.2">
      <c r="A366" s="110" t="s">
        <v>1326</v>
      </c>
      <c r="B366" s="149" t="s">
        <v>1327</v>
      </c>
      <c r="C366" s="110" t="s">
        <v>356</v>
      </c>
      <c r="D366" s="147" t="s">
        <v>1328</v>
      </c>
      <c r="E366" s="150">
        <v>52</v>
      </c>
      <c r="F366" s="150">
        <v>15.7</v>
      </c>
      <c r="G366" s="147" t="s">
        <v>337</v>
      </c>
      <c r="H366" s="110" t="s">
        <v>338</v>
      </c>
      <c r="I366" s="110" t="s">
        <v>359</v>
      </c>
      <c r="J366" s="110">
        <v>1</v>
      </c>
      <c r="K366" s="154">
        <v>816.4</v>
      </c>
      <c r="L366" s="154" t="s">
        <v>620</v>
      </c>
      <c r="M366" s="154">
        <v>40.363700000000001</v>
      </c>
      <c r="N366" s="154">
        <v>-96.610600000000005</v>
      </c>
      <c r="O366" s="154" t="str">
        <f>IF(TYPE(VLOOKUP(A366,'2025 check'!$E$3:$E$2531,1,0))=16,"Legacy Eligibility","Y")</f>
        <v>Y</v>
      </c>
    </row>
    <row r="367" spans="1:15" x14ac:dyDescent="0.2">
      <c r="A367" s="110" t="s">
        <v>1329</v>
      </c>
      <c r="B367" s="149" t="s">
        <v>1330</v>
      </c>
      <c r="C367" s="110" t="s">
        <v>356</v>
      </c>
      <c r="D367" s="147" t="s">
        <v>1331</v>
      </c>
      <c r="E367" s="150">
        <v>61</v>
      </c>
      <c r="F367" s="150">
        <v>20</v>
      </c>
      <c r="G367" s="147" t="s">
        <v>375</v>
      </c>
      <c r="H367" s="110" t="s">
        <v>338</v>
      </c>
      <c r="I367" s="110" t="s">
        <v>359</v>
      </c>
      <c r="J367" s="110">
        <v>1</v>
      </c>
      <c r="K367" s="154">
        <v>1220</v>
      </c>
      <c r="L367" s="154" t="s">
        <v>620</v>
      </c>
      <c r="M367" s="154">
        <v>40.276899999999998</v>
      </c>
      <c r="N367" s="154">
        <v>-96.56495172023773</v>
      </c>
      <c r="O367" s="154" t="str">
        <f>IF(TYPE(VLOOKUP(A367,'2025 check'!$E$3:$E$2531,1,0))=16,"Legacy Eligibility","Y")</f>
        <v>Y</v>
      </c>
    </row>
    <row r="368" spans="1:15" x14ac:dyDescent="0.2">
      <c r="A368" s="110" t="s">
        <v>1332</v>
      </c>
      <c r="B368" s="149" t="s">
        <v>1333</v>
      </c>
      <c r="C368" s="110" t="s">
        <v>356</v>
      </c>
      <c r="D368" s="147" t="s">
        <v>1334</v>
      </c>
      <c r="E368" s="150">
        <v>62</v>
      </c>
      <c r="F368" s="150">
        <v>15.9</v>
      </c>
      <c r="G368" s="147" t="s">
        <v>337</v>
      </c>
      <c r="H368" s="110" t="s">
        <v>338</v>
      </c>
      <c r="I368" s="110" t="s">
        <v>359</v>
      </c>
      <c r="J368" s="110">
        <v>1</v>
      </c>
      <c r="K368" s="154">
        <v>985.8</v>
      </c>
      <c r="L368" s="154" t="s">
        <v>620</v>
      </c>
      <c r="M368" s="154">
        <v>40.141399999999997</v>
      </c>
      <c r="N368" s="154">
        <v>-96.463700000000003</v>
      </c>
      <c r="O368" s="154" t="str">
        <f>IF(TYPE(VLOOKUP(A368,'2025 check'!$E$3:$E$2531,1,0))=16,"Legacy Eligibility","Y")</f>
        <v>Y</v>
      </c>
    </row>
    <row r="369" spans="1:15" x14ac:dyDescent="0.2">
      <c r="A369" s="110" t="s">
        <v>1335</v>
      </c>
      <c r="B369" s="149" t="s">
        <v>1336</v>
      </c>
      <c r="C369" s="110" t="s">
        <v>356</v>
      </c>
      <c r="D369" s="147" t="s">
        <v>1337</v>
      </c>
      <c r="E369" s="150">
        <v>58</v>
      </c>
      <c r="F369" s="150">
        <v>19.8</v>
      </c>
      <c r="G369" s="147" t="s">
        <v>337</v>
      </c>
      <c r="H369" s="110" t="s">
        <v>338</v>
      </c>
      <c r="I369" s="110" t="s">
        <v>359</v>
      </c>
      <c r="J369" s="110">
        <v>1</v>
      </c>
      <c r="K369" s="154">
        <v>1148.4000000000001</v>
      </c>
      <c r="L369" s="154" t="s">
        <v>620</v>
      </c>
      <c r="M369" s="154">
        <v>40.403399999999998</v>
      </c>
      <c r="N369" s="154">
        <v>-96.647499999999994</v>
      </c>
      <c r="O369" s="154" t="str">
        <f>IF(TYPE(VLOOKUP(A369,'2025 check'!$E$3:$E$2531,1,0))=16,"Legacy Eligibility","Y")</f>
        <v>Y</v>
      </c>
    </row>
    <row r="370" spans="1:15" x14ac:dyDescent="0.2">
      <c r="A370" s="110" t="s">
        <v>1338</v>
      </c>
      <c r="B370" s="149">
        <v>0</v>
      </c>
      <c r="C370" s="110" t="s">
        <v>425</v>
      </c>
      <c r="D370" s="147" t="s">
        <v>1339</v>
      </c>
      <c r="E370" s="150">
        <v>50</v>
      </c>
      <c r="F370" s="150">
        <v>19.600000000000001</v>
      </c>
      <c r="G370" s="147" t="s">
        <v>375</v>
      </c>
      <c r="H370" s="110" t="s">
        <v>338</v>
      </c>
      <c r="I370" s="110" t="s">
        <v>349</v>
      </c>
      <c r="J370" s="110">
        <v>3</v>
      </c>
      <c r="K370" s="154">
        <v>980</v>
      </c>
      <c r="L370" s="154" t="s">
        <v>620</v>
      </c>
      <c r="M370" s="154">
        <v>40.886899999999997</v>
      </c>
      <c r="N370" s="154">
        <v>-97.939400000000006</v>
      </c>
      <c r="O370" s="154" t="str">
        <f>IF(TYPE(VLOOKUP(A370,'2025 check'!$E$3:$E$2531,1,0))=16,"Legacy Eligibility","Y")</f>
        <v>Y</v>
      </c>
    </row>
    <row r="371" spans="1:15" x14ac:dyDescent="0.2">
      <c r="A371" s="110" t="s">
        <v>1340</v>
      </c>
      <c r="B371" s="149">
        <v>0</v>
      </c>
      <c r="C371" s="110" t="s">
        <v>425</v>
      </c>
      <c r="D371" s="147" t="s">
        <v>1341</v>
      </c>
      <c r="E371" s="150">
        <v>60</v>
      </c>
      <c r="F371" s="150">
        <v>20</v>
      </c>
      <c r="G371" s="147" t="s">
        <v>375</v>
      </c>
      <c r="H371" s="110" t="s">
        <v>338</v>
      </c>
      <c r="I371" s="110" t="s">
        <v>349</v>
      </c>
      <c r="J371" s="110">
        <v>3</v>
      </c>
      <c r="K371" s="154">
        <v>1200</v>
      </c>
      <c r="L371" s="154" t="s">
        <v>620</v>
      </c>
      <c r="M371" s="154">
        <v>40.722000000000001</v>
      </c>
      <c r="N371" s="154">
        <v>-97.901799999999994</v>
      </c>
      <c r="O371" s="154" t="str">
        <f>IF(TYPE(VLOOKUP(A371,'2025 check'!$E$3:$E$2531,1,0))=16,"Legacy Eligibility","Y")</f>
        <v>Y</v>
      </c>
    </row>
    <row r="372" spans="1:15" x14ac:dyDescent="0.2">
      <c r="A372" s="110" t="s">
        <v>1342</v>
      </c>
      <c r="B372" s="149">
        <v>0</v>
      </c>
      <c r="C372" s="110" t="s">
        <v>425</v>
      </c>
      <c r="D372" s="147" t="s">
        <v>1343</v>
      </c>
      <c r="E372" s="150">
        <v>49</v>
      </c>
      <c r="F372" s="150">
        <v>20</v>
      </c>
      <c r="G372" s="147" t="s">
        <v>375</v>
      </c>
      <c r="H372" s="110" t="s">
        <v>338</v>
      </c>
      <c r="I372" s="110" t="s">
        <v>349</v>
      </c>
      <c r="J372" s="110">
        <v>3</v>
      </c>
      <c r="K372" s="154">
        <v>980</v>
      </c>
      <c r="L372" s="154" t="s">
        <v>620</v>
      </c>
      <c r="M372" s="154">
        <v>41.025300000000001</v>
      </c>
      <c r="N372" s="154">
        <v>-97.903199999999998</v>
      </c>
      <c r="O372" s="154" t="str">
        <f>IF(TYPE(VLOOKUP(A372,'2025 check'!$E$3:$E$2531,1,0))=16,"Legacy Eligibility","Y")</f>
        <v>Y</v>
      </c>
    </row>
    <row r="373" spans="1:15" x14ac:dyDescent="0.2">
      <c r="A373" s="110" t="s">
        <v>1344</v>
      </c>
      <c r="B373" s="149" t="s">
        <v>1345</v>
      </c>
      <c r="C373" s="110" t="s">
        <v>431</v>
      </c>
      <c r="D373" s="147" t="s">
        <v>1346</v>
      </c>
      <c r="E373" s="150">
        <v>129</v>
      </c>
      <c r="F373" s="150">
        <v>16.2</v>
      </c>
      <c r="G373" s="147" t="s">
        <v>337</v>
      </c>
      <c r="H373" s="110" t="s">
        <v>338</v>
      </c>
      <c r="I373" s="110" t="s">
        <v>344</v>
      </c>
      <c r="J373" s="110">
        <v>2</v>
      </c>
      <c r="K373" s="154">
        <v>2089.8000000000002</v>
      </c>
      <c r="L373" s="154" t="s">
        <v>620</v>
      </c>
      <c r="M373" s="154">
        <v>42.555500000000002</v>
      </c>
      <c r="N373" s="154">
        <v>-97.842299999999994</v>
      </c>
      <c r="O373" s="154" t="str">
        <f>IF(TYPE(VLOOKUP(A373,'2025 check'!$E$3:$E$2531,1,0))=16,"Legacy Eligibility","Y")</f>
        <v>Y</v>
      </c>
    </row>
    <row r="374" spans="1:15" x14ac:dyDescent="0.2">
      <c r="A374" s="110" t="s">
        <v>1347</v>
      </c>
      <c r="B374" s="149" t="s">
        <v>1348</v>
      </c>
      <c r="C374" s="110" t="s">
        <v>431</v>
      </c>
      <c r="D374" s="147" t="s">
        <v>1349</v>
      </c>
      <c r="E374" s="150">
        <v>72</v>
      </c>
      <c r="F374" s="150">
        <v>20</v>
      </c>
      <c r="G374" s="147" t="s">
        <v>337</v>
      </c>
      <c r="H374" s="110" t="s">
        <v>338</v>
      </c>
      <c r="I374" s="110" t="s">
        <v>344</v>
      </c>
      <c r="J374" s="110">
        <v>2</v>
      </c>
      <c r="K374" s="154">
        <v>1440</v>
      </c>
      <c r="L374" s="154" t="s">
        <v>620</v>
      </c>
      <c r="M374" s="154">
        <v>42.442599999999999</v>
      </c>
      <c r="N374" s="154">
        <v>-97.563500000000005</v>
      </c>
      <c r="O374" s="154" t="str">
        <f>IF(TYPE(VLOOKUP(A374,'2025 check'!$E$3:$E$2531,1,0))=16,"Legacy Eligibility","Y")</f>
        <v>Y</v>
      </c>
    </row>
    <row r="375" spans="1:15" x14ac:dyDescent="0.2">
      <c r="A375" s="110" t="s">
        <v>1350</v>
      </c>
      <c r="B375" s="149" t="s">
        <v>1351</v>
      </c>
      <c r="C375" s="110" t="s">
        <v>431</v>
      </c>
      <c r="D375" s="147" t="s">
        <v>1352</v>
      </c>
      <c r="E375" s="150">
        <v>99.081364829396307</v>
      </c>
      <c r="F375" s="150">
        <v>18.2</v>
      </c>
      <c r="G375" s="147" t="s">
        <v>337</v>
      </c>
      <c r="H375" s="110" t="s">
        <v>338</v>
      </c>
      <c r="I375" s="110" t="s">
        <v>344</v>
      </c>
      <c r="J375" s="110">
        <v>2</v>
      </c>
      <c r="K375" s="154">
        <v>1803.3</v>
      </c>
      <c r="L375" s="154" t="s">
        <v>620</v>
      </c>
      <c r="M375" s="154">
        <v>42.614100000000001</v>
      </c>
      <c r="N375" s="154">
        <v>-98.207599999999999</v>
      </c>
      <c r="O375" s="154" t="str">
        <f>IF(TYPE(VLOOKUP(A375,'2025 check'!$E$3:$E$2531,1,0))=16,"Legacy Eligibility","Y")</f>
        <v>Y</v>
      </c>
    </row>
    <row r="376" spans="1:15" x14ac:dyDescent="0.2">
      <c r="A376" s="110" t="s">
        <v>1353</v>
      </c>
      <c r="B376" s="149" t="s">
        <v>1354</v>
      </c>
      <c r="C376" s="110" t="s">
        <v>435</v>
      </c>
      <c r="D376" s="147" t="s">
        <v>1355</v>
      </c>
      <c r="E376" s="150">
        <v>82</v>
      </c>
      <c r="F376" s="150">
        <v>16</v>
      </c>
      <c r="G376" s="147" t="s">
        <v>337</v>
      </c>
      <c r="H376" s="110" t="s">
        <v>338</v>
      </c>
      <c r="I376" s="110" t="s">
        <v>349</v>
      </c>
      <c r="J376" s="110">
        <v>3</v>
      </c>
      <c r="K376" s="154">
        <v>1312</v>
      </c>
      <c r="L376" s="154" t="s">
        <v>620</v>
      </c>
      <c r="M376" s="154">
        <v>40.944800000000001</v>
      </c>
      <c r="N376" s="154">
        <v>-98.249899999999997</v>
      </c>
      <c r="O376" s="154" t="str">
        <f>IF(TYPE(VLOOKUP(A376,'2025 check'!$E$3:$E$2531,1,0))=16,"Legacy Eligibility","Y")</f>
        <v>Y</v>
      </c>
    </row>
    <row r="377" spans="1:15" x14ac:dyDescent="0.2">
      <c r="A377" s="110" t="s">
        <v>1356</v>
      </c>
      <c r="B377" s="149">
        <v>0</v>
      </c>
      <c r="C377" s="110" t="s">
        <v>538</v>
      </c>
      <c r="D377" s="147" t="s">
        <v>1357</v>
      </c>
      <c r="E377" s="150">
        <v>152</v>
      </c>
      <c r="F377" s="150">
        <v>19.7</v>
      </c>
      <c r="G377" s="147" t="s">
        <v>337</v>
      </c>
      <c r="H377" s="110" t="s">
        <v>338</v>
      </c>
      <c r="I377" s="110" t="s">
        <v>344</v>
      </c>
      <c r="J377" s="110">
        <v>2</v>
      </c>
      <c r="K377" s="154">
        <v>2994.4</v>
      </c>
      <c r="L377" s="154" t="s">
        <v>620</v>
      </c>
      <c r="M377" s="154">
        <v>41.441800000000001</v>
      </c>
      <c r="N377" s="154">
        <v>-97.744100000000003</v>
      </c>
      <c r="O377" s="154" t="str">
        <f>IF(TYPE(VLOOKUP(A377,'2025 check'!$E$3:$E$2531,1,0))=16,"Legacy Eligibility","Y")</f>
        <v>Legacy Eligibility</v>
      </c>
    </row>
    <row r="378" spans="1:15" x14ac:dyDescent="0.2">
      <c r="A378" s="110" t="s">
        <v>1358</v>
      </c>
      <c r="B378" s="149">
        <v>0</v>
      </c>
      <c r="C378" s="110" t="s">
        <v>538</v>
      </c>
      <c r="D378" s="147" t="s">
        <v>1359</v>
      </c>
      <c r="E378" s="150">
        <v>61</v>
      </c>
      <c r="F378" s="150">
        <v>16</v>
      </c>
      <c r="G378" s="147" t="s">
        <v>337</v>
      </c>
      <c r="H378" s="110" t="s">
        <v>338</v>
      </c>
      <c r="I378" s="110" t="s">
        <v>344</v>
      </c>
      <c r="J378" s="110">
        <v>2</v>
      </c>
      <c r="K378" s="154">
        <v>976</v>
      </c>
      <c r="L378" s="154" t="s">
        <v>620</v>
      </c>
      <c r="M378" s="154">
        <v>41.488</v>
      </c>
      <c r="N378" s="154">
        <v>-97.964399999999998</v>
      </c>
      <c r="O378" s="154" t="str">
        <f>IF(TYPE(VLOOKUP(A378,'2025 check'!$E$3:$E$2531,1,0))=16,"Legacy Eligibility","Y")</f>
        <v>Y</v>
      </c>
    </row>
    <row r="379" spans="1:15" x14ac:dyDescent="0.2">
      <c r="A379" s="110" t="s">
        <v>1360</v>
      </c>
      <c r="B379" s="149">
        <v>0</v>
      </c>
      <c r="C379" s="110" t="s">
        <v>369</v>
      </c>
      <c r="D379" s="147" t="s">
        <v>1361</v>
      </c>
      <c r="E379" s="150">
        <v>51</v>
      </c>
      <c r="F379" s="150">
        <v>16.8</v>
      </c>
      <c r="G379" s="147" t="s">
        <v>337</v>
      </c>
      <c r="H379" s="110" t="s">
        <v>338</v>
      </c>
      <c r="I379" s="110" t="s">
        <v>359</v>
      </c>
      <c r="J379" s="110">
        <v>1</v>
      </c>
      <c r="K379" s="154">
        <v>856.8</v>
      </c>
      <c r="L379" s="154" t="s">
        <v>340</v>
      </c>
      <c r="M379" s="154">
        <v>40.450600000000001</v>
      </c>
      <c r="N379" s="154">
        <v>-96.016300000000001</v>
      </c>
      <c r="O379" s="154" t="str">
        <f>IF(TYPE(VLOOKUP(A379,'2025 check'!$E$3:$E$2531,1,0))=16,"Legacy Eligibility","Y")</f>
        <v>Y</v>
      </c>
    </row>
    <row r="380" spans="1:15" x14ac:dyDescent="0.2">
      <c r="A380" s="110" t="s">
        <v>1362</v>
      </c>
      <c r="B380" s="149" t="s">
        <v>1363</v>
      </c>
      <c r="C380" s="110" t="s">
        <v>373</v>
      </c>
      <c r="D380" s="147" t="s">
        <v>1364</v>
      </c>
      <c r="E380" s="150">
        <v>41</v>
      </c>
      <c r="F380" s="150">
        <v>20</v>
      </c>
      <c r="G380" s="147" t="s">
        <v>375</v>
      </c>
      <c r="H380" s="110" t="s">
        <v>338</v>
      </c>
      <c r="I380" s="110" t="s">
        <v>359</v>
      </c>
      <c r="J380" s="110">
        <v>1</v>
      </c>
      <c r="K380" s="154">
        <v>820</v>
      </c>
      <c r="L380" s="154" t="s">
        <v>620</v>
      </c>
      <c r="M380" s="154">
        <v>40.031500000000001</v>
      </c>
      <c r="N380" s="154">
        <v>-96.274799999999999</v>
      </c>
      <c r="O380" s="154" t="str">
        <f>IF(TYPE(VLOOKUP(A380,'2025 check'!$E$3:$E$2531,1,0))=16,"Legacy Eligibility","Y")</f>
        <v>Y</v>
      </c>
    </row>
    <row r="381" spans="1:15" x14ac:dyDescent="0.2">
      <c r="A381" s="110" t="s">
        <v>1365</v>
      </c>
      <c r="B381" s="149">
        <v>0</v>
      </c>
      <c r="C381" s="110" t="s">
        <v>377</v>
      </c>
      <c r="D381" s="147" t="s">
        <v>1366</v>
      </c>
      <c r="E381" s="150">
        <v>62</v>
      </c>
      <c r="F381" s="150">
        <v>15.6</v>
      </c>
      <c r="G381" s="147" t="s">
        <v>337</v>
      </c>
      <c r="H381" s="110" t="s">
        <v>338</v>
      </c>
      <c r="I381" s="110" t="s">
        <v>344</v>
      </c>
      <c r="J381" s="110">
        <v>2</v>
      </c>
      <c r="K381" s="154">
        <v>967.2</v>
      </c>
      <c r="L381" s="154" t="s">
        <v>620</v>
      </c>
      <c r="M381" s="154">
        <v>42.368000000000002</v>
      </c>
      <c r="N381" s="154">
        <v>-97.5822</v>
      </c>
      <c r="O381" s="154" t="str">
        <f>IF(TYPE(VLOOKUP(A381,'2025 check'!$E$3:$E$2531,1,0))=16,"Legacy Eligibility","Y")</f>
        <v>Y</v>
      </c>
    </row>
    <row r="382" spans="1:15" x14ac:dyDescent="0.2">
      <c r="A382" s="110" t="s">
        <v>1367</v>
      </c>
      <c r="B382" s="149">
        <v>0</v>
      </c>
      <c r="C382" s="110" t="s">
        <v>377</v>
      </c>
      <c r="D382" s="147" t="s">
        <v>1368</v>
      </c>
      <c r="E382" s="150">
        <v>72</v>
      </c>
      <c r="F382" s="150">
        <v>16.5</v>
      </c>
      <c r="G382" s="147" t="s">
        <v>337</v>
      </c>
      <c r="H382" s="110" t="s">
        <v>338</v>
      </c>
      <c r="I382" s="110" t="s">
        <v>344</v>
      </c>
      <c r="J382" s="110">
        <v>2</v>
      </c>
      <c r="K382" s="154">
        <v>1188</v>
      </c>
      <c r="L382" s="154" t="s">
        <v>620</v>
      </c>
      <c r="M382" s="154">
        <v>42.364400000000003</v>
      </c>
      <c r="N382" s="154">
        <v>-97.543199999999999</v>
      </c>
      <c r="O382" s="154" t="str">
        <f>IF(TYPE(VLOOKUP(A382,'2025 check'!$E$3:$E$2531,1,0))=16,"Legacy Eligibility","Y")</f>
        <v>Y</v>
      </c>
    </row>
    <row r="383" spans="1:15" x14ac:dyDescent="0.2">
      <c r="A383" s="110" t="s">
        <v>1369</v>
      </c>
      <c r="B383" s="149" t="s">
        <v>1370</v>
      </c>
      <c r="C383" s="110" t="s">
        <v>559</v>
      </c>
      <c r="D383" s="147" t="s">
        <v>1371</v>
      </c>
      <c r="E383" s="150">
        <v>76</v>
      </c>
      <c r="F383" s="150">
        <v>15.3</v>
      </c>
      <c r="G383" s="147" t="s">
        <v>337</v>
      </c>
      <c r="H383" s="110" t="s">
        <v>338</v>
      </c>
      <c r="I383" s="110" t="s">
        <v>359</v>
      </c>
      <c r="J383" s="110">
        <v>1</v>
      </c>
      <c r="K383" s="154">
        <v>1162.8</v>
      </c>
      <c r="L383" s="154" t="s">
        <v>340</v>
      </c>
      <c r="M383" s="154">
        <v>40.388100000000001</v>
      </c>
      <c r="N383" s="154">
        <v>-97.046400000000006</v>
      </c>
      <c r="O383" s="154" t="str">
        <f>IF(TYPE(VLOOKUP(A383,'2025 check'!$E$3:$E$2531,1,0))=16,"Legacy Eligibility","Y")</f>
        <v>Y</v>
      </c>
    </row>
    <row r="384" spans="1:15" x14ac:dyDescent="0.2">
      <c r="A384" s="110" t="s">
        <v>1372</v>
      </c>
      <c r="B384" s="149">
        <v>0</v>
      </c>
      <c r="C384" s="110" t="s">
        <v>456</v>
      </c>
      <c r="D384" s="147" t="s">
        <v>1373</v>
      </c>
      <c r="E384" s="150">
        <v>40</v>
      </c>
      <c r="F384" s="150">
        <v>18</v>
      </c>
      <c r="G384" s="147" t="s">
        <v>375</v>
      </c>
      <c r="H384" s="110" t="s">
        <v>338</v>
      </c>
      <c r="I384" s="110" t="s">
        <v>359</v>
      </c>
      <c r="J384" s="110">
        <v>1</v>
      </c>
      <c r="K384" s="154">
        <v>720</v>
      </c>
      <c r="L384" s="154" t="s">
        <v>620</v>
      </c>
      <c r="M384" s="154">
        <v>41.183399999999999</v>
      </c>
      <c r="N384" s="154">
        <v>-96.749899999999997</v>
      </c>
      <c r="O384" s="154" t="str">
        <f>IF(TYPE(VLOOKUP(A384,'2025 check'!$E$3:$E$2531,1,0))=16,"Legacy Eligibility","Y")</f>
        <v>Y</v>
      </c>
    </row>
    <row r="385" spans="1:15" x14ac:dyDescent="0.2">
      <c r="A385" s="110" t="s">
        <v>1374</v>
      </c>
      <c r="B385" s="149" t="s">
        <v>1375</v>
      </c>
      <c r="C385" s="110" t="s">
        <v>456</v>
      </c>
      <c r="D385" s="147" t="s">
        <v>1376</v>
      </c>
      <c r="E385" s="150">
        <v>101</v>
      </c>
      <c r="F385" s="150">
        <v>16</v>
      </c>
      <c r="G385" s="147" t="s">
        <v>337</v>
      </c>
      <c r="H385" s="110" t="s">
        <v>338</v>
      </c>
      <c r="I385" s="110" t="s">
        <v>359</v>
      </c>
      <c r="J385" s="110">
        <v>1</v>
      </c>
      <c r="K385" s="154">
        <v>1616</v>
      </c>
      <c r="L385" s="154" t="s">
        <v>620</v>
      </c>
      <c r="M385" s="154">
        <v>41.4345</v>
      </c>
      <c r="N385" s="154">
        <v>-96.886799999999994</v>
      </c>
      <c r="O385" s="154" t="str">
        <f>IF(TYPE(VLOOKUP(A385,'2025 check'!$E$3:$E$2531,1,0))=16,"Legacy Eligibility","Y")</f>
        <v>Y</v>
      </c>
    </row>
    <row r="386" spans="1:15" x14ac:dyDescent="0.2">
      <c r="A386" s="110" t="s">
        <v>1377</v>
      </c>
      <c r="B386" s="149">
        <v>0</v>
      </c>
      <c r="C386" s="110" t="s">
        <v>456</v>
      </c>
      <c r="D386" s="147" t="s">
        <v>1378</v>
      </c>
      <c r="E386" s="150">
        <v>40</v>
      </c>
      <c r="F386" s="150">
        <v>18.8</v>
      </c>
      <c r="G386" s="147" t="s">
        <v>375</v>
      </c>
      <c r="H386" s="110" t="s">
        <v>338</v>
      </c>
      <c r="I386" s="110" t="s">
        <v>359</v>
      </c>
      <c r="J386" s="110">
        <v>1</v>
      </c>
      <c r="K386" s="154">
        <v>752</v>
      </c>
      <c r="L386" s="154" t="s">
        <v>620</v>
      </c>
      <c r="M386" s="154">
        <v>41.162300000000002</v>
      </c>
      <c r="N386" s="154">
        <v>-96.5274</v>
      </c>
      <c r="O386" s="154" t="str">
        <f>IF(TYPE(VLOOKUP(A386,'2025 check'!$E$3:$E$2531,1,0))=16,"Legacy Eligibility","Y")</f>
        <v>Y</v>
      </c>
    </row>
    <row r="387" spans="1:15" x14ac:dyDescent="0.2">
      <c r="A387" s="110" t="s">
        <v>1379</v>
      </c>
      <c r="B387" s="149" t="s">
        <v>1380</v>
      </c>
      <c r="C387" s="110" t="s">
        <v>460</v>
      </c>
      <c r="D387" s="147" t="s">
        <v>1381</v>
      </c>
      <c r="E387" s="150">
        <v>61</v>
      </c>
      <c r="F387" s="150">
        <v>15.8</v>
      </c>
      <c r="G387" s="147" t="s">
        <v>337</v>
      </c>
      <c r="H387" s="110" t="s">
        <v>338</v>
      </c>
      <c r="I387" s="110" t="s">
        <v>359</v>
      </c>
      <c r="J387" s="110">
        <v>1</v>
      </c>
      <c r="K387" s="154">
        <v>963.8</v>
      </c>
      <c r="L387" s="154" t="s">
        <v>620</v>
      </c>
      <c r="M387" s="154">
        <v>40.988</v>
      </c>
      <c r="N387" s="154">
        <v>-96.960300000000004</v>
      </c>
      <c r="O387" s="154" t="str">
        <f>IF(TYPE(VLOOKUP(A387,'2025 check'!$E$3:$E$2531,1,0))=16,"Legacy Eligibility","Y")</f>
        <v>Y</v>
      </c>
    </row>
    <row r="388" spans="1:15" x14ac:dyDescent="0.2">
      <c r="A388" s="110" t="s">
        <v>1382</v>
      </c>
      <c r="B388" s="149" t="s">
        <v>1383</v>
      </c>
      <c r="C388" s="110" t="s">
        <v>460</v>
      </c>
      <c r="D388" s="147" t="s">
        <v>1384</v>
      </c>
      <c r="E388" s="150">
        <v>61</v>
      </c>
      <c r="F388" s="150">
        <v>18</v>
      </c>
      <c r="G388" s="147" t="s">
        <v>337</v>
      </c>
      <c r="H388" s="110" t="s">
        <v>338</v>
      </c>
      <c r="I388" s="110" t="s">
        <v>359</v>
      </c>
      <c r="J388" s="110">
        <v>1</v>
      </c>
      <c r="K388" s="154">
        <v>1098</v>
      </c>
      <c r="L388" s="154" t="s">
        <v>620</v>
      </c>
      <c r="M388" s="154">
        <v>40.799399999999999</v>
      </c>
      <c r="N388" s="154">
        <v>-96.918700000000001</v>
      </c>
      <c r="O388" s="154" t="str">
        <f>IF(TYPE(VLOOKUP(A388,'2025 check'!$E$3:$E$2531,1,0))=16,"Legacy Eligibility","Y")</f>
        <v>Y</v>
      </c>
    </row>
    <row r="389" spans="1:15" x14ac:dyDescent="0.2">
      <c r="A389" s="110" t="s">
        <v>1385</v>
      </c>
      <c r="B389" s="149" t="s">
        <v>1386</v>
      </c>
      <c r="C389" s="110" t="s">
        <v>460</v>
      </c>
      <c r="D389" s="147" t="s">
        <v>1387</v>
      </c>
      <c r="E389" s="150">
        <v>51</v>
      </c>
      <c r="F389" s="150">
        <v>19.7</v>
      </c>
      <c r="G389" s="147" t="s">
        <v>337</v>
      </c>
      <c r="H389" s="110" t="s">
        <v>338</v>
      </c>
      <c r="I389" s="110" t="s">
        <v>359</v>
      </c>
      <c r="J389" s="110">
        <v>1</v>
      </c>
      <c r="K389" s="154">
        <v>1004.7</v>
      </c>
      <c r="L389" s="154" t="s">
        <v>620</v>
      </c>
      <c r="M389" s="154">
        <v>40.785042248418797</v>
      </c>
      <c r="N389" s="154">
        <v>-96.946700000000007</v>
      </c>
      <c r="O389" s="154" t="str">
        <f>IF(TYPE(VLOOKUP(A389,'2025 check'!$E$3:$E$2531,1,0))=16,"Legacy Eligibility","Y")</f>
        <v>Y</v>
      </c>
    </row>
    <row r="390" spans="1:15" x14ac:dyDescent="0.2">
      <c r="A390" s="110" t="s">
        <v>1388</v>
      </c>
      <c r="B390" s="149" t="s">
        <v>1389</v>
      </c>
      <c r="C390" s="110" t="s">
        <v>1132</v>
      </c>
      <c r="D390" s="147" t="s">
        <v>1390</v>
      </c>
      <c r="E390" s="150">
        <v>60</v>
      </c>
      <c r="F390" s="150">
        <v>14.83</v>
      </c>
      <c r="G390" s="147" t="s">
        <v>337</v>
      </c>
      <c r="H390" s="110" t="s">
        <v>338</v>
      </c>
      <c r="I390" s="110" t="s">
        <v>601</v>
      </c>
      <c r="J390" s="110">
        <v>5</v>
      </c>
      <c r="K390" s="154">
        <v>889.8</v>
      </c>
      <c r="L390" s="154" t="s">
        <v>620</v>
      </c>
      <c r="M390" s="154">
        <v>42.5137</v>
      </c>
      <c r="N390" s="154">
        <v>-102.5599</v>
      </c>
      <c r="O390" s="154" t="str">
        <f>IF(TYPE(VLOOKUP(A390,'2025 check'!$E$3:$E$2531,1,0))=16,"Legacy Eligibility","Y")</f>
        <v>Y</v>
      </c>
    </row>
    <row r="391" spans="1:15" x14ac:dyDescent="0.2">
      <c r="A391" s="110" t="s">
        <v>1391</v>
      </c>
      <c r="B391" s="149">
        <v>0</v>
      </c>
      <c r="C391" s="110" t="s">
        <v>721</v>
      </c>
      <c r="D391" s="147" t="s">
        <v>1392</v>
      </c>
      <c r="E391" s="150">
        <v>30</v>
      </c>
      <c r="F391" s="150">
        <v>15.8</v>
      </c>
      <c r="G391" s="147" t="s">
        <v>375</v>
      </c>
      <c r="H391" s="110" t="s">
        <v>338</v>
      </c>
      <c r="I391" s="110" t="s">
        <v>344</v>
      </c>
      <c r="J391" s="110">
        <v>2</v>
      </c>
      <c r="K391" s="154">
        <v>474</v>
      </c>
      <c r="L391" s="154" t="s">
        <v>620</v>
      </c>
      <c r="M391" s="154">
        <v>41.771999999999998</v>
      </c>
      <c r="N391" s="154">
        <v>-97.160300000000007</v>
      </c>
      <c r="O391" s="154" t="str">
        <f>IF(TYPE(VLOOKUP(A391,'2025 check'!$E$3:$E$2531,1,0))=16,"Legacy Eligibility","Y")</f>
        <v>Y</v>
      </c>
    </row>
    <row r="392" spans="1:15" x14ac:dyDescent="0.2">
      <c r="A392" s="110" t="s">
        <v>1393</v>
      </c>
      <c r="B392" s="149">
        <v>0</v>
      </c>
      <c r="C392" s="110" t="s">
        <v>721</v>
      </c>
      <c r="D392" s="147" t="s">
        <v>1394</v>
      </c>
      <c r="E392" s="150">
        <v>50</v>
      </c>
      <c r="F392" s="150">
        <v>15.8</v>
      </c>
      <c r="G392" s="147" t="s">
        <v>375</v>
      </c>
      <c r="H392" s="110" t="s">
        <v>338</v>
      </c>
      <c r="I392" s="110" t="s">
        <v>344</v>
      </c>
      <c r="J392" s="110">
        <v>2</v>
      </c>
      <c r="K392" s="154">
        <v>790</v>
      </c>
      <c r="L392" s="154" t="s">
        <v>620</v>
      </c>
      <c r="M392" s="154">
        <v>41.757599999999996</v>
      </c>
      <c r="N392" s="154">
        <v>-97.112700000000004</v>
      </c>
      <c r="O392" s="154" t="str">
        <f>IF(TYPE(VLOOKUP(A392,'2025 check'!$E$3:$E$2531,1,0))=16,"Legacy Eligibility","Y")</f>
        <v>Y</v>
      </c>
    </row>
    <row r="393" spans="1:15" x14ac:dyDescent="0.2">
      <c r="A393" s="110" t="s">
        <v>1395</v>
      </c>
      <c r="B393" s="149">
        <v>0</v>
      </c>
      <c r="C393" s="110" t="s">
        <v>387</v>
      </c>
      <c r="D393" s="147" t="s">
        <v>1396</v>
      </c>
      <c r="E393" s="150">
        <v>51</v>
      </c>
      <c r="F393" s="150">
        <v>20</v>
      </c>
      <c r="G393" s="147" t="s">
        <v>337</v>
      </c>
      <c r="H393" s="110" t="s">
        <v>338</v>
      </c>
      <c r="I393" s="110" t="s">
        <v>344</v>
      </c>
      <c r="J393" s="110">
        <v>2</v>
      </c>
      <c r="K393" s="154">
        <v>1020</v>
      </c>
      <c r="L393" s="154" t="s">
        <v>340</v>
      </c>
      <c r="M393" s="154">
        <v>42.249400000000001</v>
      </c>
      <c r="N393" s="154">
        <v>-96.638300000000001</v>
      </c>
      <c r="O393" s="154" t="str">
        <f>IF(TYPE(VLOOKUP(A393,'2025 check'!$E$3:$E$2531,1,0))=16,"Legacy Eligibility","Y")</f>
        <v>Y</v>
      </c>
    </row>
    <row r="394" spans="1:15" x14ac:dyDescent="0.2">
      <c r="A394" s="110" t="s">
        <v>1397</v>
      </c>
      <c r="B394" s="149">
        <v>0</v>
      </c>
      <c r="C394" s="110" t="s">
        <v>482</v>
      </c>
      <c r="D394" s="147" t="s">
        <v>1398</v>
      </c>
      <c r="E394" s="150">
        <v>56</v>
      </c>
      <c r="F394" s="150">
        <v>16</v>
      </c>
      <c r="G394" s="147" t="s">
        <v>375</v>
      </c>
      <c r="H394" s="110" t="s">
        <v>338</v>
      </c>
      <c r="I394" s="110" t="s">
        <v>344</v>
      </c>
      <c r="J394" s="110">
        <v>2</v>
      </c>
      <c r="K394" s="154">
        <v>896</v>
      </c>
      <c r="L394" s="154" t="s">
        <v>620</v>
      </c>
      <c r="M394" s="154">
        <v>42.264499999999998</v>
      </c>
      <c r="N394" s="154">
        <v>-97.156700000000001</v>
      </c>
      <c r="O394" s="154" t="str">
        <f>IF(TYPE(VLOOKUP(A394,'2025 check'!$E$3:$E$2531,1,0))=16,"Legacy Eligibility","Y")</f>
        <v>Y</v>
      </c>
    </row>
    <row r="395" spans="1:15" x14ac:dyDescent="0.2">
      <c r="A395" s="110" t="s">
        <v>1399</v>
      </c>
      <c r="B395" s="149">
        <v>0</v>
      </c>
      <c r="C395" s="110" t="s">
        <v>482</v>
      </c>
      <c r="D395" s="147" t="s">
        <v>1400</v>
      </c>
      <c r="E395" s="150">
        <v>72</v>
      </c>
      <c r="F395" s="150">
        <v>15.8</v>
      </c>
      <c r="G395" s="147" t="s">
        <v>337</v>
      </c>
      <c r="H395" s="110" t="s">
        <v>338</v>
      </c>
      <c r="I395" s="110" t="s">
        <v>344</v>
      </c>
      <c r="J395" s="110">
        <v>2</v>
      </c>
      <c r="K395" s="154">
        <v>1137.5999999999999</v>
      </c>
      <c r="L395" s="154" t="s">
        <v>620</v>
      </c>
      <c r="M395" s="154">
        <v>42.260899999999999</v>
      </c>
      <c r="N395" s="154">
        <v>-97.232200000000006</v>
      </c>
      <c r="O395" s="154" t="str">
        <f>IF(TYPE(VLOOKUP(A395,'2025 check'!$E$3:$E$2531,1,0))=16,"Legacy Eligibility","Y")</f>
        <v>Y</v>
      </c>
    </row>
    <row r="396" spans="1:15" x14ac:dyDescent="0.2">
      <c r="A396" s="110" t="s">
        <v>1401</v>
      </c>
      <c r="B396" s="149">
        <v>0</v>
      </c>
      <c r="C396" s="110" t="s">
        <v>482</v>
      </c>
      <c r="D396" s="147" t="s">
        <v>1402</v>
      </c>
      <c r="E396" s="150">
        <v>51</v>
      </c>
      <c r="F396" s="150">
        <v>15.8</v>
      </c>
      <c r="G396" s="147" t="s">
        <v>337</v>
      </c>
      <c r="H396" s="110" t="s">
        <v>338</v>
      </c>
      <c r="I396" s="110" t="s">
        <v>344</v>
      </c>
      <c r="J396" s="110">
        <v>2</v>
      </c>
      <c r="K396" s="154">
        <v>805.8</v>
      </c>
      <c r="L396" s="154" t="s">
        <v>620</v>
      </c>
      <c r="M396" s="154">
        <v>42.327500000000001</v>
      </c>
      <c r="N396" s="154">
        <v>-97.232500000000002</v>
      </c>
      <c r="O396" s="154" t="str">
        <f>IF(TYPE(VLOOKUP(A396,'2025 check'!$E$3:$E$2531,1,0))=16,"Legacy Eligibility","Y")</f>
        <v>Y</v>
      </c>
    </row>
    <row r="397" spans="1:15" x14ac:dyDescent="0.2">
      <c r="A397" s="110" t="s">
        <v>1403</v>
      </c>
      <c r="B397" s="149">
        <v>0</v>
      </c>
      <c r="C397" s="110" t="s">
        <v>482</v>
      </c>
      <c r="D397" s="147" t="s">
        <v>1404</v>
      </c>
      <c r="E397" s="150">
        <v>40</v>
      </c>
      <c r="F397" s="150">
        <v>16</v>
      </c>
      <c r="G397" s="147" t="s">
        <v>375</v>
      </c>
      <c r="H397" s="110" t="s">
        <v>338</v>
      </c>
      <c r="I397" s="110" t="s">
        <v>344</v>
      </c>
      <c r="J397" s="110">
        <v>2</v>
      </c>
      <c r="K397" s="154">
        <v>640</v>
      </c>
      <c r="L397" s="154" t="s">
        <v>620</v>
      </c>
      <c r="M397" s="154">
        <v>42.136099999999999</v>
      </c>
      <c r="N397" s="154">
        <v>-97.212699999999998</v>
      </c>
      <c r="O397" s="154" t="str">
        <f>IF(TYPE(VLOOKUP(A397,'2025 check'!$E$3:$E$2531,1,0))=16,"Legacy Eligibility","Y")</f>
        <v>Y</v>
      </c>
    </row>
    <row r="398" spans="1:15" x14ac:dyDescent="0.2">
      <c r="A398" s="110" t="s">
        <v>1405</v>
      </c>
      <c r="B398" s="149">
        <v>0</v>
      </c>
      <c r="C398" s="110" t="s">
        <v>967</v>
      </c>
      <c r="D398" s="147" t="s">
        <v>1406</v>
      </c>
      <c r="E398" s="150">
        <v>100</v>
      </c>
      <c r="F398" s="150">
        <v>15.9</v>
      </c>
      <c r="G398" s="147" t="s">
        <v>337</v>
      </c>
      <c r="H398" s="110" t="s">
        <v>338</v>
      </c>
      <c r="I398" s="110" t="s">
        <v>344</v>
      </c>
      <c r="J398" s="110">
        <v>2</v>
      </c>
      <c r="K398" s="154">
        <v>1590</v>
      </c>
      <c r="L398" s="154" t="s">
        <v>620</v>
      </c>
      <c r="M398" s="154">
        <v>41.619100000000003</v>
      </c>
      <c r="N398" s="154">
        <v>-97.906800000000004</v>
      </c>
      <c r="O398" s="154" t="str">
        <f>IF(TYPE(VLOOKUP(A398,'2025 check'!$E$3:$E$2531,1,0))=16,"Legacy Eligibility","Y")</f>
        <v>Y</v>
      </c>
    </row>
    <row r="399" spans="1:15" ht="28.5" x14ac:dyDescent="0.2">
      <c r="A399" s="110" t="s">
        <v>1407</v>
      </c>
      <c r="B399" s="149" t="s">
        <v>1408</v>
      </c>
      <c r="C399" s="110" t="s">
        <v>938</v>
      </c>
      <c r="D399" s="147" t="s">
        <v>1409</v>
      </c>
      <c r="E399" s="150">
        <v>81</v>
      </c>
      <c r="F399" s="150">
        <v>16</v>
      </c>
      <c r="G399" s="147" t="s">
        <v>337</v>
      </c>
      <c r="H399" s="110" t="s">
        <v>338</v>
      </c>
      <c r="I399" s="110" t="s">
        <v>344</v>
      </c>
      <c r="J399" s="110">
        <v>2</v>
      </c>
      <c r="K399" s="154">
        <v>1296</v>
      </c>
      <c r="L399" s="154" t="s">
        <v>620</v>
      </c>
      <c r="M399" s="154">
        <v>42.836300000000001</v>
      </c>
      <c r="N399" s="154">
        <v>-98.545299999999997</v>
      </c>
      <c r="O399" s="154" t="str">
        <f>IF(TYPE(VLOOKUP(A399,'2025 check'!$E$3:$E$2531,1,0))=16,"Legacy Eligibility","Y")</f>
        <v>Y</v>
      </c>
    </row>
    <row r="400" spans="1:15" x14ac:dyDescent="0.2">
      <c r="A400" s="110" t="s">
        <v>1410</v>
      </c>
      <c r="B400" s="149" t="s">
        <v>1411</v>
      </c>
      <c r="C400" s="110" t="s">
        <v>335</v>
      </c>
      <c r="D400" s="147" t="s">
        <v>1412</v>
      </c>
      <c r="E400" s="150">
        <v>185</v>
      </c>
      <c r="F400" s="150">
        <v>13.8</v>
      </c>
      <c r="G400" s="147" t="s">
        <v>337</v>
      </c>
      <c r="H400" s="110" t="s">
        <v>338</v>
      </c>
      <c r="I400" s="110" t="s">
        <v>339</v>
      </c>
      <c r="J400" s="110">
        <v>4</v>
      </c>
      <c r="K400" s="154">
        <v>2553</v>
      </c>
      <c r="L400" s="154" t="s">
        <v>620</v>
      </c>
      <c r="M400" s="154">
        <v>42.895031039872094</v>
      </c>
      <c r="N400" s="154">
        <v>-100.3227</v>
      </c>
      <c r="O400" s="154" t="str">
        <f>IF(TYPE(VLOOKUP(A400,'2025 check'!$E$3:$E$2531,1,0))=16,"Legacy Eligibility","Y")</f>
        <v>Y</v>
      </c>
    </row>
    <row r="401" spans="1:15" x14ac:dyDescent="0.2">
      <c r="A401" s="110" t="s">
        <v>1413</v>
      </c>
      <c r="B401" s="149" t="s">
        <v>1414</v>
      </c>
      <c r="C401" s="110" t="s">
        <v>347</v>
      </c>
      <c r="D401" s="147" t="s">
        <v>1415</v>
      </c>
      <c r="E401" s="150">
        <v>51</v>
      </c>
      <c r="F401" s="150">
        <v>18.100000000000001</v>
      </c>
      <c r="G401" s="147" t="s">
        <v>375</v>
      </c>
      <c r="H401" s="110" t="s">
        <v>338</v>
      </c>
      <c r="I401" s="110" t="s">
        <v>349</v>
      </c>
      <c r="J401" s="110">
        <v>3</v>
      </c>
      <c r="K401" s="154">
        <v>923.1</v>
      </c>
      <c r="L401" s="154" t="s">
        <v>620</v>
      </c>
      <c r="M401" s="154">
        <v>41.386699999999998</v>
      </c>
      <c r="N401" s="154">
        <v>-99.288300000000007</v>
      </c>
      <c r="O401" s="154" t="str">
        <f>IF(TYPE(VLOOKUP(A401,'2025 check'!$E$3:$E$2531,1,0))=16,"Legacy Eligibility","Y")</f>
        <v>Y</v>
      </c>
    </row>
    <row r="402" spans="1:15" x14ac:dyDescent="0.2">
      <c r="A402" s="110" t="s">
        <v>1416</v>
      </c>
      <c r="B402" s="149" t="s">
        <v>1417</v>
      </c>
      <c r="C402" s="110" t="s">
        <v>880</v>
      </c>
      <c r="D402" s="147" t="s">
        <v>1418</v>
      </c>
      <c r="E402" s="150">
        <v>110</v>
      </c>
      <c r="F402" s="150">
        <v>20</v>
      </c>
      <c r="G402" s="147" t="s">
        <v>375</v>
      </c>
      <c r="H402" s="110" t="s">
        <v>548</v>
      </c>
      <c r="I402" s="110" t="s">
        <v>344</v>
      </c>
      <c r="J402" s="110">
        <v>2</v>
      </c>
      <c r="K402" s="154">
        <v>2200</v>
      </c>
      <c r="L402" s="154" t="s">
        <v>620</v>
      </c>
      <c r="M402" s="154">
        <v>41.573</v>
      </c>
      <c r="N402" s="154">
        <v>-96.732399999999998</v>
      </c>
      <c r="O402" s="154" t="str">
        <f>IF(TYPE(VLOOKUP(A402,'2025 check'!$E$3:$E$2531,1,0))=16,"Legacy Eligibility","Y")</f>
        <v>Y</v>
      </c>
    </row>
    <row r="403" spans="1:15" x14ac:dyDescent="0.2">
      <c r="A403" s="110" t="s">
        <v>1419</v>
      </c>
      <c r="B403" s="149" t="s">
        <v>1420</v>
      </c>
      <c r="C403" s="110" t="s">
        <v>419</v>
      </c>
      <c r="D403" s="147" t="s">
        <v>1421</v>
      </c>
      <c r="E403" s="150">
        <v>80</v>
      </c>
      <c r="F403" s="150">
        <v>20</v>
      </c>
      <c r="G403" s="147" t="s">
        <v>337</v>
      </c>
      <c r="H403" s="110" t="s">
        <v>338</v>
      </c>
      <c r="I403" s="110" t="s">
        <v>339</v>
      </c>
      <c r="J403" s="110">
        <v>4</v>
      </c>
      <c r="K403" s="154">
        <v>1600</v>
      </c>
      <c r="L403" s="154" t="s">
        <v>620</v>
      </c>
      <c r="M403" s="154">
        <v>40.485999999999997</v>
      </c>
      <c r="N403" s="154">
        <v>-100.3107</v>
      </c>
      <c r="O403" s="154" t="str">
        <f>IF(TYPE(VLOOKUP(A403,'2025 check'!$E$3:$E$2531,1,0))=16,"Legacy Eligibility","Y")</f>
        <v>Y</v>
      </c>
    </row>
    <row r="404" spans="1:15" x14ac:dyDescent="0.2">
      <c r="A404" s="110" t="s">
        <v>1422</v>
      </c>
      <c r="B404" s="149">
        <v>0</v>
      </c>
      <c r="C404" s="110" t="s">
        <v>531</v>
      </c>
      <c r="D404" s="147" t="s">
        <v>1423</v>
      </c>
      <c r="E404" s="150">
        <v>41</v>
      </c>
      <c r="F404" s="150">
        <v>24.4</v>
      </c>
      <c r="G404" s="147" t="s">
        <v>375</v>
      </c>
      <c r="H404" s="110" t="s">
        <v>338</v>
      </c>
      <c r="I404" s="110" t="s">
        <v>339</v>
      </c>
      <c r="J404" s="110">
        <v>4</v>
      </c>
      <c r="K404" s="154">
        <v>1000.4</v>
      </c>
      <c r="L404" s="154" t="s">
        <v>620</v>
      </c>
      <c r="M404" s="154">
        <v>40.088000000000001</v>
      </c>
      <c r="N404" s="154">
        <v>-100.1878</v>
      </c>
      <c r="O404" s="154" t="str">
        <f>IF(TYPE(VLOOKUP(A404,'2025 check'!$E$3:$E$2531,1,0))=16,"Legacy Eligibility","Y")</f>
        <v>Y</v>
      </c>
    </row>
    <row r="405" spans="1:15" ht="28.5" x14ac:dyDescent="0.2">
      <c r="A405" s="110" t="s">
        <v>1424</v>
      </c>
      <c r="B405" s="149" t="s">
        <v>1425</v>
      </c>
      <c r="C405" s="110" t="s">
        <v>356</v>
      </c>
      <c r="D405" s="147" t="s">
        <v>1426</v>
      </c>
      <c r="E405" s="150">
        <v>61</v>
      </c>
      <c r="F405" s="150">
        <v>15.9</v>
      </c>
      <c r="G405" s="147" t="s">
        <v>337</v>
      </c>
      <c r="H405" s="110" t="s">
        <v>338</v>
      </c>
      <c r="I405" s="110" t="s">
        <v>359</v>
      </c>
      <c r="J405" s="110">
        <v>1</v>
      </c>
      <c r="K405" s="154">
        <v>969.9</v>
      </c>
      <c r="L405" s="154" t="s">
        <v>620</v>
      </c>
      <c r="M405" s="154">
        <v>40.016399999999997</v>
      </c>
      <c r="N405" s="154">
        <v>-96.633300000000006</v>
      </c>
      <c r="O405" s="154" t="str">
        <f>IF(TYPE(VLOOKUP(A405,'2025 check'!$E$3:$E$2531,1,0))=16,"Legacy Eligibility","Y")</f>
        <v>Y</v>
      </c>
    </row>
    <row r="406" spans="1:15" x14ac:dyDescent="0.2">
      <c r="A406" s="110" t="s">
        <v>1427</v>
      </c>
      <c r="B406" s="149" t="s">
        <v>1428</v>
      </c>
      <c r="C406" s="110" t="s">
        <v>356</v>
      </c>
      <c r="D406" s="147" t="s">
        <v>1429</v>
      </c>
      <c r="E406" s="150">
        <v>53</v>
      </c>
      <c r="F406" s="150">
        <v>15.6</v>
      </c>
      <c r="G406" s="147" t="s">
        <v>337</v>
      </c>
      <c r="H406" s="110" t="s">
        <v>338</v>
      </c>
      <c r="I406" s="110" t="s">
        <v>359</v>
      </c>
      <c r="J406" s="110">
        <v>1</v>
      </c>
      <c r="K406" s="154">
        <v>826.8</v>
      </c>
      <c r="L406" s="154" t="s">
        <v>620</v>
      </c>
      <c r="M406" s="154">
        <v>40.059699999999999</v>
      </c>
      <c r="N406" s="154">
        <v>-96.523399999999995</v>
      </c>
      <c r="O406" s="154" t="str">
        <f>IF(TYPE(VLOOKUP(A406,'2025 check'!$E$3:$E$2531,1,0))=16,"Legacy Eligibility","Y")</f>
        <v>Y</v>
      </c>
    </row>
    <row r="407" spans="1:15" x14ac:dyDescent="0.2">
      <c r="A407" s="110" t="s">
        <v>1430</v>
      </c>
      <c r="B407" s="149">
        <v>0</v>
      </c>
      <c r="C407" s="110" t="s">
        <v>425</v>
      </c>
      <c r="D407" s="147" t="s">
        <v>1431</v>
      </c>
      <c r="E407" s="150">
        <v>36</v>
      </c>
      <c r="F407" s="150">
        <v>20</v>
      </c>
      <c r="G407" s="147" t="s">
        <v>375</v>
      </c>
      <c r="H407" s="110" t="s">
        <v>338</v>
      </c>
      <c r="I407" s="110" t="s">
        <v>349</v>
      </c>
      <c r="J407" s="110">
        <v>3</v>
      </c>
      <c r="K407" s="154">
        <v>720</v>
      </c>
      <c r="L407" s="154" t="s">
        <v>620</v>
      </c>
      <c r="M407" s="154">
        <v>40.800699999999999</v>
      </c>
      <c r="N407" s="154">
        <v>-98.130499999999998</v>
      </c>
      <c r="O407" s="154" t="str">
        <f>IF(TYPE(VLOOKUP(A407,'2025 check'!$E$3:$E$2531,1,0))=16,"Legacy Eligibility","Y")</f>
        <v>Y</v>
      </c>
    </row>
    <row r="408" spans="1:15" ht="28.5" x14ac:dyDescent="0.2">
      <c r="A408" s="110" t="s">
        <v>1432</v>
      </c>
      <c r="B408" s="149" t="s">
        <v>1193</v>
      </c>
      <c r="C408" s="110" t="s">
        <v>958</v>
      </c>
      <c r="D408" s="147" t="s">
        <v>1433</v>
      </c>
      <c r="E408" s="150">
        <v>81</v>
      </c>
      <c r="F408" s="150">
        <v>16</v>
      </c>
      <c r="G408" s="147" t="s">
        <v>337</v>
      </c>
      <c r="H408" s="110" t="s">
        <v>338</v>
      </c>
      <c r="I408" s="110" t="s">
        <v>349</v>
      </c>
      <c r="J408" s="110">
        <v>3</v>
      </c>
      <c r="K408" s="154">
        <v>1296</v>
      </c>
      <c r="L408" s="154" t="s">
        <v>620</v>
      </c>
      <c r="M408" s="154">
        <v>40.004399999999997</v>
      </c>
      <c r="N408" s="154">
        <v>-99.4803</v>
      </c>
      <c r="O408" s="154" t="str">
        <f>IF(TYPE(VLOOKUP(A408,'2025 check'!$E$3:$E$2531,1,0))=16,"Legacy Eligibility","Y")</f>
        <v>Y</v>
      </c>
    </row>
    <row r="409" spans="1:15" x14ac:dyDescent="0.2">
      <c r="A409" s="110" t="s">
        <v>1434</v>
      </c>
      <c r="B409" s="149">
        <v>0</v>
      </c>
      <c r="C409" s="110" t="s">
        <v>361</v>
      </c>
      <c r="D409" s="147" t="s">
        <v>1435</v>
      </c>
      <c r="E409" s="150">
        <v>61</v>
      </c>
      <c r="F409" s="150">
        <v>15.8</v>
      </c>
      <c r="G409" s="147" t="s">
        <v>375</v>
      </c>
      <c r="H409" s="110" t="s">
        <v>338</v>
      </c>
      <c r="I409" s="110" t="s">
        <v>359</v>
      </c>
      <c r="J409" s="110">
        <v>1</v>
      </c>
      <c r="K409" s="154">
        <v>963.8</v>
      </c>
      <c r="L409" s="154" t="s">
        <v>620</v>
      </c>
      <c r="M409" s="154">
        <v>40.105899999999998</v>
      </c>
      <c r="N409" s="154">
        <v>-96.953999999999994</v>
      </c>
      <c r="O409" s="154" t="str">
        <f>IF(TYPE(VLOOKUP(A409,'2025 check'!$E$3:$E$2531,1,0))=16,"Legacy Eligibility","Y")</f>
        <v>Y</v>
      </c>
    </row>
    <row r="410" spans="1:15" x14ac:dyDescent="0.2">
      <c r="A410" s="110" t="s">
        <v>1436</v>
      </c>
      <c r="B410" s="149" t="s">
        <v>1437</v>
      </c>
      <c r="C410" s="110" t="s">
        <v>361</v>
      </c>
      <c r="D410" s="147" t="s">
        <v>1438</v>
      </c>
      <c r="E410" s="150">
        <v>122</v>
      </c>
      <c r="F410" s="150">
        <v>20.100000000000001</v>
      </c>
      <c r="G410" s="147" t="s">
        <v>337</v>
      </c>
      <c r="H410" s="110" t="s">
        <v>338</v>
      </c>
      <c r="I410" s="110" t="s">
        <v>359</v>
      </c>
      <c r="J410" s="110">
        <v>1</v>
      </c>
      <c r="K410" s="154">
        <v>2452.1999999999998</v>
      </c>
      <c r="L410" s="154" t="s">
        <v>620</v>
      </c>
      <c r="M410" s="154">
        <v>40.3446</v>
      </c>
      <c r="N410" s="154">
        <v>-97.198700000000002</v>
      </c>
      <c r="O410" s="154" t="str">
        <f>IF(TYPE(VLOOKUP(A410,'2025 check'!$E$3:$E$2531,1,0))=16,"Legacy Eligibility","Y")</f>
        <v>Y</v>
      </c>
    </row>
    <row r="411" spans="1:15" x14ac:dyDescent="0.2">
      <c r="A411" s="110" t="s">
        <v>1439</v>
      </c>
      <c r="B411" s="149">
        <v>0</v>
      </c>
      <c r="C411" s="110" t="s">
        <v>361</v>
      </c>
      <c r="D411" s="147" t="s">
        <v>1440</v>
      </c>
      <c r="E411" s="150">
        <v>51</v>
      </c>
      <c r="F411" s="150">
        <v>19.3</v>
      </c>
      <c r="G411" s="147" t="s">
        <v>375</v>
      </c>
      <c r="H411" s="110" t="s">
        <v>338</v>
      </c>
      <c r="I411" s="110" t="s">
        <v>359</v>
      </c>
      <c r="J411" s="110">
        <v>1</v>
      </c>
      <c r="K411" s="154">
        <v>984.3</v>
      </c>
      <c r="L411" s="154" t="s">
        <v>620</v>
      </c>
      <c r="M411" s="154">
        <v>40.252099999999999</v>
      </c>
      <c r="N411" s="154">
        <v>-97.142099999999999</v>
      </c>
      <c r="O411" s="154" t="str">
        <f>IF(TYPE(VLOOKUP(A411,'2025 check'!$E$3:$E$2531,1,0))=16,"Legacy Eligibility","Y")</f>
        <v>Y</v>
      </c>
    </row>
    <row r="412" spans="1:15" x14ac:dyDescent="0.2">
      <c r="A412" s="110" t="s">
        <v>1441</v>
      </c>
      <c r="B412" s="149">
        <v>0</v>
      </c>
      <c r="C412" s="110" t="s">
        <v>538</v>
      </c>
      <c r="D412" s="147" t="s">
        <v>1442</v>
      </c>
      <c r="E412" s="150">
        <v>110</v>
      </c>
      <c r="F412" s="150">
        <v>24.2</v>
      </c>
      <c r="G412" s="147" t="s">
        <v>1443</v>
      </c>
      <c r="H412" s="110" t="s">
        <v>358</v>
      </c>
      <c r="I412" s="110" t="s">
        <v>344</v>
      </c>
      <c r="J412" s="110">
        <v>2</v>
      </c>
      <c r="K412" s="154">
        <v>2662</v>
      </c>
      <c r="L412" s="154" t="s">
        <v>620</v>
      </c>
      <c r="M412" s="154">
        <v>41.327199999999998</v>
      </c>
      <c r="N412" s="154">
        <v>-98.248999999999995</v>
      </c>
      <c r="O412" s="154" t="str">
        <f>IF(TYPE(VLOOKUP(A412,'2025 check'!$E$3:$E$2531,1,0))=16,"Legacy Eligibility","Y")</f>
        <v>Y</v>
      </c>
    </row>
    <row r="413" spans="1:15" x14ac:dyDescent="0.2">
      <c r="A413" s="110" t="s">
        <v>1444</v>
      </c>
      <c r="B413" s="149">
        <v>0</v>
      </c>
      <c r="C413" s="110" t="s">
        <v>442</v>
      </c>
      <c r="D413" s="147" t="s">
        <v>1445</v>
      </c>
      <c r="E413" s="150">
        <v>184</v>
      </c>
      <c r="F413" s="150">
        <v>15.1</v>
      </c>
      <c r="G413" s="147" t="s">
        <v>337</v>
      </c>
      <c r="H413" s="110" t="s">
        <v>338</v>
      </c>
      <c r="I413" s="110" t="s">
        <v>359</v>
      </c>
      <c r="J413" s="110">
        <v>1</v>
      </c>
      <c r="K413" s="154">
        <v>2778.4</v>
      </c>
      <c r="L413" s="154" t="s">
        <v>620</v>
      </c>
      <c r="M413" s="154">
        <v>40.5518</v>
      </c>
      <c r="N413" s="154">
        <v>-96.099199999999996</v>
      </c>
      <c r="O413" s="154" t="str">
        <f>IF(TYPE(VLOOKUP(A413,'2025 check'!$E$3:$E$2531,1,0))=16,"Legacy Eligibility","Y")</f>
        <v>Y</v>
      </c>
    </row>
    <row r="414" spans="1:15" x14ac:dyDescent="0.2">
      <c r="A414" s="110" t="s">
        <v>1446</v>
      </c>
      <c r="B414" s="149" t="s">
        <v>1447</v>
      </c>
      <c r="C414" s="110" t="s">
        <v>381</v>
      </c>
      <c r="D414" s="147" t="s">
        <v>1448</v>
      </c>
      <c r="E414" s="150">
        <v>81</v>
      </c>
      <c r="F414" s="150">
        <v>16.100000000000001</v>
      </c>
      <c r="G414" s="147" t="s">
        <v>337</v>
      </c>
      <c r="H414" s="110" t="s">
        <v>338</v>
      </c>
      <c r="I414" s="110" t="s">
        <v>359</v>
      </c>
      <c r="J414" s="110">
        <v>1</v>
      </c>
      <c r="K414" s="154">
        <v>1304.0999999999999</v>
      </c>
      <c r="L414" s="154" t="s">
        <v>620</v>
      </c>
      <c r="M414" s="154">
        <v>40.189100000000003</v>
      </c>
      <c r="N414" s="154">
        <v>-95.828599999999994</v>
      </c>
      <c r="O414" s="154" t="str">
        <f>IF(TYPE(VLOOKUP(A414,'2025 check'!$E$3:$E$2531,1,0))=16,"Legacy Eligibility","Y")</f>
        <v>Y</v>
      </c>
    </row>
    <row r="415" spans="1:15" x14ac:dyDescent="0.2">
      <c r="A415" s="110" t="s">
        <v>1449</v>
      </c>
      <c r="B415" s="149" t="s">
        <v>1450</v>
      </c>
      <c r="C415" s="110" t="s">
        <v>559</v>
      </c>
      <c r="D415" s="147" t="s">
        <v>1451</v>
      </c>
      <c r="E415" s="150">
        <v>76</v>
      </c>
      <c r="F415" s="150">
        <v>18.8</v>
      </c>
      <c r="G415" s="147" t="s">
        <v>337</v>
      </c>
      <c r="H415" s="110" t="s">
        <v>338</v>
      </c>
      <c r="I415" s="110" t="s">
        <v>359</v>
      </c>
      <c r="J415" s="110">
        <v>1</v>
      </c>
      <c r="K415" s="154">
        <v>1428.8</v>
      </c>
      <c r="L415" s="154" t="s">
        <v>620</v>
      </c>
      <c r="M415" s="154">
        <v>40.567900000000002</v>
      </c>
      <c r="N415" s="154">
        <v>-97.342799999999997</v>
      </c>
      <c r="O415" s="154" t="str">
        <f>IF(TYPE(VLOOKUP(A415,'2025 check'!$E$3:$E$2531,1,0))=16,"Legacy Eligibility","Y")</f>
        <v>Y</v>
      </c>
    </row>
    <row r="416" spans="1:15" x14ac:dyDescent="0.2">
      <c r="A416" s="110" t="s">
        <v>1452</v>
      </c>
      <c r="B416" s="149" t="s">
        <v>1453</v>
      </c>
      <c r="C416" s="110" t="s">
        <v>452</v>
      </c>
      <c r="D416" s="147" t="s">
        <v>1454</v>
      </c>
      <c r="E416" s="150">
        <v>51</v>
      </c>
      <c r="F416" s="150">
        <v>15.8</v>
      </c>
      <c r="G416" s="147" t="s">
        <v>337</v>
      </c>
      <c r="H416" s="110" t="s">
        <v>338</v>
      </c>
      <c r="I416" s="110" t="s">
        <v>359</v>
      </c>
      <c r="J416" s="110">
        <v>1</v>
      </c>
      <c r="K416" s="154">
        <v>805.8</v>
      </c>
      <c r="L416" s="154" t="s">
        <v>620</v>
      </c>
      <c r="M416" s="154">
        <v>41.092199999999998</v>
      </c>
      <c r="N416" s="154">
        <v>-96.215100000000007</v>
      </c>
      <c r="O416" s="154" t="str">
        <f>IF(TYPE(VLOOKUP(A416,'2025 check'!$E$3:$E$2531,1,0))=16,"Legacy Eligibility","Y")</f>
        <v>Y</v>
      </c>
    </row>
    <row r="417" spans="1:15" x14ac:dyDescent="0.2">
      <c r="A417" s="110" t="s">
        <v>1455</v>
      </c>
      <c r="B417" s="149" t="s">
        <v>1456</v>
      </c>
      <c r="C417" s="110" t="s">
        <v>452</v>
      </c>
      <c r="D417" s="147" t="s">
        <v>1457</v>
      </c>
      <c r="E417" s="150">
        <v>56</v>
      </c>
      <c r="F417" s="150">
        <v>17</v>
      </c>
      <c r="G417" s="147" t="s">
        <v>337</v>
      </c>
      <c r="H417" s="110" t="s">
        <v>338</v>
      </c>
      <c r="I417" s="110" t="s">
        <v>359</v>
      </c>
      <c r="J417" s="110">
        <v>1</v>
      </c>
      <c r="K417" s="154">
        <v>952</v>
      </c>
      <c r="L417" s="154" t="s">
        <v>620</v>
      </c>
      <c r="M417" s="154">
        <v>41.074199999999998</v>
      </c>
      <c r="N417" s="154">
        <v>-96.296499999999995</v>
      </c>
      <c r="O417" s="154" t="str">
        <f>IF(TYPE(VLOOKUP(A417,'2025 check'!$E$3:$E$2531,1,0))=16,"Legacy Eligibility","Y")</f>
        <v>Y</v>
      </c>
    </row>
    <row r="418" spans="1:15" x14ac:dyDescent="0.2">
      <c r="A418" s="110" t="s">
        <v>1458</v>
      </c>
      <c r="B418" s="149">
        <v>0</v>
      </c>
      <c r="C418" s="110" t="s">
        <v>456</v>
      </c>
      <c r="D418" s="147" t="s">
        <v>1459</v>
      </c>
      <c r="E418" s="150">
        <v>40</v>
      </c>
      <c r="F418" s="150">
        <v>18</v>
      </c>
      <c r="G418" s="147" t="s">
        <v>375</v>
      </c>
      <c r="H418" s="110" t="s">
        <v>338</v>
      </c>
      <c r="I418" s="110" t="s">
        <v>359</v>
      </c>
      <c r="J418" s="110">
        <v>1</v>
      </c>
      <c r="K418" s="154">
        <v>720</v>
      </c>
      <c r="L418" s="154" t="s">
        <v>620</v>
      </c>
      <c r="M418" s="154">
        <v>41.149500000000003</v>
      </c>
      <c r="N418" s="154">
        <v>-96.521199999999993</v>
      </c>
      <c r="O418" s="154" t="str">
        <f>IF(TYPE(VLOOKUP(A418,'2025 check'!$E$3:$E$2531,1,0))=16,"Legacy Eligibility","Y")</f>
        <v>Y</v>
      </c>
    </row>
    <row r="419" spans="1:15" x14ac:dyDescent="0.2">
      <c r="A419" s="110" t="s">
        <v>1460</v>
      </c>
      <c r="B419" s="149">
        <v>0</v>
      </c>
      <c r="C419" s="110" t="s">
        <v>456</v>
      </c>
      <c r="D419" s="147" t="s">
        <v>1461</v>
      </c>
      <c r="E419" s="150">
        <v>71</v>
      </c>
      <c r="F419" s="150">
        <v>18.3</v>
      </c>
      <c r="G419" s="147" t="s">
        <v>337</v>
      </c>
      <c r="H419" s="110" t="s">
        <v>338</v>
      </c>
      <c r="I419" s="110" t="s">
        <v>359</v>
      </c>
      <c r="J419" s="110">
        <v>1</v>
      </c>
      <c r="K419" s="154">
        <v>1299.3</v>
      </c>
      <c r="L419" s="154" t="s">
        <v>620</v>
      </c>
      <c r="M419" s="154">
        <v>41.0745</v>
      </c>
      <c r="N419" s="154">
        <v>-96.587100000000007</v>
      </c>
      <c r="O419" s="154" t="str">
        <f>IF(TYPE(VLOOKUP(A419,'2025 check'!$E$3:$E$2531,1,0))=16,"Legacy Eligibility","Y")</f>
        <v>Y</v>
      </c>
    </row>
    <row r="420" spans="1:15" x14ac:dyDescent="0.2">
      <c r="A420" s="110" t="s">
        <v>1462</v>
      </c>
      <c r="B420" s="149" t="s">
        <v>1463</v>
      </c>
      <c r="C420" s="110" t="s">
        <v>1464</v>
      </c>
      <c r="D420" s="147" t="s">
        <v>1465</v>
      </c>
      <c r="E420" s="150">
        <v>75</v>
      </c>
      <c r="F420" s="150">
        <v>20</v>
      </c>
      <c r="G420" s="147" t="s">
        <v>1466</v>
      </c>
      <c r="H420" s="110" t="s">
        <v>338</v>
      </c>
      <c r="I420" s="110" t="s">
        <v>601</v>
      </c>
      <c r="J420" s="110">
        <v>5</v>
      </c>
      <c r="K420" s="154">
        <v>1500</v>
      </c>
      <c r="L420" s="154" t="s">
        <v>620</v>
      </c>
      <c r="M420" s="154">
        <v>41.970399999999998</v>
      </c>
      <c r="N420" s="154">
        <v>-103.89190000000001</v>
      </c>
      <c r="O420" s="154" t="str">
        <f>IF(TYPE(VLOOKUP(A420,'2025 check'!$E$3:$E$2531,1,0))=16,"Legacy Eligibility","Y")</f>
        <v>Y</v>
      </c>
    </row>
    <row r="421" spans="1:15" x14ac:dyDescent="0.2">
      <c r="A421" s="110" t="s">
        <v>1467</v>
      </c>
      <c r="B421" s="149">
        <v>0</v>
      </c>
      <c r="C421" s="110" t="s">
        <v>482</v>
      </c>
      <c r="D421" s="147" t="s">
        <v>1468</v>
      </c>
      <c r="E421" s="150">
        <v>62</v>
      </c>
      <c r="F421" s="150">
        <v>16</v>
      </c>
      <c r="G421" s="147" t="s">
        <v>337</v>
      </c>
      <c r="H421" s="110" t="s">
        <v>338</v>
      </c>
      <c r="I421" s="110" t="s">
        <v>344</v>
      </c>
      <c r="J421" s="110">
        <v>2</v>
      </c>
      <c r="K421" s="154">
        <v>992</v>
      </c>
      <c r="L421" s="154" t="s">
        <v>620</v>
      </c>
      <c r="M421" s="154">
        <v>42.2209</v>
      </c>
      <c r="N421" s="154">
        <v>-97.144000000000005</v>
      </c>
      <c r="O421" s="154" t="str">
        <f>IF(TYPE(VLOOKUP(A421,'2025 check'!$E$3:$E$2531,1,0))=16,"Legacy Eligibility","Y")</f>
        <v>Y</v>
      </c>
    </row>
    <row r="422" spans="1:15" x14ac:dyDescent="0.2">
      <c r="A422" s="110" t="s">
        <v>1469</v>
      </c>
      <c r="B422" s="149">
        <v>0</v>
      </c>
      <c r="C422" s="110" t="s">
        <v>482</v>
      </c>
      <c r="D422" s="147" t="s">
        <v>1470</v>
      </c>
      <c r="E422" s="150">
        <v>72</v>
      </c>
      <c r="F422" s="150">
        <v>14.2</v>
      </c>
      <c r="G422" s="147" t="s">
        <v>337</v>
      </c>
      <c r="H422" s="110" t="s">
        <v>338</v>
      </c>
      <c r="I422" s="110" t="s">
        <v>344</v>
      </c>
      <c r="J422" s="110">
        <v>2</v>
      </c>
      <c r="K422" s="154">
        <v>1022.4</v>
      </c>
      <c r="L422" s="154" t="s">
        <v>620</v>
      </c>
      <c r="M422" s="154">
        <v>42.090600000000002</v>
      </c>
      <c r="N422" s="154">
        <v>-97.033000000000001</v>
      </c>
      <c r="O422" s="154" t="str">
        <f>IF(TYPE(VLOOKUP(A422,'2025 check'!$E$3:$E$2531,1,0))=16,"Legacy Eligibility","Y")</f>
        <v>Y</v>
      </c>
    </row>
    <row r="423" spans="1:15" x14ac:dyDescent="0.2">
      <c r="A423" s="110" t="s">
        <v>1471</v>
      </c>
      <c r="B423" s="149">
        <v>0</v>
      </c>
      <c r="C423" s="110" t="s">
        <v>918</v>
      </c>
      <c r="D423" s="147" t="s">
        <v>1472</v>
      </c>
      <c r="E423" s="150">
        <v>52</v>
      </c>
      <c r="F423" s="150">
        <v>15.7</v>
      </c>
      <c r="G423" s="147" t="s">
        <v>337</v>
      </c>
      <c r="H423" s="110" t="s">
        <v>338</v>
      </c>
      <c r="I423" s="110" t="s">
        <v>349</v>
      </c>
      <c r="J423" s="110">
        <v>3</v>
      </c>
      <c r="K423" s="154">
        <v>816.4</v>
      </c>
      <c r="L423" s="154" t="s">
        <v>620</v>
      </c>
      <c r="M423" s="154">
        <v>40.029899999999998</v>
      </c>
      <c r="N423" s="154">
        <v>-98.424700000000001</v>
      </c>
      <c r="O423" s="154" t="str">
        <f>IF(TYPE(VLOOKUP(A423,'2025 check'!$E$3:$E$2531,1,0))=16,"Legacy Eligibility","Y")</f>
        <v>Y</v>
      </c>
    </row>
    <row r="424" spans="1:15" ht="28.5" x14ac:dyDescent="0.2">
      <c r="A424" s="110" t="s">
        <v>1473</v>
      </c>
      <c r="B424" s="149" t="s">
        <v>1474</v>
      </c>
      <c r="C424" s="110" t="s">
        <v>742</v>
      </c>
      <c r="D424" s="147" t="s">
        <v>1475</v>
      </c>
      <c r="E424" s="150">
        <v>72</v>
      </c>
      <c r="F424" s="150">
        <v>15.3</v>
      </c>
      <c r="G424" s="147" t="s">
        <v>337</v>
      </c>
      <c r="H424" s="110" t="s">
        <v>338</v>
      </c>
      <c r="I424" s="110" t="s">
        <v>349</v>
      </c>
      <c r="J424" s="110">
        <v>3</v>
      </c>
      <c r="K424" s="154">
        <v>1101.5999999999999</v>
      </c>
      <c r="L424" s="154" t="s">
        <v>340</v>
      </c>
      <c r="M424" s="154">
        <v>40.840043999999999</v>
      </c>
      <c r="N424" s="154">
        <v>-97.4452</v>
      </c>
      <c r="O424" s="154" t="str">
        <f>IF(TYPE(VLOOKUP(A424,'2025 check'!$E$3:$E$2531,1,0))=16,"Legacy Eligibility","Y")</f>
        <v>Y</v>
      </c>
    </row>
    <row r="425" spans="1:15" x14ac:dyDescent="0.2">
      <c r="A425" s="110" t="s">
        <v>1476</v>
      </c>
      <c r="B425" s="149" t="s">
        <v>1477</v>
      </c>
      <c r="C425" s="110" t="s">
        <v>746</v>
      </c>
      <c r="D425" s="147" t="s">
        <v>1478</v>
      </c>
      <c r="E425" s="150">
        <v>31</v>
      </c>
      <c r="F425" s="150">
        <v>20.8</v>
      </c>
      <c r="G425" s="147" t="s">
        <v>375</v>
      </c>
      <c r="H425" s="110" t="s">
        <v>338</v>
      </c>
      <c r="I425" s="110" t="s">
        <v>349</v>
      </c>
      <c r="J425" s="110">
        <v>3</v>
      </c>
      <c r="K425" s="154">
        <v>644.79999999999995</v>
      </c>
      <c r="L425" s="154" t="s">
        <v>620</v>
      </c>
      <c r="M425" s="154">
        <v>40.3718</v>
      </c>
      <c r="N425" s="154">
        <v>-98.315700000000007</v>
      </c>
      <c r="O425" s="154" t="str">
        <f>IF(TYPE(VLOOKUP(A425,'2025 check'!$E$3:$E$2531,1,0))=16,"Legacy Eligibility","Y")</f>
        <v>Y</v>
      </c>
    </row>
    <row r="426" spans="1:15" x14ac:dyDescent="0.2">
      <c r="A426" s="110" t="s">
        <v>1479</v>
      </c>
      <c r="B426" s="149" t="s">
        <v>1480</v>
      </c>
      <c r="C426" s="110" t="s">
        <v>1481</v>
      </c>
      <c r="D426" s="147" t="s">
        <v>1482</v>
      </c>
      <c r="E426" s="150">
        <v>80</v>
      </c>
      <c r="F426" s="150">
        <v>16</v>
      </c>
      <c r="G426" s="147" t="s">
        <v>337</v>
      </c>
      <c r="H426" s="110" t="s">
        <v>338</v>
      </c>
      <c r="I426" s="110" t="s">
        <v>349</v>
      </c>
      <c r="J426" s="110">
        <v>3</v>
      </c>
      <c r="K426" s="154">
        <v>1280</v>
      </c>
      <c r="L426" s="154" t="s">
        <v>340</v>
      </c>
      <c r="M426" s="154">
        <v>41.0411</v>
      </c>
      <c r="N426" s="154">
        <v>-99.007900000000006</v>
      </c>
      <c r="O426" s="154" t="str">
        <f>IF(TYPE(VLOOKUP(A426,'2025 check'!$E$3:$E$2531,1,0))=16,"Legacy Eligibility","Y")</f>
        <v>Y</v>
      </c>
    </row>
    <row r="427" spans="1:15" x14ac:dyDescent="0.2">
      <c r="A427" s="110" t="s">
        <v>1483</v>
      </c>
      <c r="B427" s="149" t="s">
        <v>1484</v>
      </c>
      <c r="C427" s="110" t="s">
        <v>973</v>
      </c>
      <c r="D427" s="147" t="s">
        <v>1485</v>
      </c>
      <c r="E427" s="150">
        <v>43</v>
      </c>
      <c r="F427" s="150">
        <v>16</v>
      </c>
      <c r="G427" s="147" t="s">
        <v>337</v>
      </c>
      <c r="H427" s="110" t="s">
        <v>338</v>
      </c>
      <c r="I427" s="110" t="s">
        <v>359</v>
      </c>
      <c r="J427" s="110">
        <v>1</v>
      </c>
      <c r="K427" s="154">
        <v>688</v>
      </c>
      <c r="L427" s="154" t="s">
        <v>340</v>
      </c>
      <c r="M427" s="154">
        <v>41.307200000000002</v>
      </c>
      <c r="N427" s="154">
        <v>-97.108900000000006</v>
      </c>
      <c r="O427" s="154" t="str">
        <f>IF(TYPE(VLOOKUP(A427,'2025 check'!$E$3:$E$2531,1,0))=16,"Legacy Eligibility","Y")</f>
        <v>Y</v>
      </c>
    </row>
    <row r="428" spans="1:15" x14ac:dyDescent="0.2">
      <c r="A428" s="110" t="s">
        <v>1486</v>
      </c>
      <c r="B428" s="149" t="s">
        <v>1487</v>
      </c>
      <c r="C428" s="110" t="s">
        <v>335</v>
      </c>
      <c r="D428" s="147" t="s">
        <v>1488</v>
      </c>
      <c r="E428" s="150">
        <v>100</v>
      </c>
      <c r="F428" s="150">
        <v>14</v>
      </c>
      <c r="G428" s="147" t="s">
        <v>337</v>
      </c>
      <c r="H428" s="110" t="s">
        <v>338</v>
      </c>
      <c r="I428" s="110" t="s">
        <v>339</v>
      </c>
      <c r="J428" s="110">
        <v>4</v>
      </c>
      <c r="K428" s="154">
        <v>1400</v>
      </c>
      <c r="L428" s="154" t="s">
        <v>340</v>
      </c>
      <c r="M428" s="154">
        <v>42.8108</v>
      </c>
      <c r="N428" s="154">
        <v>-101.214</v>
      </c>
      <c r="O428" s="154" t="str">
        <f>IF(TYPE(VLOOKUP(A428,'2025 check'!$E$3:$E$2531,1,0))=16,"Legacy Eligibility","Y")</f>
        <v>Y</v>
      </c>
    </row>
    <row r="429" spans="1:15" x14ac:dyDescent="0.2">
      <c r="A429" s="110" t="s">
        <v>1489</v>
      </c>
      <c r="B429" s="149" t="s">
        <v>1490</v>
      </c>
      <c r="C429" s="110" t="s">
        <v>347</v>
      </c>
      <c r="D429" s="147" t="s">
        <v>1491</v>
      </c>
      <c r="E429" s="150">
        <v>62</v>
      </c>
      <c r="F429" s="150">
        <v>20.5</v>
      </c>
      <c r="G429" s="147" t="s">
        <v>337</v>
      </c>
      <c r="H429" s="110" t="s">
        <v>338</v>
      </c>
      <c r="I429" s="110" t="s">
        <v>349</v>
      </c>
      <c r="J429" s="110">
        <v>3</v>
      </c>
      <c r="K429" s="154">
        <v>1271</v>
      </c>
      <c r="L429" s="154" t="s">
        <v>620</v>
      </c>
      <c r="M429" s="154">
        <v>41.377499999999998</v>
      </c>
      <c r="N429" s="154">
        <v>-99.356999999999999</v>
      </c>
      <c r="O429" s="154" t="str">
        <f>IF(TYPE(VLOOKUP(A429,'2025 check'!$E$3:$E$2531,1,0))=16,"Legacy Eligibility","Y")</f>
        <v>Y</v>
      </c>
    </row>
    <row r="430" spans="1:15" x14ac:dyDescent="0.2">
      <c r="A430" s="110" t="s">
        <v>1492</v>
      </c>
      <c r="B430" s="149" t="s">
        <v>1493</v>
      </c>
      <c r="C430" s="110" t="s">
        <v>876</v>
      </c>
      <c r="D430" s="147" t="s">
        <v>1494</v>
      </c>
      <c r="E430" s="150">
        <v>102</v>
      </c>
      <c r="F430" s="150">
        <v>24.4</v>
      </c>
      <c r="G430" s="147" t="s">
        <v>375</v>
      </c>
      <c r="H430" s="110" t="s">
        <v>338</v>
      </c>
      <c r="I430" s="110" t="s">
        <v>349</v>
      </c>
      <c r="J430" s="110">
        <v>3</v>
      </c>
      <c r="K430" s="154">
        <v>2488.8000000000002</v>
      </c>
      <c r="L430" s="154" t="s">
        <v>620</v>
      </c>
      <c r="M430" s="154">
        <v>40.913200000000003</v>
      </c>
      <c r="N430" s="154">
        <v>-100.15779999999999</v>
      </c>
      <c r="O430" s="154" t="str">
        <f>IF(TYPE(VLOOKUP(A430,'2025 check'!$E$3:$E$2531,1,0))=16,"Legacy Eligibility","Y")</f>
        <v>Y</v>
      </c>
    </row>
    <row r="431" spans="1:15" x14ac:dyDescent="0.2">
      <c r="A431" s="110" t="s">
        <v>1495</v>
      </c>
      <c r="B431" s="149">
        <v>0</v>
      </c>
      <c r="C431" s="110" t="s">
        <v>494</v>
      </c>
      <c r="D431" s="147" t="s">
        <v>1496</v>
      </c>
      <c r="E431" s="150">
        <v>80</v>
      </c>
      <c r="F431" s="150">
        <v>15.8</v>
      </c>
      <c r="G431" s="147" t="s">
        <v>375</v>
      </c>
      <c r="H431" s="110" t="s">
        <v>338</v>
      </c>
      <c r="I431" s="110" t="s">
        <v>344</v>
      </c>
      <c r="J431" s="110">
        <v>2</v>
      </c>
      <c r="K431" s="154">
        <v>1264</v>
      </c>
      <c r="L431" s="154" t="s">
        <v>340</v>
      </c>
      <c r="M431" s="154">
        <v>42.453600000000002</v>
      </c>
      <c r="N431" s="154">
        <v>-96.839699999999993</v>
      </c>
      <c r="O431" s="154" t="str">
        <f>IF(TYPE(VLOOKUP(A431,'2025 check'!$E$3:$E$2531,1,0))=16,"Legacy Eligibility","Y")</f>
        <v>Y</v>
      </c>
    </row>
    <row r="432" spans="1:15" x14ac:dyDescent="0.2">
      <c r="A432" s="110" t="s">
        <v>1497</v>
      </c>
      <c r="B432" s="149">
        <v>0</v>
      </c>
      <c r="C432" s="110" t="s">
        <v>531</v>
      </c>
      <c r="D432" s="147" t="s">
        <v>1498</v>
      </c>
      <c r="E432" s="150">
        <v>103</v>
      </c>
      <c r="F432" s="150">
        <v>24.1</v>
      </c>
      <c r="G432" s="147" t="s">
        <v>337</v>
      </c>
      <c r="H432" s="110" t="s">
        <v>338</v>
      </c>
      <c r="I432" s="110" t="s">
        <v>339</v>
      </c>
      <c r="J432" s="110">
        <v>4</v>
      </c>
      <c r="K432" s="154">
        <v>2482.3000000000002</v>
      </c>
      <c r="L432" s="154" t="s">
        <v>620</v>
      </c>
      <c r="M432" s="154">
        <v>40.016199999999998</v>
      </c>
      <c r="N432" s="154">
        <v>-99.965999999999994</v>
      </c>
      <c r="O432" s="154" t="str">
        <f>IF(TYPE(VLOOKUP(A432,'2025 check'!$E$3:$E$2531,1,0))=16,"Legacy Eligibility","Y")</f>
        <v>Y</v>
      </c>
    </row>
    <row r="433" spans="1:15" ht="28.5" x14ac:dyDescent="0.2">
      <c r="A433" s="110" t="s">
        <v>1499</v>
      </c>
      <c r="B433" s="149" t="s">
        <v>1500</v>
      </c>
      <c r="C433" s="110" t="s">
        <v>356</v>
      </c>
      <c r="D433" s="147" t="s">
        <v>1501</v>
      </c>
      <c r="E433" s="150">
        <v>71</v>
      </c>
      <c r="F433" s="150">
        <v>16</v>
      </c>
      <c r="G433" s="147" t="s">
        <v>337</v>
      </c>
      <c r="H433" s="110" t="s">
        <v>338</v>
      </c>
      <c r="I433" s="110" t="s">
        <v>359</v>
      </c>
      <c r="J433" s="110">
        <v>1</v>
      </c>
      <c r="K433" s="154">
        <v>1136</v>
      </c>
      <c r="L433" s="154" t="s">
        <v>340</v>
      </c>
      <c r="M433" s="154">
        <v>40.033900000000003</v>
      </c>
      <c r="N433" s="154">
        <v>-96.597399999999993</v>
      </c>
      <c r="O433" s="154" t="str">
        <f>IF(TYPE(VLOOKUP(A433,'2025 check'!$E$3:$E$2531,1,0))=16,"Legacy Eligibility","Y")</f>
        <v>Y</v>
      </c>
    </row>
    <row r="434" spans="1:15" x14ac:dyDescent="0.2">
      <c r="A434" s="110" t="s">
        <v>1502</v>
      </c>
      <c r="B434" s="149" t="s">
        <v>1503</v>
      </c>
      <c r="C434" s="110" t="s">
        <v>356</v>
      </c>
      <c r="D434" s="147" t="s">
        <v>1504</v>
      </c>
      <c r="E434" s="150">
        <v>36</v>
      </c>
      <c r="F434" s="150">
        <v>15.8</v>
      </c>
      <c r="G434" s="147" t="s">
        <v>337</v>
      </c>
      <c r="H434" s="110" t="s">
        <v>338</v>
      </c>
      <c r="I434" s="110" t="s">
        <v>359</v>
      </c>
      <c r="J434" s="110">
        <v>1</v>
      </c>
      <c r="K434" s="154">
        <v>568.79999999999995</v>
      </c>
      <c r="L434" s="154" t="s">
        <v>340</v>
      </c>
      <c r="M434" s="154">
        <v>40.345300000000002</v>
      </c>
      <c r="N434" s="154">
        <v>-96.822199999999995</v>
      </c>
      <c r="O434" s="154" t="str">
        <f>IF(TYPE(VLOOKUP(A434,'2025 check'!$E$3:$E$2531,1,0))=16,"Legacy Eligibility","Y")</f>
        <v>Y</v>
      </c>
    </row>
    <row r="435" spans="1:15" x14ac:dyDescent="0.2">
      <c r="A435" s="110" t="s">
        <v>1505</v>
      </c>
      <c r="B435" s="149">
        <v>0</v>
      </c>
      <c r="C435" s="110" t="s">
        <v>1234</v>
      </c>
      <c r="D435" s="147" t="s">
        <v>1506</v>
      </c>
      <c r="E435" s="150">
        <v>643</v>
      </c>
      <c r="F435" s="150">
        <v>16</v>
      </c>
      <c r="G435" s="147" t="s">
        <v>337</v>
      </c>
      <c r="H435" s="110" t="s">
        <v>548</v>
      </c>
      <c r="I435" s="110" t="s">
        <v>601</v>
      </c>
      <c r="J435" s="110">
        <v>5</v>
      </c>
      <c r="K435" s="154">
        <v>10288</v>
      </c>
      <c r="L435" s="154" t="s">
        <v>340</v>
      </c>
      <c r="M435" s="154">
        <v>41.488999999999997</v>
      </c>
      <c r="N435" s="154">
        <v>-102.626</v>
      </c>
      <c r="O435" s="154" t="str">
        <f>IF(TYPE(VLOOKUP(A435,'2025 check'!$E$3:$E$2531,1,0))=16,"Legacy Eligibility","Y")</f>
        <v>Y</v>
      </c>
    </row>
    <row r="436" spans="1:15" x14ac:dyDescent="0.2">
      <c r="A436" s="110" t="s">
        <v>1507</v>
      </c>
      <c r="B436" s="149">
        <v>0</v>
      </c>
      <c r="C436" s="110" t="s">
        <v>632</v>
      </c>
      <c r="D436" s="147" t="s">
        <v>1508</v>
      </c>
      <c r="E436" s="150">
        <v>40</v>
      </c>
      <c r="F436" s="150">
        <v>20.399999999999999</v>
      </c>
      <c r="G436" s="147" t="s">
        <v>375</v>
      </c>
      <c r="H436" s="110" t="s">
        <v>548</v>
      </c>
      <c r="I436" s="110" t="s">
        <v>349</v>
      </c>
      <c r="J436" s="110">
        <v>3</v>
      </c>
      <c r="K436" s="154">
        <v>816</v>
      </c>
      <c r="L436" s="154" t="s">
        <v>620</v>
      </c>
      <c r="M436" s="154">
        <v>41.545200000000001</v>
      </c>
      <c r="N436" s="154">
        <v>-98.444599999999994</v>
      </c>
      <c r="O436" s="154" t="str">
        <f>IF(TYPE(VLOOKUP(A436,'2025 check'!$E$3:$E$2531,1,0))=16,"Legacy Eligibility","Y")</f>
        <v>Y</v>
      </c>
    </row>
    <row r="437" spans="1:15" x14ac:dyDescent="0.2">
      <c r="A437" s="110" t="s">
        <v>1509</v>
      </c>
      <c r="B437" s="149">
        <v>0</v>
      </c>
      <c r="C437" s="110" t="s">
        <v>632</v>
      </c>
      <c r="D437" s="147" t="s">
        <v>1510</v>
      </c>
      <c r="E437" s="150">
        <v>24</v>
      </c>
      <c r="F437" s="150">
        <v>21</v>
      </c>
      <c r="G437" s="147" t="s">
        <v>375</v>
      </c>
      <c r="H437" s="110" t="s">
        <v>548</v>
      </c>
      <c r="I437" s="110" t="s">
        <v>349</v>
      </c>
      <c r="J437" s="110">
        <v>3</v>
      </c>
      <c r="K437" s="154">
        <v>504</v>
      </c>
      <c r="L437" s="154" t="s">
        <v>620</v>
      </c>
      <c r="M437" s="154">
        <v>41.624699999999997</v>
      </c>
      <c r="N437" s="154">
        <v>-98.453699999999998</v>
      </c>
      <c r="O437" s="154" t="str">
        <f>IF(TYPE(VLOOKUP(A437,'2025 check'!$E$3:$E$2531,1,0))=16,"Legacy Eligibility","Y")</f>
        <v>Y</v>
      </c>
    </row>
    <row r="438" spans="1:15" x14ac:dyDescent="0.2">
      <c r="A438" s="110" t="s">
        <v>1511</v>
      </c>
      <c r="B438" s="149">
        <v>0</v>
      </c>
      <c r="C438" s="110" t="s">
        <v>425</v>
      </c>
      <c r="D438" s="147" t="s">
        <v>1512</v>
      </c>
      <c r="E438" s="150">
        <v>40</v>
      </c>
      <c r="F438" s="150">
        <v>26</v>
      </c>
      <c r="G438" s="147" t="s">
        <v>375</v>
      </c>
      <c r="H438" s="110" t="s">
        <v>338</v>
      </c>
      <c r="I438" s="110" t="s">
        <v>349</v>
      </c>
      <c r="J438" s="110">
        <v>3</v>
      </c>
      <c r="K438" s="154">
        <v>1040</v>
      </c>
      <c r="L438" s="154" t="s">
        <v>620</v>
      </c>
      <c r="M438" s="154">
        <v>40.712800000000001</v>
      </c>
      <c r="N438" s="154">
        <v>-98.1982</v>
      </c>
      <c r="O438" s="154" t="str">
        <f>IF(TYPE(VLOOKUP(A438,'2025 check'!$E$3:$E$2531,1,0))=16,"Legacy Eligibility","Y")</f>
        <v>Y</v>
      </c>
    </row>
    <row r="439" spans="1:15" x14ac:dyDescent="0.2">
      <c r="A439" s="110" t="s">
        <v>1513</v>
      </c>
      <c r="B439" s="149">
        <v>0</v>
      </c>
      <c r="C439" s="110" t="s">
        <v>425</v>
      </c>
      <c r="D439" s="147" t="s">
        <v>1514</v>
      </c>
      <c r="E439" s="150">
        <v>61</v>
      </c>
      <c r="F439" s="150">
        <v>15.3</v>
      </c>
      <c r="G439" s="147" t="s">
        <v>337</v>
      </c>
      <c r="H439" s="110" t="s">
        <v>338</v>
      </c>
      <c r="I439" s="110" t="s">
        <v>349</v>
      </c>
      <c r="J439" s="110">
        <v>3</v>
      </c>
      <c r="K439" s="154">
        <v>933.3</v>
      </c>
      <c r="L439" s="154" t="s">
        <v>340</v>
      </c>
      <c r="M439" s="154">
        <v>41.031700000000001</v>
      </c>
      <c r="N439" s="154">
        <v>-97.8262</v>
      </c>
      <c r="O439" s="154" t="str">
        <f>IF(TYPE(VLOOKUP(A439,'2025 check'!$E$3:$E$2531,1,0))=16,"Legacy Eligibility","Y")</f>
        <v>Y</v>
      </c>
    </row>
    <row r="440" spans="1:15" ht="28.5" x14ac:dyDescent="0.2">
      <c r="A440" s="110" t="s">
        <v>1515</v>
      </c>
      <c r="B440" s="149" t="s">
        <v>1516</v>
      </c>
      <c r="C440" s="110" t="s">
        <v>958</v>
      </c>
      <c r="D440" s="147" t="s">
        <v>1517</v>
      </c>
      <c r="E440" s="150">
        <v>53</v>
      </c>
      <c r="F440" s="150">
        <v>20.2</v>
      </c>
      <c r="G440" s="147" t="s">
        <v>337</v>
      </c>
      <c r="H440" s="110" t="s">
        <v>338</v>
      </c>
      <c r="I440" s="110" t="s">
        <v>349</v>
      </c>
      <c r="J440" s="110">
        <v>3</v>
      </c>
      <c r="K440" s="154">
        <v>1070.5999999999999</v>
      </c>
      <c r="L440" s="154" t="s">
        <v>620</v>
      </c>
      <c r="M440" s="154">
        <v>40.129300000000001</v>
      </c>
      <c r="N440" s="154">
        <v>-99.414400000000001</v>
      </c>
      <c r="O440" s="154" t="str">
        <f>IF(TYPE(VLOOKUP(A440,'2025 check'!$E$3:$E$2531,1,0))=16,"Legacy Eligibility","Y")</f>
        <v>Y</v>
      </c>
    </row>
    <row r="441" spans="1:15" x14ac:dyDescent="0.2">
      <c r="A441" s="110" t="s">
        <v>1518</v>
      </c>
      <c r="B441" s="149">
        <v>0</v>
      </c>
      <c r="C441" s="110" t="s">
        <v>361</v>
      </c>
      <c r="D441" s="147" t="s">
        <v>1519</v>
      </c>
      <c r="E441" s="150">
        <v>31</v>
      </c>
      <c r="F441" s="150">
        <v>16.2</v>
      </c>
      <c r="G441" s="147" t="s">
        <v>375</v>
      </c>
      <c r="H441" s="110" t="s">
        <v>338</v>
      </c>
      <c r="I441" s="110" t="s">
        <v>359</v>
      </c>
      <c r="J441" s="110">
        <v>1</v>
      </c>
      <c r="K441" s="154">
        <v>502.2</v>
      </c>
      <c r="L441" s="154" t="s">
        <v>340</v>
      </c>
      <c r="M441" s="154">
        <v>40.332700000000003</v>
      </c>
      <c r="N441" s="154">
        <v>-97.123699999999999</v>
      </c>
      <c r="O441" s="154" t="str">
        <f>IF(TYPE(VLOOKUP(A441,'2025 check'!$E$3:$E$2531,1,0))=16,"Legacy Eligibility","Y")</f>
        <v>Y</v>
      </c>
    </row>
    <row r="442" spans="1:15" x14ac:dyDescent="0.2">
      <c r="A442" s="110" t="s">
        <v>1520</v>
      </c>
      <c r="B442" s="149">
        <v>0</v>
      </c>
      <c r="C442" s="110" t="s">
        <v>361</v>
      </c>
      <c r="D442" s="147" t="s">
        <v>1521</v>
      </c>
      <c r="E442" s="150">
        <v>61</v>
      </c>
      <c r="F442" s="150">
        <v>16</v>
      </c>
      <c r="G442" s="147" t="s">
        <v>337</v>
      </c>
      <c r="H442" s="110" t="s">
        <v>338</v>
      </c>
      <c r="I442" s="110" t="s">
        <v>359</v>
      </c>
      <c r="J442" s="110">
        <v>1</v>
      </c>
      <c r="K442" s="154">
        <v>976</v>
      </c>
      <c r="L442" s="154" t="s">
        <v>340</v>
      </c>
      <c r="M442" s="154">
        <v>40.258299999999998</v>
      </c>
      <c r="N442" s="154">
        <v>-97.028300000000002</v>
      </c>
      <c r="O442" s="154" t="str">
        <f>IF(TYPE(VLOOKUP(A442,'2025 check'!$E$3:$E$2531,1,0))=16,"Legacy Eligibility","Y")</f>
        <v>Y</v>
      </c>
    </row>
    <row r="443" spans="1:15" x14ac:dyDescent="0.2">
      <c r="A443" s="110" t="s">
        <v>1522</v>
      </c>
      <c r="B443" s="149">
        <v>0</v>
      </c>
      <c r="C443" s="110" t="s">
        <v>366</v>
      </c>
      <c r="D443" s="147" t="s">
        <v>1523</v>
      </c>
      <c r="E443" s="150">
        <v>84</v>
      </c>
      <c r="F443" s="150">
        <v>13.6</v>
      </c>
      <c r="G443" s="147" t="s">
        <v>337</v>
      </c>
      <c r="H443" s="110" t="s">
        <v>338</v>
      </c>
      <c r="I443" s="110" t="s">
        <v>359</v>
      </c>
      <c r="J443" s="110">
        <v>1</v>
      </c>
      <c r="K443" s="154">
        <v>1142.4000000000001</v>
      </c>
      <c r="L443" s="154" t="s">
        <v>340</v>
      </c>
      <c r="M443" s="154">
        <v>40.4071</v>
      </c>
      <c r="N443" s="154">
        <v>-96.332300000000004</v>
      </c>
      <c r="O443" s="154" t="str">
        <f>IF(TYPE(VLOOKUP(A443,'2025 check'!$E$3:$E$2531,1,0))=16,"Legacy Eligibility","Y")</f>
        <v>Y</v>
      </c>
    </row>
    <row r="444" spans="1:15" x14ac:dyDescent="0.2">
      <c r="A444" s="110" t="s">
        <v>1524</v>
      </c>
      <c r="B444" s="149" t="s">
        <v>1525</v>
      </c>
      <c r="C444" s="110" t="s">
        <v>431</v>
      </c>
      <c r="D444" s="147" t="s">
        <v>1526</v>
      </c>
      <c r="E444" s="150">
        <v>111</v>
      </c>
      <c r="F444" s="150">
        <v>20.2</v>
      </c>
      <c r="G444" s="147" t="s">
        <v>337</v>
      </c>
      <c r="H444" s="110" t="s">
        <v>338</v>
      </c>
      <c r="I444" s="110" t="s">
        <v>344</v>
      </c>
      <c r="J444" s="110">
        <v>2</v>
      </c>
      <c r="K444" s="154">
        <v>2242.1999999999998</v>
      </c>
      <c r="L444" s="154" t="s">
        <v>620</v>
      </c>
      <c r="M444" s="154">
        <v>42.676699999999997</v>
      </c>
      <c r="N444" s="154">
        <v>-97.505399999999995</v>
      </c>
      <c r="O444" s="154" t="str">
        <f>IF(TYPE(VLOOKUP(A444,'2025 check'!$E$3:$E$2531,1,0))=16,"Legacy Eligibility","Y")</f>
        <v>Y</v>
      </c>
    </row>
    <row r="445" spans="1:15" x14ac:dyDescent="0.2">
      <c r="A445" s="110" t="s">
        <v>1527</v>
      </c>
      <c r="B445" s="149">
        <v>0</v>
      </c>
      <c r="C445" s="110" t="s">
        <v>369</v>
      </c>
      <c r="D445" s="147" t="s">
        <v>1528</v>
      </c>
      <c r="E445" s="150">
        <v>51</v>
      </c>
      <c r="F445" s="150">
        <v>16.2</v>
      </c>
      <c r="G445" s="147" t="s">
        <v>337</v>
      </c>
      <c r="H445" s="110" t="s">
        <v>338</v>
      </c>
      <c r="I445" s="110" t="s">
        <v>359</v>
      </c>
      <c r="J445" s="110">
        <v>1</v>
      </c>
      <c r="K445" s="154">
        <v>826.2</v>
      </c>
      <c r="L445" s="154" t="s">
        <v>340</v>
      </c>
      <c r="M445" s="154">
        <v>40.305799999999998</v>
      </c>
      <c r="N445" s="154">
        <v>-96.067099999999996</v>
      </c>
      <c r="O445" s="154" t="str">
        <f>IF(TYPE(VLOOKUP(A445,'2025 check'!$E$3:$E$2531,1,0))=16,"Legacy Eligibility","Y")</f>
        <v>Y</v>
      </c>
    </row>
    <row r="446" spans="1:15" x14ac:dyDescent="0.2">
      <c r="A446" s="110" t="s">
        <v>1529</v>
      </c>
      <c r="B446" s="149">
        <v>0</v>
      </c>
      <c r="C446" s="110" t="s">
        <v>1530</v>
      </c>
      <c r="D446" s="147" t="s">
        <v>1531</v>
      </c>
      <c r="E446" s="150">
        <v>50</v>
      </c>
      <c r="F446" s="150">
        <v>16.100000000000001</v>
      </c>
      <c r="G446" s="147" t="s">
        <v>337</v>
      </c>
      <c r="H446" s="110" t="s">
        <v>338</v>
      </c>
      <c r="I446" s="110" t="s">
        <v>349</v>
      </c>
      <c r="J446" s="110">
        <v>3</v>
      </c>
      <c r="K446" s="154">
        <v>805</v>
      </c>
      <c r="L446" s="154" t="s">
        <v>340</v>
      </c>
      <c r="M446" s="154">
        <v>40.020299999999999</v>
      </c>
      <c r="N446" s="154">
        <v>-98.079400000000007</v>
      </c>
      <c r="O446" s="154" t="str">
        <f>IF(TYPE(VLOOKUP(A446,'2025 check'!$E$3:$E$2531,1,0))=16,"Legacy Eligibility","Y")</f>
        <v>Y</v>
      </c>
    </row>
    <row r="447" spans="1:15" x14ac:dyDescent="0.2">
      <c r="A447" s="110" t="s">
        <v>1532</v>
      </c>
      <c r="B447" s="149" t="s">
        <v>1533</v>
      </c>
      <c r="C447" s="110" t="s">
        <v>373</v>
      </c>
      <c r="D447" s="147" t="s">
        <v>1534</v>
      </c>
      <c r="E447" s="150">
        <v>36</v>
      </c>
      <c r="F447" s="150">
        <v>14</v>
      </c>
      <c r="G447" s="147" t="s">
        <v>375</v>
      </c>
      <c r="H447" s="110" t="s">
        <v>338</v>
      </c>
      <c r="I447" s="110" t="s">
        <v>359</v>
      </c>
      <c r="J447" s="110">
        <v>1</v>
      </c>
      <c r="K447" s="154">
        <v>504</v>
      </c>
      <c r="L447" s="154" t="s">
        <v>340</v>
      </c>
      <c r="M447" s="154">
        <v>40.102699999999999</v>
      </c>
      <c r="N447" s="154">
        <v>-96.358500000000006</v>
      </c>
      <c r="O447" s="154" t="str">
        <f>IF(TYPE(VLOOKUP(A447,'2025 check'!$E$3:$E$2531,1,0))=16,"Legacy Eligibility","Y")</f>
        <v>Y</v>
      </c>
    </row>
    <row r="448" spans="1:15" x14ac:dyDescent="0.2">
      <c r="A448" s="110" t="s">
        <v>1535</v>
      </c>
      <c r="B448" s="149" t="s">
        <v>1536</v>
      </c>
      <c r="C448" s="110" t="s">
        <v>512</v>
      </c>
      <c r="D448" s="147" t="s">
        <v>1537</v>
      </c>
      <c r="E448" s="150">
        <v>81</v>
      </c>
      <c r="F448" s="150">
        <v>20.2</v>
      </c>
      <c r="G448" s="147" t="s">
        <v>337</v>
      </c>
      <c r="H448" s="110" t="s">
        <v>338</v>
      </c>
      <c r="I448" s="110" t="s">
        <v>344</v>
      </c>
      <c r="J448" s="110">
        <v>2</v>
      </c>
      <c r="K448" s="154">
        <v>1636.2</v>
      </c>
      <c r="L448" s="154" t="s">
        <v>620</v>
      </c>
      <c r="M448" s="154">
        <v>41.518000000000001</v>
      </c>
      <c r="N448" s="154">
        <v>-97.367999999999995</v>
      </c>
      <c r="O448" s="154" t="str">
        <f>IF(TYPE(VLOOKUP(A448,'2025 check'!$E$3:$E$2531,1,0))=16,"Legacy Eligibility","Y")</f>
        <v>Y</v>
      </c>
    </row>
    <row r="449" spans="1:15" x14ac:dyDescent="0.2">
      <c r="A449" s="110" t="s">
        <v>1538</v>
      </c>
      <c r="B449" s="149" t="s">
        <v>1539</v>
      </c>
      <c r="C449" s="110" t="s">
        <v>559</v>
      </c>
      <c r="D449" s="147" t="s">
        <v>1540</v>
      </c>
      <c r="E449" s="150">
        <v>107</v>
      </c>
      <c r="F449" s="150">
        <v>29.4</v>
      </c>
      <c r="G449" s="147" t="s">
        <v>337</v>
      </c>
      <c r="H449" s="110" t="s">
        <v>358</v>
      </c>
      <c r="I449" s="110" t="s">
        <v>359</v>
      </c>
      <c r="J449" s="110">
        <v>1</v>
      </c>
      <c r="K449" s="154">
        <v>3145.8</v>
      </c>
      <c r="L449" s="154" t="s">
        <v>620</v>
      </c>
      <c r="M449" s="154">
        <v>40.583799999999997</v>
      </c>
      <c r="N449" s="154">
        <v>-97.084400000000002</v>
      </c>
      <c r="O449" s="154" t="str">
        <f>IF(TYPE(VLOOKUP(A449,'2025 check'!$E$3:$E$2531,1,0))=16,"Legacy Eligibility","Y")</f>
        <v>Y</v>
      </c>
    </row>
    <row r="450" spans="1:15" x14ac:dyDescent="0.2">
      <c r="A450" s="110" t="s">
        <v>1541</v>
      </c>
      <c r="B450" s="149" t="s">
        <v>1542</v>
      </c>
      <c r="C450" s="110" t="s">
        <v>559</v>
      </c>
      <c r="D450" s="147" t="s">
        <v>1543</v>
      </c>
      <c r="E450" s="150">
        <v>125</v>
      </c>
      <c r="F450" s="150">
        <v>19.5</v>
      </c>
      <c r="G450" s="147" t="s">
        <v>337</v>
      </c>
      <c r="H450" s="110" t="s">
        <v>338</v>
      </c>
      <c r="I450" s="110" t="s">
        <v>359</v>
      </c>
      <c r="J450" s="110">
        <v>1</v>
      </c>
      <c r="K450" s="154">
        <v>2437.5</v>
      </c>
      <c r="L450" s="154" t="s">
        <v>340</v>
      </c>
      <c r="M450" s="154">
        <v>40.494700000000002</v>
      </c>
      <c r="N450" s="154">
        <v>-97.013199999999998</v>
      </c>
      <c r="O450" s="154" t="str">
        <f>IF(TYPE(VLOOKUP(A450,'2025 check'!$E$3:$E$2531,1,0))=16,"Legacy Eligibility","Y")</f>
        <v>Y</v>
      </c>
    </row>
    <row r="451" spans="1:15" x14ac:dyDescent="0.2">
      <c r="A451" s="110" t="s">
        <v>1544</v>
      </c>
      <c r="B451" s="149">
        <v>0</v>
      </c>
      <c r="C451" s="110" t="s">
        <v>456</v>
      </c>
      <c r="D451" s="147" t="s">
        <v>1545</v>
      </c>
      <c r="E451" s="150">
        <v>168</v>
      </c>
      <c r="F451" s="150">
        <v>20.399999999999999</v>
      </c>
      <c r="G451" s="147" t="s">
        <v>337</v>
      </c>
      <c r="H451" s="110" t="s">
        <v>548</v>
      </c>
      <c r="I451" s="110" t="s">
        <v>359</v>
      </c>
      <c r="J451" s="110">
        <v>1</v>
      </c>
      <c r="K451" s="154">
        <v>3427.2</v>
      </c>
      <c r="L451" s="154" t="s">
        <v>620</v>
      </c>
      <c r="M451" s="154">
        <v>41.335900000000002</v>
      </c>
      <c r="N451" s="154">
        <v>-96.500299999999996</v>
      </c>
      <c r="O451" s="154" t="str">
        <f>IF(TYPE(VLOOKUP(A451,'2025 check'!$E$3:$E$2531,1,0))=16,"Legacy Eligibility","Y")</f>
        <v>Y</v>
      </c>
    </row>
    <row r="452" spans="1:15" x14ac:dyDescent="0.2">
      <c r="A452" s="110" t="s">
        <v>1546</v>
      </c>
      <c r="B452" s="149">
        <v>0</v>
      </c>
      <c r="C452" s="110" t="s">
        <v>456</v>
      </c>
      <c r="D452" s="147" t="s">
        <v>1547</v>
      </c>
      <c r="E452" s="150">
        <v>101</v>
      </c>
      <c r="F452" s="150">
        <v>16</v>
      </c>
      <c r="G452" s="147" t="s">
        <v>337</v>
      </c>
      <c r="H452" s="110" t="s">
        <v>338</v>
      </c>
      <c r="I452" s="110" t="s">
        <v>359</v>
      </c>
      <c r="J452" s="110">
        <v>1</v>
      </c>
      <c r="K452" s="154">
        <v>1616</v>
      </c>
      <c r="L452" s="154" t="s">
        <v>340</v>
      </c>
      <c r="M452" s="154">
        <v>41.1</v>
      </c>
      <c r="N452" s="154">
        <v>-96.453299999999999</v>
      </c>
      <c r="O452" s="154" t="str">
        <f>IF(TYPE(VLOOKUP(A452,'2025 check'!$E$3:$E$2531,1,0))=16,"Legacy Eligibility","Y")</f>
        <v>Y</v>
      </c>
    </row>
    <row r="453" spans="1:15" x14ac:dyDescent="0.2">
      <c r="A453" s="110" t="s">
        <v>1548</v>
      </c>
      <c r="B453" s="149">
        <v>0</v>
      </c>
      <c r="C453" s="110" t="s">
        <v>456</v>
      </c>
      <c r="D453" s="147" t="s">
        <v>1549</v>
      </c>
      <c r="E453" s="150">
        <v>101</v>
      </c>
      <c r="F453" s="150">
        <v>20.3</v>
      </c>
      <c r="G453" s="147" t="s">
        <v>337</v>
      </c>
      <c r="H453" s="110" t="s">
        <v>338</v>
      </c>
      <c r="I453" s="110" t="s">
        <v>359</v>
      </c>
      <c r="J453" s="110">
        <v>1</v>
      </c>
      <c r="K453" s="154">
        <v>2050.3000000000002</v>
      </c>
      <c r="L453" s="154" t="s">
        <v>620</v>
      </c>
      <c r="M453" s="154">
        <v>41.278300000000002</v>
      </c>
      <c r="N453" s="154">
        <v>-96.552000000000007</v>
      </c>
      <c r="O453" s="154" t="str">
        <f>IF(TYPE(VLOOKUP(A453,'2025 check'!$E$3:$E$2531,1,0))=16,"Legacy Eligibility","Y")</f>
        <v>Y</v>
      </c>
    </row>
    <row r="454" spans="1:15" x14ac:dyDescent="0.2">
      <c r="A454" s="110" t="s">
        <v>1550</v>
      </c>
      <c r="B454" s="149">
        <v>0</v>
      </c>
      <c r="C454" s="110" t="s">
        <v>456</v>
      </c>
      <c r="D454" s="147" t="s">
        <v>1551</v>
      </c>
      <c r="E454" s="150">
        <v>50</v>
      </c>
      <c r="F454" s="150">
        <v>16</v>
      </c>
      <c r="G454" s="147" t="s">
        <v>375</v>
      </c>
      <c r="H454" s="110" t="s">
        <v>338</v>
      </c>
      <c r="I454" s="110" t="s">
        <v>359</v>
      </c>
      <c r="J454" s="110">
        <v>1</v>
      </c>
      <c r="K454" s="154">
        <v>800</v>
      </c>
      <c r="L454" s="154" t="s">
        <v>340</v>
      </c>
      <c r="M454" s="154">
        <v>41.088000000000001</v>
      </c>
      <c r="N454" s="154">
        <v>-96.425799999999995</v>
      </c>
      <c r="O454" s="154" t="str">
        <f>IF(TYPE(VLOOKUP(A454,'2025 check'!$E$3:$E$2531,1,0))=16,"Legacy Eligibility","Y")</f>
        <v>Y</v>
      </c>
    </row>
    <row r="455" spans="1:15" x14ac:dyDescent="0.2">
      <c r="A455" s="110" t="s">
        <v>1552</v>
      </c>
      <c r="B455" s="149">
        <v>0</v>
      </c>
      <c r="C455" s="110" t="s">
        <v>721</v>
      </c>
      <c r="D455" s="147" t="s">
        <v>1553</v>
      </c>
      <c r="E455" s="150">
        <v>30</v>
      </c>
      <c r="F455" s="150">
        <v>20.2</v>
      </c>
      <c r="G455" s="147" t="s">
        <v>375</v>
      </c>
      <c r="H455" s="110" t="s">
        <v>338</v>
      </c>
      <c r="I455" s="110" t="s">
        <v>344</v>
      </c>
      <c r="J455" s="110">
        <v>2</v>
      </c>
      <c r="K455" s="154">
        <v>606</v>
      </c>
      <c r="L455" s="154" t="s">
        <v>620</v>
      </c>
      <c r="M455" s="154">
        <v>41.7714</v>
      </c>
      <c r="N455" s="154">
        <v>-97.310100000000006</v>
      </c>
      <c r="O455" s="154" t="str">
        <f>IF(TYPE(VLOOKUP(A455,'2025 check'!$E$3:$E$2531,1,0))=16,"Legacy Eligibility","Y")</f>
        <v>Y</v>
      </c>
    </row>
    <row r="456" spans="1:15" x14ac:dyDescent="0.2">
      <c r="A456" s="110" t="s">
        <v>1554</v>
      </c>
      <c r="B456" s="149">
        <v>0</v>
      </c>
      <c r="C456" s="110" t="s">
        <v>482</v>
      </c>
      <c r="D456" s="147" t="s">
        <v>1555</v>
      </c>
      <c r="E456" s="150">
        <v>141</v>
      </c>
      <c r="F456" s="150">
        <v>15.2</v>
      </c>
      <c r="G456" s="147" t="s">
        <v>337</v>
      </c>
      <c r="H456" s="110" t="s">
        <v>338</v>
      </c>
      <c r="I456" s="110" t="s">
        <v>344</v>
      </c>
      <c r="J456" s="110">
        <v>2</v>
      </c>
      <c r="K456" s="154">
        <v>2143.1999999999998</v>
      </c>
      <c r="L456" s="154" t="s">
        <v>340</v>
      </c>
      <c r="M456" s="154">
        <v>42.2502</v>
      </c>
      <c r="N456" s="154">
        <v>-96.982600000000005</v>
      </c>
      <c r="O456" s="154" t="str">
        <f>IF(TYPE(VLOOKUP(A456,'2025 check'!$E$3:$E$2531,1,0))=16,"Legacy Eligibility","Y")</f>
        <v>Y</v>
      </c>
    </row>
    <row r="457" spans="1:15" x14ac:dyDescent="0.2">
      <c r="A457" s="110" t="s">
        <v>1556</v>
      </c>
      <c r="B457" s="149" t="s">
        <v>1557</v>
      </c>
      <c r="C457" s="110" t="s">
        <v>1481</v>
      </c>
      <c r="D457" s="147" t="s">
        <v>1558</v>
      </c>
      <c r="E457" s="150">
        <v>40</v>
      </c>
      <c r="F457" s="150">
        <v>17.8</v>
      </c>
      <c r="G457" s="147" t="s">
        <v>375</v>
      </c>
      <c r="H457" s="110" t="s">
        <v>338</v>
      </c>
      <c r="I457" s="110" t="s">
        <v>349</v>
      </c>
      <c r="J457" s="110">
        <v>3</v>
      </c>
      <c r="K457" s="154">
        <v>712</v>
      </c>
      <c r="L457" s="154" t="s">
        <v>620</v>
      </c>
      <c r="M457" s="154">
        <v>40.7438</v>
      </c>
      <c r="N457" s="154">
        <v>-99.400700000000001</v>
      </c>
      <c r="O457" s="154" t="str">
        <f>IF(TYPE(VLOOKUP(A457,'2025 check'!$E$3:$E$2531,1,0))=16,"Legacy Eligibility","Y")</f>
        <v>Y</v>
      </c>
    </row>
    <row r="458" spans="1:15" ht="28.5" x14ac:dyDescent="0.2">
      <c r="A458" s="110" t="s">
        <v>1559</v>
      </c>
      <c r="B458" s="149" t="s">
        <v>1560</v>
      </c>
      <c r="C458" s="110" t="s">
        <v>391</v>
      </c>
      <c r="D458" s="147" t="s">
        <v>1561</v>
      </c>
      <c r="E458" s="150">
        <v>40</v>
      </c>
      <c r="F458" s="150">
        <v>17.8</v>
      </c>
      <c r="G458" s="147" t="s">
        <v>375</v>
      </c>
      <c r="H458" s="110" t="s">
        <v>338</v>
      </c>
      <c r="I458" s="110" t="s">
        <v>349</v>
      </c>
      <c r="J458" s="110">
        <v>3</v>
      </c>
      <c r="K458" s="154">
        <v>712</v>
      </c>
      <c r="L458" s="154" t="s">
        <v>620</v>
      </c>
      <c r="M458" s="154">
        <v>40.404499999999999</v>
      </c>
      <c r="N458" s="154">
        <v>-98.241100000000003</v>
      </c>
      <c r="O458" s="154" t="str">
        <f>IF(TYPE(VLOOKUP(A458,'2025 check'!$E$3:$E$2531,1,0))=16,"Legacy Eligibility","Y")</f>
        <v>Y</v>
      </c>
    </row>
    <row r="459" spans="1:15" x14ac:dyDescent="0.2">
      <c r="A459" s="110" t="s">
        <v>1562</v>
      </c>
      <c r="B459" s="149" t="s">
        <v>1563</v>
      </c>
      <c r="C459" s="110" t="s">
        <v>980</v>
      </c>
      <c r="D459" s="147" t="s">
        <v>1564</v>
      </c>
      <c r="E459" s="150">
        <v>81</v>
      </c>
      <c r="F459" s="150">
        <v>16.3</v>
      </c>
      <c r="G459" s="147" t="s">
        <v>337</v>
      </c>
      <c r="H459" s="110" t="s">
        <v>338</v>
      </c>
      <c r="I459" s="110" t="s">
        <v>344</v>
      </c>
      <c r="J459" s="110">
        <v>2</v>
      </c>
      <c r="K459" s="154">
        <v>1320.3</v>
      </c>
      <c r="L459" s="154" t="s">
        <v>620</v>
      </c>
      <c r="M459" s="154">
        <v>41.554000000000002</v>
      </c>
      <c r="N459" s="154">
        <v>-96.987799999999993</v>
      </c>
      <c r="O459" s="154" t="str">
        <f>IF(TYPE(VLOOKUP(A459,'2025 check'!$E$3:$E$2531,1,0))=16,"Legacy Eligibility","Y")</f>
        <v>Y</v>
      </c>
    </row>
    <row r="460" spans="1:15" x14ac:dyDescent="0.2">
      <c r="A460" s="110" t="s">
        <v>1565</v>
      </c>
      <c r="B460" s="149" t="s">
        <v>1566</v>
      </c>
      <c r="C460" s="110" t="s">
        <v>876</v>
      </c>
      <c r="D460" s="147" t="s">
        <v>1567</v>
      </c>
      <c r="E460" s="150">
        <v>36</v>
      </c>
      <c r="F460" s="150">
        <v>15.6</v>
      </c>
      <c r="G460" s="147" t="s">
        <v>337</v>
      </c>
      <c r="H460" s="110" t="s">
        <v>338</v>
      </c>
      <c r="I460" s="110" t="s">
        <v>349</v>
      </c>
      <c r="J460" s="110">
        <v>3</v>
      </c>
      <c r="K460" s="154">
        <v>561.6</v>
      </c>
      <c r="L460" s="154" t="s">
        <v>620</v>
      </c>
      <c r="M460" s="154">
        <v>40.916899999999998</v>
      </c>
      <c r="N460" s="154">
        <v>-99.788499999999999</v>
      </c>
      <c r="O460" s="154" t="str">
        <f>IF(TYPE(VLOOKUP(A460,'2025 check'!$E$3:$E$2531,1,0))=16,"Legacy Eligibility","Y")</f>
        <v>Y</v>
      </c>
    </row>
    <row r="461" spans="1:15" x14ac:dyDescent="0.2">
      <c r="A461" s="110" t="s">
        <v>1568</v>
      </c>
      <c r="B461" s="149" t="s">
        <v>1569</v>
      </c>
      <c r="C461" s="110" t="s">
        <v>356</v>
      </c>
      <c r="D461" s="147" t="s">
        <v>1570</v>
      </c>
      <c r="E461" s="150">
        <v>51</v>
      </c>
      <c r="F461" s="150">
        <v>19.899999999999999</v>
      </c>
      <c r="G461" s="147" t="s">
        <v>375</v>
      </c>
      <c r="H461" s="110" t="s">
        <v>338</v>
      </c>
      <c r="I461" s="110" t="s">
        <v>359</v>
      </c>
      <c r="J461" s="110">
        <v>1</v>
      </c>
      <c r="K461" s="154">
        <v>1014.9</v>
      </c>
      <c r="L461" s="154" t="s">
        <v>620</v>
      </c>
      <c r="M461" s="154">
        <v>40.247999999999998</v>
      </c>
      <c r="N461" s="154">
        <v>-96.606999999999999</v>
      </c>
      <c r="O461" s="154" t="str">
        <f>IF(TYPE(VLOOKUP(A461,'2025 check'!$E$3:$E$2531,1,0))=16,"Legacy Eligibility","Y")</f>
        <v>Y</v>
      </c>
    </row>
    <row r="462" spans="1:15" x14ac:dyDescent="0.2">
      <c r="A462" s="110" t="s">
        <v>1571</v>
      </c>
      <c r="B462" s="149">
        <v>0</v>
      </c>
      <c r="C462" s="110" t="s">
        <v>425</v>
      </c>
      <c r="D462" s="147" t="s">
        <v>1572</v>
      </c>
      <c r="E462" s="150">
        <v>51</v>
      </c>
      <c r="F462" s="150">
        <v>20</v>
      </c>
      <c r="G462" s="147" t="s">
        <v>375</v>
      </c>
      <c r="H462" s="110" t="s">
        <v>338</v>
      </c>
      <c r="I462" s="110" t="s">
        <v>349</v>
      </c>
      <c r="J462" s="110">
        <v>3</v>
      </c>
      <c r="K462" s="154">
        <v>1020</v>
      </c>
      <c r="L462" s="154" t="s">
        <v>620</v>
      </c>
      <c r="M462" s="154">
        <v>40.802199999999999</v>
      </c>
      <c r="N462" s="154">
        <v>-98.035600000000002</v>
      </c>
      <c r="O462" s="154" t="str">
        <f>IF(TYPE(VLOOKUP(A462,'2025 check'!$E$3:$E$2531,1,0))=16,"Legacy Eligibility","Y")</f>
        <v>Y</v>
      </c>
    </row>
    <row r="463" spans="1:15" ht="28.5" x14ac:dyDescent="0.2">
      <c r="A463" s="110" t="s">
        <v>1573</v>
      </c>
      <c r="B463" s="149" t="s">
        <v>1574</v>
      </c>
      <c r="C463" s="110" t="s">
        <v>1575</v>
      </c>
      <c r="D463" s="147" t="s">
        <v>1576</v>
      </c>
      <c r="E463" s="150">
        <v>61</v>
      </c>
      <c r="F463" s="150">
        <v>19.600000000000001</v>
      </c>
      <c r="G463" s="147" t="s">
        <v>337</v>
      </c>
      <c r="H463" s="110" t="s">
        <v>338</v>
      </c>
      <c r="I463" s="110" t="s">
        <v>344</v>
      </c>
      <c r="J463" s="110">
        <v>2</v>
      </c>
      <c r="K463" s="154">
        <v>1195.5999999999999</v>
      </c>
      <c r="L463" s="154" t="s">
        <v>620</v>
      </c>
      <c r="M463" s="154">
        <v>42.113300000000002</v>
      </c>
      <c r="N463" s="154">
        <v>-98.320012711045138</v>
      </c>
      <c r="O463" s="154" t="str">
        <f>IF(TYPE(VLOOKUP(A463,'2025 check'!$E$3:$E$2531,1,0))=16,"Legacy Eligibility","Y")</f>
        <v>Legacy Eligibility</v>
      </c>
    </row>
    <row r="464" spans="1:15" x14ac:dyDescent="0.2">
      <c r="A464" s="110" t="s">
        <v>1577</v>
      </c>
      <c r="B464" s="149">
        <v>0</v>
      </c>
      <c r="C464" s="110" t="s">
        <v>377</v>
      </c>
      <c r="D464" s="147" t="s">
        <v>1578</v>
      </c>
      <c r="E464" s="150">
        <v>51</v>
      </c>
      <c r="F464" s="150">
        <v>15.6</v>
      </c>
      <c r="G464" s="147" t="s">
        <v>337</v>
      </c>
      <c r="H464" s="110" t="s">
        <v>338</v>
      </c>
      <c r="I464" s="110" t="s">
        <v>344</v>
      </c>
      <c r="J464" s="110">
        <v>2</v>
      </c>
      <c r="K464" s="154">
        <v>795.6</v>
      </c>
      <c r="L464" s="154" t="s">
        <v>620</v>
      </c>
      <c r="M464" s="154">
        <v>42.256</v>
      </c>
      <c r="N464" s="154">
        <v>-97.406899999999993</v>
      </c>
      <c r="O464" s="154" t="str">
        <f>IF(TYPE(VLOOKUP(A464,'2025 check'!$E$3:$E$2531,1,0))=16,"Legacy Eligibility","Y")</f>
        <v>Legacy Eligibility</v>
      </c>
    </row>
    <row r="465" spans="1:15" x14ac:dyDescent="0.2">
      <c r="A465" s="110" t="s">
        <v>1579</v>
      </c>
      <c r="B465" s="149">
        <v>0</v>
      </c>
      <c r="C465" s="110" t="s">
        <v>377</v>
      </c>
      <c r="D465" s="147" t="s">
        <v>1580</v>
      </c>
      <c r="E465" s="150">
        <v>56</v>
      </c>
      <c r="F465" s="150">
        <v>16</v>
      </c>
      <c r="G465" s="147" t="s">
        <v>337</v>
      </c>
      <c r="H465" s="110" t="s">
        <v>338</v>
      </c>
      <c r="I465" s="110" t="s">
        <v>344</v>
      </c>
      <c r="J465" s="110">
        <v>2</v>
      </c>
      <c r="K465" s="154">
        <v>896</v>
      </c>
      <c r="L465" s="154" t="s">
        <v>620</v>
      </c>
      <c r="M465" s="154">
        <v>42.2498</v>
      </c>
      <c r="N465" s="154">
        <v>-97.417400000000001</v>
      </c>
      <c r="O465" s="154" t="str">
        <f>IF(TYPE(VLOOKUP(A465,'2025 check'!$E$3:$E$2531,1,0))=16,"Legacy Eligibility","Y")</f>
        <v>Y</v>
      </c>
    </row>
    <row r="466" spans="1:15" x14ac:dyDescent="0.2">
      <c r="A466" s="110" t="s">
        <v>1581</v>
      </c>
      <c r="B466" s="149" t="s">
        <v>1582</v>
      </c>
      <c r="C466" s="110" t="s">
        <v>456</v>
      </c>
      <c r="D466" s="147" t="s">
        <v>1583</v>
      </c>
      <c r="E466" s="150">
        <v>41</v>
      </c>
      <c r="F466" s="150">
        <v>18.3</v>
      </c>
      <c r="G466" s="147" t="s">
        <v>337</v>
      </c>
      <c r="H466" s="110" t="s">
        <v>338</v>
      </c>
      <c r="I466" s="110" t="s">
        <v>359</v>
      </c>
      <c r="J466" s="110">
        <v>1</v>
      </c>
      <c r="K466" s="154">
        <v>750.3</v>
      </c>
      <c r="L466" s="154" t="s">
        <v>620</v>
      </c>
      <c r="M466" s="154">
        <v>41.174700000000001</v>
      </c>
      <c r="N466" s="154">
        <v>-96.755200000000002</v>
      </c>
      <c r="O466" s="154" t="str">
        <f>IF(TYPE(VLOOKUP(A466,'2025 check'!$E$3:$E$2531,1,0))=16,"Legacy Eligibility","Y")</f>
        <v>Y</v>
      </c>
    </row>
    <row r="467" spans="1:15" x14ac:dyDescent="0.2">
      <c r="A467" s="110" t="s">
        <v>1584</v>
      </c>
      <c r="B467" s="149">
        <v>0</v>
      </c>
      <c r="C467" s="110" t="s">
        <v>456</v>
      </c>
      <c r="D467" s="147" t="s">
        <v>1585</v>
      </c>
      <c r="E467" s="150">
        <v>62</v>
      </c>
      <c r="F467" s="150">
        <v>18</v>
      </c>
      <c r="G467" s="147" t="s">
        <v>337</v>
      </c>
      <c r="H467" s="110" t="s">
        <v>338</v>
      </c>
      <c r="I467" s="110" t="s">
        <v>359</v>
      </c>
      <c r="J467" s="110">
        <v>1</v>
      </c>
      <c r="K467" s="154">
        <v>1116</v>
      </c>
      <c r="L467" s="154" t="s">
        <v>620</v>
      </c>
      <c r="M467" s="154">
        <v>41.071199999999997</v>
      </c>
      <c r="N467" s="154">
        <v>-96.736199999999997</v>
      </c>
      <c r="O467" s="154" t="str">
        <f>IF(TYPE(VLOOKUP(A467,'2025 check'!$E$3:$E$2531,1,0))=16,"Legacy Eligibility","Y")</f>
        <v>Y</v>
      </c>
    </row>
    <row r="468" spans="1:15" x14ac:dyDescent="0.2">
      <c r="A468" s="110" t="s">
        <v>1586</v>
      </c>
      <c r="B468" s="149">
        <v>0</v>
      </c>
      <c r="C468" s="110" t="s">
        <v>456</v>
      </c>
      <c r="D468" s="147" t="s">
        <v>1587</v>
      </c>
      <c r="E468" s="150">
        <v>71</v>
      </c>
      <c r="F468" s="150">
        <v>20</v>
      </c>
      <c r="G468" s="147" t="s">
        <v>337</v>
      </c>
      <c r="H468" s="110" t="s">
        <v>338</v>
      </c>
      <c r="I468" s="110" t="s">
        <v>359</v>
      </c>
      <c r="J468" s="110">
        <v>1</v>
      </c>
      <c r="K468" s="154">
        <v>1420</v>
      </c>
      <c r="L468" s="154" t="s">
        <v>620</v>
      </c>
      <c r="M468" s="154">
        <v>41.380099999999999</v>
      </c>
      <c r="N468" s="154">
        <v>-96.840800000000002</v>
      </c>
      <c r="O468" s="154" t="str">
        <f>IF(TYPE(VLOOKUP(A468,'2025 check'!$E$3:$E$2531,1,0))=16,"Legacy Eligibility","Y")</f>
        <v>Y</v>
      </c>
    </row>
    <row r="469" spans="1:15" x14ac:dyDescent="0.2">
      <c r="A469" s="110" t="s">
        <v>1588</v>
      </c>
      <c r="B469" s="149">
        <v>0</v>
      </c>
      <c r="C469" s="110" t="s">
        <v>456</v>
      </c>
      <c r="D469" s="147" t="s">
        <v>1589</v>
      </c>
      <c r="E469" s="150">
        <v>61</v>
      </c>
      <c r="F469" s="150">
        <v>15.8</v>
      </c>
      <c r="G469" s="147" t="s">
        <v>337</v>
      </c>
      <c r="H469" s="110" t="s">
        <v>338</v>
      </c>
      <c r="I469" s="110" t="s">
        <v>359</v>
      </c>
      <c r="J469" s="110">
        <v>1</v>
      </c>
      <c r="K469" s="154">
        <v>963.8</v>
      </c>
      <c r="L469" s="154" t="s">
        <v>620</v>
      </c>
      <c r="M469" s="154">
        <v>41.249400000000001</v>
      </c>
      <c r="N469" s="154">
        <v>-96.782200000000003</v>
      </c>
      <c r="O469" s="154" t="str">
        <f>IF(TYPE(VLOOKUP(A469,'2025 check'!$E$3:$E$2531,1,0))=16,"Legacy Eligibility","Y")</f>
        <v>Y</v>
      </c>
    </row>
    <row r="470" spans="1:15" x14ac:dyDescent="0.2">
      <c r="A470" s="110" t="s">
        <v>1590</v>
      </c>
      <c r="B470" s="149" t="s">
        <v>1591</v>
      </c>
      <c r="C470" s="110" t="s">
        <v>456</v>
      </c>
      <c r="D470" s="147" t="s">
        <v>1592</v>
      </c>
      <c r="E470" s="150">
        <v>47</v>
      </c>
      <c r="F470" s="150">
        <v>20</v>
      </c>
      <c r="G470" s="147" t="s">
        <v>337</v>
      </c>
      <c r="H470" s="110" t="s">
        <v>338</v>
      </c>
      <c r="I470" s="110" t="s">
        <v>359</v>
      </c>
      <c r="J470" s="110">
        <v>1</v>
      </c>
      <c r="K470" s="154">
        <v>940</v>
      </c>
      <c r="L470" s="154" t="s">
        <v>620</v>
      </c>
      <c r="M470" s="154">
        <v>41.0456</v>
      </c>
      <c r="N470" s="154">
        <v>-96.646799999999999</v>
      </c>
      <c r="O470" s="154" t="str">
        <f>IF(TYPE(VLOOKUP(A470,'2025 check'!$E$3:$E$2531,1,0))=16,"Legacy Eligibility","Y")</f>
        <v>Y</v>
      </c>
    </row>
    <row r="471" spans="1:15" x14ac:dyDescent="0.2">
      <c r="A471" s="110" t="s">
        <v>1593</v>
      </c>
      <c r="B471" s="149">
        <v>0</v>
      </c>
      <c r="C471" s="110" t="s">
        <v>456</v>
      </c>
      <c r="D471" s="147" t="s">
        <v>1594</v>
      </c>
      <c r="E471" s="150">
        <v>50</v>
      </c>
      <c r="F471" s="150">
        <v>18</v>
      </c>
      <c r="G471" s="147" t="s">
        <v>375</v>
      </c>
      <c r="H471" s="110" t="s">
        <v>338</v>
      </c>
      <c r="I471" s="110" t="s">
        <v>359</v>
      </c>
      <c r="J471" s="110">
        <v>1</v>
      </c>
      <c r="K471" s="154">
        <v>900</v>
      </c>
      <c r="L471" s="154" t="s">
        <v>620</v>
      </c>
      <c r="M471" s="154">
        <v>41.207099999999997</v>
      </c>
      <c r="N471" s="154">
        <v>-96.851500000000001</v>
      </c>
      <c r="O471" s="154" t="str">
        <f>IF(TYPE(VLOOKUP(A471,'2025 check'!$E$3:$E$2531,1,0))=16,"Legacy Eligibility","Y")</f>
        <v>Y</v>
      </c>
    </row>
    <row r="472" spans="1:15" x14ac:dyDescent="0.2">
      <c r="A472" s="110" t="s">
        <v>1595</v>
      </c>
      <c r="B472" s="149">
        <v>0</v>
      </c>
      <c r="C472" s="110" t="s">
        <v>721</v>
      </c>
      <c r="D472" s="147" t="s">
        <v>1596</v>
      </c>
      <c r="E472" s="150">
        <v>110</v>
      </c>
      <c r="F472" s="150">
        <v>15.2</v>
      </c>
      <c r="G472" s="147" t="s">
        <v>337</v>
      </c>
      <c r="H472" s="110" t="s">
        <v>338</v>
      </c>
      <c r="I472" s="110" t="s">
        <v>344</v>
      </c>
      <c r="J472" s="110">
        <v>2</v>
      </c>
      <c r="K472" s="154">
        <v>1672</v>
      </c>
      <c r="L472" s="154" t="s">
        <v>620</v>
      </c>
      <c r="M472" s="154">
        <v>41.917099999999998</v>
      </c>
      <c r="N472" s="154">
        <v>-97.114500000000007</v>
      </c>
      <c r="O472" s="154" t="str">
        <f>IF(TYPE(VLOOKUP(A472,'2025 check'!$E$3:$E$2531,1,0))=16,"Legacy Eligibility","Y")</f>
        <v>Y</v>
      </c>
    </row>
    <row r="473" spans="1:15" x14ac:dyDescent="0.2">
      <c r="A473" s="110" t="s">
        <v>1597</v>
      </c>
      <c r="B473" s="149">
        <v>0</v>
      </c>
      <c r="C473" s="110" t="s">
        <v>482</v>
      </c>
      <c r="D473" s="147" t="s">
        <v>1598</v>
      </c>
      <c r="E473" s="150">
        <v>40</v>
      </c>
      <c r="F473" s="150">
        <v>16.2</v>
      </c>
      <c r="G473" s="147" t="s">
        <v>375</v>
      </c>
      <c r="H473" s="110" t="s">
        <v>338</v>
      </c>
      <c r="I473" s="110" t="s">
        <v>344</v>
      </c>
      <c r="J473" s="110">
        <v>2</v>
      </c>
      <c r="K473" s="154">
        <v>648</v>
      </c>
      <c r="L473" s="154" t="s">
        <v>620</v>
      </c>
      <c r="M473" s="154">
        <v>42.177500000000002</v>
      </c>
      <c r="N473" s="154">
        <v>-97.193299999999994</v>
      </c>
      <c r="O473" s="154" t="str">
        <f>IF(TYPE(VLOOKUP(A473,'2025 check'!$E$3:$E$2531,1,0))=16,"Legacy Eligibility","Y")</f>
        <v>Y</v>
      </c>
    </row>
    <row r="474" spans="1:15" x14ac:dyDescent="0.2">
      <c r="A474" s="110" t="s">
        <v>1599</v>
      </c>
      <c r="B474" s="149">
        <v>0</v>
      </c>
      <c r="C474" s="110" t="s">
        <v>482</v>
      </c>
      <c r="D474" s="147" t="s">
        <v>1600</v>
      </c>
      <c r="E474" s="150">
        <v>50</v>
      </c>
      <c r="F474" s="150">
        <v>16</v>
      </c>
      <c r="G474" s="147" t="s">
        <v>375</v>
      </c>
      <c r="H474" s="110" t="s">
        <v>338</v>
      </c>
      <c r="I474" s="110" t="s">
        <v>344</v>
      </c>
      <c r="J474" s="110">
        <v>2</v>
      </c>
      <c r="K474" s="154">
        <v>800</v>
      </c>
      <c r="L474" s="154" t="s">
        <v>620</v>
      </c>
      <c r="M474" s="154">
        <v>42.225999999999999</v>
      </c>
      <c r="N474" s="154">
        <v>-97.154300000000006</v>
      </c>
      <c r="O474" s="154" t="str">
        <f>IF(TYPE(VLOOKUP(A474,'2025 check'!$E$3:$E$2531,1,0))=16,"Legacy Eligibility","Y")</f>
        <v>Y</v>
      </c>
    </row>
    <row r="475" spans="1:15" x14ac:dyDescent="0.2">
      <c r="A475" s="110" t="s">
        <v>1601</v>
      </c>
      <c r="B475" s="149">
        <v>0</v>
      </c>
      <c r="C475" s="110" t="s">
        <v>482</v>
      </c>
      <c r="D475" s="147" t="s">
        <v>1602</v>
      </c>
      <c r="E475" s="150">
        <v>51</v>
      </c>
      <c r="F475" s="150">
        <v>15.5</v>
      </c>
      <c r="G475" s="147" t="s">
        <v>337</v>
      </c>
      <c r="H475" s="110" t="s">
        <v>338</v>
      </c>
      <c r="I475" s="110" t="s">
        <v>344</v>
      </c>
      <c r="J475" s="110">
        <v>2</v>
      </c>
      <c r="K475" s="154">
        <v>790.5</v>
      </c>
      <c r="L475" s="154" t="s">
        <v>620</v>
      </c>
      <c r="M475" s="154">
        <v>42.314900000000002</v>
      </c>
      <c r="N475" s="154">
        <v>-97.115300000000005</v>
      </c>
      <c r="O475" s="154" t="str">
        <f>IF(TYPE(VLOOKUP(A475,'2025 check'!$E$3:$E$2531,1,0))=16,"Legacy Eligibility","Y")</f>
        <v>Y</v>
      </c>
    </row>
    <row r="476" spans="1:15" x14ac:dyDescent="0.2">
      <c r="A476" s="110" t="s">
        <v>1603</v>
      </c>
      <c r="B476" s="149">
        <v>0</v>
      </c>
      <c r="C476" s="110" t="s">
        <v>918</v>
      </c>
      <c r="D476" s="147" t="s">
        <v>1604</v>
      </c>
      <c r="E476" s="150">
        <v>40</v>
      </c>
      <c r="F476" s="150">
        <v>16.2</v>
      </c>
      <c r="G476" s="147" t="s">
        <v>375</v>
      </c>
      <c r="H476" s="110" t="s">
        <v>338</v>
      </c>
      <c r="I476" s="110" t="s">
        <v>349</v>
      </c>
      <c r="J476" s="110">
        <v>3</v>
      </c>
      <c r="K476" s="154">
        <v>648</v>
      </c>
      <c r="L476" s="154" t="s">
        <v>620</v>
      </c>
      <c r="M476" s="154">
        <v>40.194299999999998</v>
      </c>
      <c r="N476" s="154">
        <v>-98.450400000000002</v>
      </c>
      <c r="O476" s="154" t="str">
        <f>IF(TYPE(VLOOKUP(A476,'2025 check'!$E$3:$E$2531,1,0))=16,"Legacy Eligibility","Y")</f>
        <v>Y</v>
      </c>
    </row>
    <row r="477" spans="1:15" x14ac:dyDescent="0.2">
      <c r="A477" s="110" t="s">
        <v>1605</v>
      </c>
      <c r="B477" s="149">
        <v>0</v>
      </c>
      <c r="C477" s="110" t="s">
        <v>918</v>
      </c>
      <c r="D477" s="147" t="s">
        <v>1606</v>
      </c>
      <c r="E477" s="150">
        <v>40</v>
      </c>
      <c r="F477" s="150">
        <v>16.8</v>
      </c>
      <c r="G477" s="147" t="s">
        <v>375</v>
      </c>
      <c r="H477" s="110" t="s">
        <v>338</v>
      </c>
      <c r="I477" s="110" t="s">
        <v>349</v>
      </c>
      <c r="J477" s="110">
        <v>3</v>
      </c>
      <c r="K477" s="154">
        <v>672</v>
      </c>
      <c r="L477" s="154" t="s">
        <v>620</v>
      </c>
      <c r="M477" s="154">
        <v>40.2151</v>
      </c>
      <c r="N477" s="154">
        <v>-98.481499999999997</v>
      </c>
      <c r="O477" s="154" t="str">
        <f>IF(TYPE(VLOOKUP(A477,'2025 check'!$E$3:$E$2531,1,0))=16,"Legacy Eligibility","Y")</f>
        <v>Y</v>
      </c>
    </row>
    <row r="478" spans="1:15" x14ac:dyDescent="0.2">
      <c r="A478" s="110" t="s">
        <v>1607</v>
      </c>
      <c r="B478" s="149">
        <v>0</v>
      </c>
      <c r="C478" s="110" t="s">
        <v>369</v>
      </c>
      <c r="D478" s="147" t="s">
        <v>1608</v>
      </c>
      <c r="E478" s="150">
        <v>102</v>
      </c>
      <c r="F478" s="150">
        <v>23.3</v>
      </c>
      <c r="G478" s="147" t="s">
        <v>337</v>
      </c>
      <c r="H478" s="110" t="s">
        <v>358</v>
      </c>
      <c r="I478" s="110" t="s">
        <v>359</v>
      </c>
      <c r="J478" s="110">
        <v>1</v>
      </c>
      <c r="K478" s="154">
        <v>2376.6</v>
      </c>
      <c r="L478" s="154" t="s">
        <v>340</v>
      </c>
      <c r="M478" s="154">
        <v>40.499600000000001</v>
      </c>
      <c r="N478" s="154">
        <v>-95.782700000000006</v>
      </c>
      <c r="O478" s="154" t="str">
        <f>IF(TYPE(VLOOKUP(A478,'2025 check'!$E$3:$E$2531,1,0))=16,"Legacy Eligibility","Y")</f>
        <v>Y</v>
      </c>
    </row>
    <row r="479" spans="1:15" x14ac:dyDescent="0.2">
      <c r="A479" s="110" t="s">
        <v>1609</v>
      </c>
      <c r="B479" s="149">
        <v>0</v>
      </c>
      <c r="C479" s="110" t="s">
        <v>456</v>
      </c>
      <c r="D479" s="147" t="s">
        <v>1610</v>
      </c>
      <c r="E479" s="150">
        <v>178</v>
      </c>
      <c r="F479" s="150">
        <v>26.1</v>
      </c>
      <c r="G479" s="147" t="s">
        <v>337</v>
      </c>
      <c r="H479" s="110" t="s">
        <v>338</v>
      </c>
      <c r="I479" s="110" t="s">
        <v>359</v>
      </c>
      <c r="J479" s="110">
        <v>1</v>
      </c>
      <c r="K479" s="154">
        <v>4645.8</v>
      </c>
      <c r="L479" s="154" t="s">
        <v>620</v>
      </c>
      <c r="M479" s="154">
        <v>41.045999999999999</v>
      </c>
      <c r="N479" s="154">
        <v>-96.820099999999996</v>
      </c>
      <c r="O479" s="154" t="str">
        <f>IF(TYPE(VLOOKUP(A479,'2025 check'!$E$3:$E$2531,1,0))=16,"Legacy Eligibility","Y")</f>
        <v>Y</v>
      </c>
    </row>
    <row r="480" spans="1:15" ht="28.5" x14ac:dyDescent="0.2">
      <c r="A480" s="110" t="s">
        <v>1611</v>
      </c>
      <c r="B480" s="149" t="s">
        <v>1612</v>
      </c>
      <c r="C480" s="110" t="s">
        <v>938</v>
      </c>
      <c r="D480" s="147" t="s">
        <v>1613</v>
      </c>
      <c r="E480" s="150">
        <v>30</v>
      </c>
      <c r="F480" s="150">
        <v>16</v>
      </c>
      <c r="G480" s="147" t="s">
        <v>375</v>
      </c>
      <c r="H480" s="110" t="s">
        <v>338</v>
      </c>
      <c r="I480" s="110" t="s">
        <v>344</v>
      </c>
      <c r="J480" s="110">
        <v>2</v>
      </c>
      <c r="K480" s="154">
        <v>480</v>
      </c>
      <c r="L480" s="154" t="s">
        <v>620</v>
      </c>
      <c r="M480" s="154">
        <v>42.857900000000001</v>
      </c>
      <c r="N480" s="154">
        <v>-98.623999999999995</v>
      </c>
      <c r="O480" s="154" t="str">
        <f>IF(TYPE(VLOOKUP(A480,'2025 check'!$E$3:$E$2531,1,0))=16,"Legacy Eligibility","Y")</f>
        <v>Y</v>
      </c>
    </row>
    <row r="481" spans="1:15" x14ac:dyDescent="0.2">
      <c r="A481" s="110" t="s">
        <v>1614</v>
      </c>
      <c r="B481" s="149">
        <v>0</v>
      </c>
      <c r="C481" s="110" t="s">
        <v>590</v>
      </c>
      <c r="D481" s="147" t="s">
        <v>1615</v>
      </c>
      <c r="E481" s="150">
        <v>102</v>
      </c>
      <c r="F481" s="150">
        <v>25</v>
      </c>
      <c r="G481" s="147" t="s">
        <v>337</v>
      </c>
      <c r="H481" s="110" t="s">
        <v>338</v>
      </c>
      <c r="I481" s="110" t="s">
        <v>344</v>
      </c>
      <c r="J481" s="110">
        <v>2</v>
      </c>
      <c r="K481" s="154">
        <v>2550</v>
      </c>
      <c r="L481" s="154" t="s">
        <v>620</v>
      </c>
      <c r="M481" s="154">
        <v>42.655700000000003</v>
      </c>
      <c r="N481" s="154">
        <v>-97.167199999999994</v>
      </c>
      <c r="O481" s="154" t="str">
        <f>IF(TYPE(VLOOKUP(A481,'2025 check'!$E$3:$E$2531,1,0))=16,"Legacy Eligibility","Y")</f>
        <v>Y</v>
      </c>
    </row>
    <row r="482" spans="1:15" x14ac:dyDescent="0.2">
      <c r="A482" s="110" t="s">
        <v>1616</v>
      </c>
      <c r="B482" s="149">
        <v>0</v>
      </c>
      <c r="C482" s="110" t="s">
        <v>590</v>
      </c>
      <c r="D482" s="147" t="s">
        <v>1617</v>
      </c>
      <c r="E482" s="150">
        <v>102</v>
      </c>
      <c r="F482" s="150">
        <v>24.7</v>
      </c>
      <c r="G482" s="147" t="s">
        <v>337</v>
      </c>
      <c r="H482" s="110" t="s">
        <v>338</v>
      </c>
      <c r="I482" s="110" t="s">
        <v>344</v>
      </c>
      <c r="J482" s="110">
        <v>2</v>
      </c>
      <c r="K482" s="154">
        <v>2519.4</v>
      </c>
      <c r="L482" s="154" t="s">
        <v>620</v>
      </c>
      <c r="M482" s="154">
        <v>42.632199999999997</v>
      </c>
      <c r="N482" s="154">
        <v>-97.210899999999995</v>
      </c>
      <c r="O482" s="154" t="str">
        <f>IF(TYPE(VLOOKUP(A482,'2025 check'!$E$3:$E$2531,1,0))=16,"Legacy Eligibility","Y")</f>
        <v>Y</v>
      </c>
    </row>
    <row r="483" spans="1:15" x14ac:dyDescent="0.2">
      <c r="A483" s="110" t="s">
        <v>1618</v>
      </c>
      <c r="B483" s="149" t="s">
        <v>1619</v>
      </c>
      <c r="C483" s="110" t="s">
        <v>876</v>
      </c>
      <c r="D483" s="147" t="s">
        <v>1620</v>
      </c>
      <c r="E483" s="150">
        <v>51</v>
      </c>
      <c r="F483" s="150">
        <v>20</v>
      </c>
      <c r="G483" s="147" t="s">
        <v>375</v>
      </c>
      <c r="H483" s="110" t="s">
        <v>338</v>
      </c>
      <c r="I483" s="110" t="s">
        <v>349</v>
      </c>
      <c r="J483" s="110">
        <v>3</v>
      </c>
      <c r="K483" s="154">
        <v>1020</v>
      </c>
      <c r="L483" s="154" t="s">
        <v>620</v>
      </c>
      <c r="M483" s="154">
        <v>40.690100000000001</v>
      </c>
      <c r="N483" s="154">
        <v>-99.425799999999995</v>
      </c>
      <c r="O483" s="154" t="str">
        <f>IF(TYPE(VLOOKUP(A483,'2025 check'!$E$3:$E$2531,1,0))=16,"Legacy Eligibility","Y")</f>
        <v>Y</v>
      </c>
    </row>
    <row r="484" spans="1:15" x14ac:dyDescent="0.2">
      <c r="A484" s="110" t="s">
        <v>1621</v>
      </c>
      <c r="B484" s="149" t="s">
        <v>1622</v>
      </c>
      <c r="C484" s="110" t="s">
        <v>356</v>
      </c>
      <c r="D484" s="147" t="s">
        <v>1623</v>
      </c>
      <c r="E484" s="150">
        <v>70</v>
      </c>
      <c r="F484" s="150">
        <v>19.8</v>
      </c>
      <c r="G484" s="147" t="s">
        <v>337</v>
      </c>
      <c r="H484" s="110" t="s">
        <v>338</v>
      </c>
      <c r="I484" s="110" t="s">
        <v>359</v>
      </c>
      <c r="J484" s="110">
        <v>1</v>
      </c>
      <c r="K484" s="154">
        <v>1386</v>
      </c>
      <c r="L484" s="154" t="s">
        <v>620</v>
      </c>
      <c r="M484" s="154">
        <v>40.015799999999999</v>
      </c>
      <c r="N484" s="154">
        <v>-96.628500000000003</v>
      </c>
      <c r="O484" s="154" t="str">
        <f>IF(TYPE(VLOOKUP(A484,'2025 check'!$E$3:$E$2531,1,0))=16,"Legacy Eligibility","Y")</f>
        <v>Y</v>
      </c>
    </row>
    <row r="485" spans="1:15" x14ac:dyDescent="0.2">
      <c r="A485" s="110" t="s">
        <v>1624</v>
      </c>
      <c r="B485" s="149" t="s">
        <v>1625</v>
      </c>
      <c r="C485" s="110" t="s">
        <v>356</v>
      </c>
      <c r="D485" s="147" t="s">
        <v>1626</v>
      </c>
      <c r="E485" s="150">
        <v>52</v>
      </c>
      <c r="F485" s="150">
        <v>19.8</v>
      </c>
      <c r="G485" s="147" t="s">
        <v>337</v>
      </c>
      <c r="H485" s="110" t="s">
        <v>338</v>
      </c>
      <c r="I485" s="110" t="s">
        <v>359</v>
      </c>
      <c r="J485" s="110">
        <v>1</v>
      </c>
      <c r="K485" s="154">
        <v>1029.5999999999999</v>
      </c>
      <c r="L485" s="154" t="s">
        <v>620</v>
      </c>
      <c r="M485" s="154">
        <v>40.242100000000001</v>
      </c>
      <c r="N485" s="154">
        <v>-96.633200000000002</v>
      </c>
      <c r="O485" s="154" t="str">
        <f>IF(TYPE(VLOOKUP(A485,'2025 check'!$E$3:$E$2531,1,0))=16,"Legacy Eligibility","Y")</f>
        <v>Y</v>
      </c>
    </row>
    <row r="486" spans="1:15" x14ac:dyDescent="0.2">
      <c r="A486" s="110" t="s">
        <v>1627</v>
      </c>
      <c r="B486" s="149" t="s">
        <v>1628</v>
      </c>
      <c r="C486" s="110" t="s">
        <v>356</v>
      </c>
      <c r="D486" s="147" t="s">
        <v>1629</v>
      </c>
      <c r="E486" s="150">
        <v>61</v>
      </c>
      <c r="F486" s="150">
        <v>15.7</v>
      </c>
      <c r="G486" s="147" t="s">
        <v>337</v>
      </c>
      <c r="H486" s="110" t="s">
        <v>338</v>
      </c>
      <c r="I486" s="110" t="s">
        <v>359</v>
      </c>
      <c r="J486" s="110">
        <v>1</v>
      </c>
      <c r="K486" s="154">
        <v>957.7</v>
      </c>
      <c r="L486" s="154" t="s">
        <v>620</v>
      </c>
      <c r="M486" s="154">
        <v>40.2074</v>
      </c>
      <c r="N486" s="154">
        <v>-96.6143</v>
      </c>
      <c r="O486" s="154" t="str">
        <f>IF(TYPE(VLOOKUP(A486,'2025 check'!$E$3:$E$2531,1,0))=16,"Legacy Eligibility","Y")</f>
        <v>Y</v>
      </c>
    </row>
    <row r="487" spans="1:15" x14ac:dyDescent="0.2">
      <c r="A487" s="110" t="s">
        <v>1630</v>
      </c>
      <c r="B487" s="149">
        <v>0</v>
      </c>
      <c r="C487" s="110" t="s">
        <v>425</v>
      </c>
      <c r="D487" s="147" t="s">
        <v>1631</v>
      </c>
      <c r="E487" s="150">
        <v>36</v>
      </c>
      <c r="F487" s="150">
        <v>19.7</v>
      </c>
      <c r="G487" s="147" t="s">
        <v>375</v>
      </c>
      <c r="H487" s="110" t="s">
        <v>338</v>
      </c>
      <c r="I487" s="110" t="s">
        <v>349</v>
      </c>
      <c r="J487" s="110">
        <v>3</v>
      </c>
      <c r="K487" s="154">
        <v>709.2</v>
      </c>
      <c r="L487" s="154" t="s">
        <v>620</v>
      </c>
      <c r="M487" s="154">
        <v>40.911900000000003</v>
      </c>
      <c r="N487" s="154">
        <v>-97.903000000000006</v>
      </c>
      <c r="O487" s="154" t="str">
        <f>IF(TYPE(VLOOKUP(A487,'2025 check'!$E$3:$E$2531,1,0))=16,"Legacy Eligibility","Y")</f>
        <v>Y</v>
      </c>
    </row>
    <row r="488" spans="1:15" ht="28.5" x14ac:dyDescent="0.2">
      <c r="A488" s="110" t="s">
        <v>1632</v>
      </c>
      <c r="B488" s="149" t="s">
        <v>1633</v>
      </c>
      <c r="C488" s="110" t="s">
        <v>958</v>
      </c>
      <c r="D488" s="147" t="s">
        <v>1634</v>
      </c>
      <c r="E488" s="150">
        <v>58</v>
      </c>
      <c r="F488" s="150">
        <v>16</v>
      </c>
      <c r="G488" s="147" t="s">
        <v>337</v>
      </c>
      <c r="H488" s="110" t="s">
        <v>338</v>
      </c>
      <c r="I488" s="110" t="s">
        <v>349</v>
      </c>
      <c r="J488" s="110">
        <v>3</v>
      </c>
      <c r="K488" s="154">
        <v>928</v>
      </c>
      <c r="L488" s="154" t="s">
        <v>620</v>
      </c>
      <c r="M488" s="154">
        <v>40.2637</v>
      </c>
      <c r="N488" s="154">
        <v>-99.313299999999998</v>
      </c>
      <c r="O488" s="154" t="str">
        <f>IF(TYPE(VLOOKUP(A488,'2025 check'!$E$3:$E$2531,1,0))=16,"Legacy Eligibility","Y")</f>
        <v>Y</v>
      </c>
    </row>
    <row r="489" spans="1:15" x14ac:dyDescent="0.2">
      <c r="A489" s="110" t="s">
        <v>1635</v>
      </c>
      <c r="B489" s="149">
        <v>0</v>
      </c>
      <c r="C489" s="110" t="s">
        <v>361</v>
      </c>
      <c r="D489" s="147" t="s">
        <v>1636</v>
      </c>
      <c r="E489" s="150">
        <v>36</v>
      </c>
      <c r="F489" s="150">
        <v>16</v>
      </c>
      <c r="G489" s="147" t="s">
        <v>375</v>
      </c>
      <c r="H489" s="110" t="s">
        <v>338</v>
      </c>
      <c r="I489" s="110" t="s">
        <v>359</v>
      </c>
      <c r="J489" s="110">
        <v>1</v>
      </c>
      <c r="K489" s="154">
        <v>576</v>
      </c>
      <c r="L489" s="154" t="s">
        <v>620</v>
      </c>
      <c r="M489" s="154">
        <v>40.146500000000003</v>
      </c>
      <c r="N489" s="154">
        <v>-96.987799999999993</v>
      </c>
      <c r="O489" s="154" t="str">
        <f>IF(TYPE(VLOOKUP(A489,'2025 check'!$E$3:$E$2531,1,0))=16,"Legacy Eligibility","Y")</f>
        <v>Y</v>
      </c>
    </row>
    <row r="490" spans="1:15" x14ac:dyDescent="0.2">
      <c r="A490" s="110" t="s">
        <v>1637</v>
      </c>
      <c r="B490" s="149">
        <v>0</v>
      </c>
      <c r="C490" s="110" t="s">
        <v>361</v>
      </c>
      <c r="D490" s="147" t="s">
        <v>1638</v>
      </c>
      <c r="E490" s="150">
        <v>25</v>
      </c>
      <c r="F490" s="150">
        <v>16.3</v>
      </c>
      <c r="G490" s="147" t="s">
        <v>375</v>
      </c>
      <c r="H490" s="110" t="s">
        <v>338</v>
      </c>
      <c r="I490" s="110" t="s">
        <v>359</v>
      </c>
      <c r="J490" s="110">
        <v>1</v>
      </c>
      <c r="K490" s="154">
        <v>407.5</v>
      </c>
      <c r="L490" s="154" t="s">
        <v>620</v>
      </c>
      <c r="M490" s="154">
        <v>40.205100000000002</v>
      </c>
      <c r="N490" s="154">
        <v>-97.258899999999997</v>
      </c>
      <c r="O490" s="154" t="str">
        <f>IF(TYPE(VLOOKUP(A490,'2025 check'!$E$3:$E$2531,1,0))=16,"Legacy Eligibility","Y")</f>
        <v>Y</v>
      </c>
    </row>
    <row r="491" spans="1:15" x14ac:dyDescent="0.2">
      <c r="A491" s="110" t="s">
        <v>1639</v>
      </c>
      <c r="B491" s="149" t="s">
        <v>1640</v>
      </c>
      <c r="C491" s="110" t="s">
        <v>431</v>
      </c>
      <c r="D491" s="147" t="s">
        <v>1641</v>
      </c>
      <c r="E491" s="150">
        <v>73</v>
      </c>
      <c r="F491" s="150">
        <v>19.8</v>
      </c>
      <c r="G491" s="147" t="s">
        <v>375</v>
      </c>
      <c r="H491" s="110" t="s">
        <v>338</v>
      </c>
      <c r="I491" s="110" t="s">
        <v>344</v>
      </c>
      <c r="J491" s="110">
        <v>2</v>
      </c>
      <c r="K491" s="154">
        <v>1445.4</v>
      </c>
      <c r="L491" s="154" t="s">
        <v>620</v>
      </c>
      <c r="M491" s="154">
        <v>42.629899999999999</v>
      </c>
      <c r="N491" s="154">
        <v>-98.024100000000004</v>
      </c>
      <c r="O491" s="154" t="str">
        <f>IF(TYPE(VLOOKUP(A491,'2025 check'!$E$3:$E$2531,1,0))=16,"Legacy Eligibility","Y")</f>
        <v>Y</v>
      </c>
    </row>
    <row r="492" spans="1:15" x14ac:dyDescent="0.2">
      <c r="A492" s="110" t="s">
        <v>1642</v>
      </c>
      <c r="B492" s="149" t="s">
        <v>1643</v>
      </c>
      <c r="C492" s="110" t="s">
        <v>431</v>
      </c>
      <c r="D492" s="147" t="s">
        <v>1644</v>
      </c>
      <c r="E492" s="150">
        <v>61</v>
      </c>
      <c r="F492" s="150">
        <v>19.8</v>
      </c>
      <c r="G492" s="147" t="s">
        <v>337</v>
      </c>
      <c r="H492" s="110" t="s">
        <v>338</v>
      </c>
      <c r="I492" s="110" t="s">
        <v>344</v>
      </c>
      <c r="J492" s="110">
        <v>2</v>
      </c>
      <c r="K492" s="154">
        <v>1207.8</v>
      </c>
      <c r="L492" s="154" t="s">
        <v>620</v>
      </c>
      <c r="M492" s="154">
        <v>42.540300000000002</v>
      </c>
      <c r="N492" s="154">
        <v>-97.889399999999995</v>
      </c>
      <c r="O492" s="154" t="str">
        <f>IF(TYPE(VLOOKUP(A492,'2025 check'!$E$3:$E$2531,1,0))=16,"Legacy Eligibility","Y")</f>
        <v>Y</v>
      </c>
    </row>
    <row r="493" spans="1:15" x14ac:dyDescent="0.2">
      <c r="A493" s="110" t="s">
        <v>1645</v>
      </c>
      <c r="B493" s="149" t="s">
        <v>1646</v>
      </c>
      <c r="C493" s="110" t="s">
        <v>431</v>
      </c>
      <c r="D493" s="147" t="s">
        <v>1647</v>
      </c>
      <c r="E493" s="150">
        <v>61</v>
      </c>
      <c r="F493" s="150">
        <v>18</v>
      </c>
      <c r="G493" s="147" t="s">
        <v>337</v>
      </c>
      <c r="H493" s="110" t="s">
        <v>338</v>
      </c>
      <c r="I493" s="110" t="s">
        <v>344</v>
      </c>
      <c r="J493" s="110">
        <v>2</v>
      </c>
      <c r="K493" s="154">
        <v>1098</v>
      </c>
      <c r="L493" s="154" t="s">
        <v>620</v>
      </c>
      <c r="M493" s="154">
        <v>42.452076251441746</v>
      </c>
      <c r="N493" s="154">
        <v>-97.892899999999997</v>
      </c>
      <c r="O493" s="154" t="str">
        <f>IF(TYPE(VLOOKUP(A493,'2025 check'!$E$3:$E$2531,1,0))=16,"Legacy Eligibility","Y")</f>
        <v>Y</v>
      </c>
    </row>
    <row r="494" spans="1:15" x14ac:dyDescent="0.2">
      <c r="A494" s="110" t="s">
        <v>1648</v>
      </c>
      <c r="B494" s="149" t="s">
        <v>1649</v>
      </c>
      <c r="C494" s="110" t="s">
        <v>381</v>
      </c>
      <c r="D494" s="147" t="s">
        <v>1650</v>
      </c>
      <c r="E494" s="150">
        <v>52</v>
      </c>
      <c r="F494" s="150">
        <v>21.4</v>
      </c>
      <c r="G494" s="147" t="s">
        <v>337</v>
      </c>
      <c r="H494" s="110" t="s">
        <v>338</v>
      </c>
      <c r="I494" s="110" t="s">
        <v>359</v>
      </c>
      <c r="J494" s="110">
        <v>1</v>
      </c>
      <c r="K494" s="154">
        <v>1112.8</v>
      </c>
      <c r="L494" s="154" t="s">
        <v>620</v>
      </c>
      <c r="M494" s="154">
        <v>40.218299999999999</v>
      </c>
      <c r="N494" s="154">
        <v>-95.758499999999998</v>
      </c>
      <c r="O494" s="154" t="str">
        <f>IF(TYPE(VLOOKUP(A494,'2025 check'!$E$3:$E$2531,1,0))=16,"Legacy Eligibility","Y")</f>
        <v>Y</v>
      </c>
    </row>
    <row r="495" spans="1:15" ht="28.5" x14ac:dyDescent="0.2">
      <c r="A495" s="110" t="s">
        <v>1651</v>
      </c>
      <c r="B495" s="149" t="s">
        <v>1652</v>
      </c>
      <c r="C495" s="110" t="s">
        <v>381</v>
      </c>
      <c r="D495" s="147" t="s">
        <v>1653</v>
      </c>
      <c r="E495" s="150">
        <v>81</v>
      </c>
      <c r="F495" s="150">
        <v>20.399999999999999</v>
      </c>
      <c r="G495" s="147" t="s">
        <v>337</v>
      </c>
      <c r="H495" s="110" t="s">
        <v>338</v>
      </c>
      <c r="I495" s="110" t="s">
        <v>359</v>
      </c>
      <c r="J495" s="110">
        <v>1</v>
      </c>
      <c r="K495" s="154">
        <v>1652.4</v>
      </c>
      <c r="L495" s="154" t="s">
        <v>620</v>
      </c>
      <c r="M495" s="154">
        <v>40.131399999999999</v>
      </c>
      <c r="N495" s="154">
        <v>-95.615099999999998</v>
      </c>
      <c r="O495" s="154" t="str">
        <f>IF(TYPE(VLOOKUP(A495,'2025 check'!$E$3:$E$2531,1,0))=16,"Legacy Eligibility","Y")</f>
        <v>Y</v>
      </c>
    </row>
    <row r="496" spans="1:15" x14ac:dyDescent="0.2">
      <c r="A496" s="110" t="s">
        <v>1654</v>
      </c>
      <c r="B496" s="149" t="s">
        <v>1655</v>
      </c>
      <c r="C496" s="110" t="s">
        <v>456</v>
      </c>
      <c r="D496" s="147" t="s">
        <v>1656</v>
      </c>
      <c r="E496" s="150">
        <v>121</v>
      </c>
      <c r="F496" s="150">
        <v>20.399999999999999</v>
      </c>
      <c r="G496" s="147" t="s">
        <v>337</v>
      </c>
      <c r="H496" s="110" t="s">
        <v>338</v>
      </c>
      <c r="I496" s="110" t="s">
        <v>359</v>
      </c>
      <c r="J496" s="110">
        <v>1</v>
      </c>
      <c r="K496" s="154">
        <v>2468.4</v>
      </c>
      <c r="L496" s="154" t="s">
        <v>340</v>
      </c>
      <c r="M496" s="154">
        <v>41.379899999999999</v>
      </c>
      <c r="N496" s="154">
        <v>-96.730199999999996</v>
      </c>
      <c r="O496" s="154" t="str">
        <f>IF(TYPE(VLOOKUP(A496,'2025 check'!$E$3:$E$2531,1,0))=16,"Legacy Eligibility","Y")</f>
        <v>Y</v>
      </c>
    </row>
    <row r="497" spans="1:15" x14ac:dyDescent="0.2">
      <c r="A497" s="110" t="s">
        <v>1657</v>
      </c>
      <c r="B497" s="149" t="s">
        <v>1658</v>
      </c>
      <c r="C497" s="110" t="s">
        <v>456</v>
      </c>
      <c r="D497" s="147" t="s">
        <v>1659</v>
      </c>
      <c r="E497" s="150">
        <v>46</v>
      </c>
      <c r="F497" s="150">
        <v>20.2</v>
      </c>
      <c r="G497" s="147" t="s">
        <v>337</v>
      </c>
      <c r="H497" s="110" t="s">
        <v>338</v>
      </c>
      <c r="I497" s="110" t="s">
        <v>359</v>
      </c>
      <c r="J497" s="110">
        <v>1</v>
      </c>
      <c r="K497" s="154">
        <v>929.2</v>
      </c>
      <c r="L497" s="154" t="s">
        <v>620</v>
      </c>
      <c r="M497" s="154">
        <v>41.132199999999997</v>
      </c>
      <c r="N497" s="154">
        <v>-96.387200000000007</v>
      </c>
      <c r="O497" s="154" t="str">
        <f>IF(TYPE(VLOOKUP(A497,'2025 check'!$E$3:$E$2531,1,0))=16,"Legacy Eligibility","Y")</f>
        <v>Y</v>
      </c>
    </row>
    <row r="498" spans="1:15" x14ac:dyDescent="0.2">
      <c r="A498" s="110" t="s">
        <v>1660</v>
      </c>
      <c r="B498" s="149">
        <v>0</v>
      </c>
      <c r="C498" s="110" t="s">
        <v>482</v>
      </c>
      <c r="D498" s="147" t="s">
        <v>1661</v>
      </c>
      <c r="E498" s="150">
        <v>52</v>
      </c>
      <c r="F498" s="150">
        <v>14.2</v>
      </c>
      <c r="G498" s="147" t="s">
        <v>337</v>
      </c>
      <c r="H498" s="110" t="s">
        <v>338</v>
      </c>
      <c r="I498" s="110" t="s">
        <v>344</v>
      </c>
      <c r="J498" s="110">
        <v>2</v>
      </c>
      <c r="K498" s="154">
        <v>738.4</v>
      </c>
      <c r="L498" s="154" t="s">
        <v>620</v>
      </c>
      <c r="M498" s="154">
        <v>42.119700000000002</v>
      </c>
      <c r="N498" s="154">
        <v>-97.073499999999996</v>
      </c>
      <c r="O498" s="154" t="str">
        <f>IF(TYPE(VLOOKUP(A498,'2025 check'!$E$3:$E$2531,1,0))=16,"Legacy Eligibility","Y")</f>
        <v>Y</v>
      </c>
    </row>
    <row r="499" spans="1:15" x14ac:dyDescent="0.2">
      <c r="A499" s="110" t="s">
        <v>1662</v>
      </c>
      <c r="B499" s="149">
        <v>0</v>
      </c>
      <c r="C499" s="110" t="s">
        <v>918</v>
      </c>
      <c r="D499" s="147" t="s">
        <v>1663</v>
      </c>
      <c r="E499" s="150">
        <v>61</v>
      </c>
      <c r="F499" s="150">
        <v>19.899999999999999</v>
      </c>
      <c r="G499" s="147" t="s">
        <v>337</v>
      </c>
      <c r="H499" s="110" t="s">
        <v>338</v>
      </c>
      <c r="I499" s="110" t="s">
        <v>349</v>
      </c>
      <c r="J499" s="110">
        <v>3</v>
      </c>
      <c r="K499" s="154">
        <v>1213.9000000000001</v>
      </c>
      <c r="L499" s="154" t="s">
        <v>620</v>
      </c>
      <c r="M499" s="154">
        <v>40.335700000000003</v>
      </c>
      <c r="N499" s="154">
        <v>-98.607500000000002</v>
      </c>
      <c r="O499" s="154" t="str">
        <f>IF(TYPE(VLOOKUP(A499,'2025 check'!$E$3:$E$2531,1,0))=16,"Legacy Eligibility","Y")</f>
        <v>Y</v>
      </c>
    </row>
    <row r="500" spans="1:15" x14ac:dyDescent="0.2">
      <c r="A500" s="110" t="s">
        <v>1664</v>
      </c>
      <c r="B500" s="149">
        <v>0</v>
      </c>
      <c r="C500" s="110" t="s">
        <v>577</v>
      </c>
      <c r="D500" s="147" t="s">
        <v>1665</v>
      </c>
      <c r="E500" s="150">
        <v>61</v>
      </c>
      <c r="F500" s="150">
        <v>16</v>
      </c>
      <c r="G500" s="147" t="s">
        <v>337</v>
      </c>
      <c r="H500" s="110" t="s">
        <v>338</v>
      </c>
      <c r="I500" s="110" t="s">
        <v>344</v>
      </c>
      <c r="J500" s="110">
        <v>2</v>
      </c>
      <c r="K500" s="154">
        <v>976</v>
      </c>
      <c r="L500" s="154" t="s">
        <v>340</v>
      </c>
      <c r="M500" s="154">
        <v>42.437399999999997</v>
      </c>
      <c r="N500" s="154">
        <v>-98.047300000000007</v>
      </c>
      <c r="O500" s="154" t="str">
        <f>IF(TYPE(VLOOKUP(A500,'2025 check'!$E$3:$E$2531,1,0))=16,"Legacy Eligibility","Y")</f>
        <v>Y</v>
      </c>
    </row>
    <row r="501" spans="1:15" x14ac:dyDescent="0.2">
      <c r="A501" s="110" t="s">
        <v>1666</v>
      </c>
      <c r="B501" s="149">
        <v>0</v>
      </c>
      <c r="C501" s="110" t="s">
        <v>577</v>
      </c>
      <c r="D501" s="147" t="s">
        <v>1667</v>
      </c>
      <c r="E501" s="150">
        <v>50</v>
      </c>
      <c r="F501" s="150">
        <v>20.100000000000001</v>
      </c>
      <c r="G501" s="147" t="s">
        <v>337</v>
      </c>
      <c r="H501" s="110" t="s">
        <v>338</v>
      </c>
      <c r="I501" s="110" t="s">
        <v>344</v>
      </c>
      <c r="J501" s="110">
        <v>2</v>
      </c>
      <c r="K501" s="154">
        <v>1005</v>
      </c>
      <c r="L501" s="154" t="s">
        <v>620</v>
      </c>
      <c r="M501" s="154">
        <v>42.003272095664613</v>
      </c>
      <c r="N501" s="154">
        <v>-97.839295976686472</v>
      </c>
      <c r="O501" s="154" t="str">
        <f>IF(TYPE(VLOOKUP(A501,'2025 check'!$E$3:$E$2531,1,0))=16,"Legacy Eligibility","Y")</f>
        <v>Y</v>
      </c>
    </row>
    <row r="502" spans="1:15" x14ac:dyDescent="0.2">
      <c r="A502" s="110" t="s">
        <v>1668</v>
      </c>
      <c r="B502" s="149">
        <v>0</v>
      </c>
      <c r="C502" s="110" t="s">
        <v>869</v>
      </c>
      <c r="D502" s="147" t="s">
        <v>1669</v>
      </c>
      <c r="E502" s="150">
        <v>57</v>
      </c>
      <c r="F502" s="150">
        <v>21</v>
      </c>
      <c r="G502" s="147" t="s">
        <v>375</v>
      </c>
      <c r="H502" s="110" t="s">
        <v>338</v>
      </c>
      <c r="I502" s="110" t="s">
        <v>344</v>
      </c>
      <c r="J502" s="110">
        <v>2</v>
      </c>
      <c r="K502" s="154">
        <v>1197</v>
      </c>
      <c r="L502" s="154" t="s">
        <v>620</v>
      </c>
      <c r="M502" s="154">
        <v>41.973999999999997</v>
      </c>
      <c r="N502" s="154">
        <v>-96.412599999999998</v>
      </c>
      <c r="O502" s="154" t="str">
        <f>IF(TYPE(VLOOKUP(A502,'2025 check'!$E$3:$E$2531,1,0))=16,"Legacy Eligibility","Y")</f>
        <v>Y</v>
      </c>
    </row>
    <row r="503" spans="1:15" ht="28.5" x14ac:dyDescent="0.2">
      <c r="A503" s="110" t="s">
        <v>1670</v>
      </c>
      <c r="B503" s="149" t="s">
        <v>1671</v>
      </c>
      <c r="C503" s="110" t="s">
        <v>415</v>
      </c>
      <c r="D503" s="147" t="s">
        <v>1672</v>
      </c>
      <c r="E503" s="150">
        <v>61</v>
      </c>
      <c r="F503" s="150">
        <v>15.9</v>
      </c>
      <c r="G503" s="147" t="s">
        <v>337</v>
      </c>
      <c r="H503" s="110" t="s">
        <v>338</v>
      </c>
      <c r="I503" s="110" t="s">
        <v>359</v>
      </c>
      <c r="J503" s="110">
        <v>1</v>
      </c>
      <c r="K503" s="154">
        <v>969.9</v>
      </c>
      <c r="L503" s="154" t="s">
        <v>340</v>
      </c>
      <c r="M503" s="154">
        <v>40.669400000000003</v>
      </c>
      <c r="N503" s="154">
        <v>-97.775300000000001</v>
      </c>
      <c r="O503" s="154" t="str">
        <f>IF(TYPE(VLOOKUP(A503,'2025 check'!$E$3:$E$2531,1,0))=16,"Legacy Eligibility","Y")</f>
        <v>Y</v>
      </c>
    </row>
    <row r="504" spans="1:15" x14ac:dyDescent="0.2">
      <c r="A504" s="110" t="s">
        <v>1673</v>
      </c>
      <c r="B504" s="149">
        <v>0</v>
      </c>
      <c r="C504" s="110" t="s">
        <v>531</v>
      </c>
      <c r="D504" s="147" t="s">
        <v>1674</v>
      </c>
      <c r="E504" s="150">
        <v>103</v>
      </c>
      <c r="F504" s="150">
        <v>24</v>
      </c>
      <c r="G504" s="147" t="s">
        <v>337</v>
      </c>
      <c r="H504" s="110" t="s">
        <v>358</v>
      </c>
      <c r="I504" s="110" t="s">
        <v>339</v>
      </c>
      <c r="J504" s="110">
        <v>4</v>
      </c>
      <c r="K504" s="154">
        <v>2472</v>
      </c>
      <c r="L504" s="154" t="s">
        <v>620</v>
      </c>
      <c r="M504" s="154">
        <v>40.029000000000003</v>
      </c>
      <c r="N504" s="154">
        <v>-99.967600000000004</v>
      </c>
      <c r="O504" s="154" t="str">
        <f>IF(TYPE(VLOOKUP(A504,'2025 check'!$E$3:$E$2531,1,0))=16,"Legacy Eligibility","Y")</f>
        <v>Y</v>
      </c>
    </row>
    <row r="505" spans="1:15" x14ac:dyDescent="0.2">
      <c r="A505" s="110" t="s">
        <v>1675</v>
      </c>
      <c r="B505" s="149" t="s">
        <v>1676</v>
      </c>
      <c r="C505" s="110" t="s">
        <v>828</v>
      </c>
      <c r="D505" s="147" t="s">
        <v>1677</v>
      </c>
      <c r="E505" s="150">
        <v>61</v>
      </c>
      <c r="F505" s="150">
        <v>15.7</v>
      </c>
      <c r="G505" s="147" t="s">
        <v>337</v>
      </c>
      <c r="H505" s="110" t="s">
        <v>338</v>
      </c>
      <c r="I505" s="110" t="s">
        <v>349</v>
      </c>
      <c r="J505" s="110">
        <v>3</v>
      </c>
      <c r="K505" s="154">
        <v>957.7</v>
      </c>
      <c r="L505" s="154" t="s">
        <v>340</v>
      </c>
      <c r="M505" s="154">
        <v>40.797199999999997</v>
      </c>
      <c r="N505" s="154">
        <v>-98.7029</v>
      </c>
      <c r="O505" s="154" t="str">
        <f>IF(TYPE(VLOOKUP(A505,'2025 check'!$E$3:$E$2531,1,0))=16,"Legacy Eligibility","Y")</f>
        <v>Y</v>
      </c>
    </row>
    <row r="506" spans="1:15" x14ac:dyDescent="0.2">
      <c r="A506" s="110" t="s">
        <v>1678</v>
      </c>
      <c r="B506" s="149" t="s">
        <v>1679</v>
      </c>
      <c r="C506" s="110" t="s">
        <v>828</v>
      </c>
      <c r="D506" s="147" t="s">
        <v>1680</v>
      </c>
      <c r="E506" s="150">
        <v>41</v>
      </c>
      <c r="F506" s="150">
        <v>15.9</v>
      </c>
      <c r="G506" s="147" t="s">
        <v>337</v>
      </c>
      <c r="H506" s="110" t="s">
        <v>338</v>
      </c>
      <c r="I506" s="110" t="s">
        <v>349</v>
      </c>
      <c r="J506" s="110">
        <v>3</v>
      </c>
      <c r="K506" s="154">
        <v>651.9</v>
      </c>
      <c r="L506" s="154" t="s">
        <v>340</v>
      </c>
      <c r="M506" s="154">
        <v>40.931699999999999</v>
      </c>
      <c r="N506" s="154">
        <v>-98.583299999999994</v>
      </c>
      <c r="O506" s="154" t="str">
        <f>IF(TYPE(VLOOKUP(A506,'2025 check'!$E$3:$E$2531,1,0))=16,"Legacy Eligibility","Y")</f>
        <v>Y</v>
      </c>
    </row>
    <row r="507" spans="1:15" x14ac:dyDescent="0.2">
      <c r="A507" s="110" t="s">
        <v>1681</v>
      </c>
      <c r="B507" s="149">
        <v>0</v>
      </c>
      <c r="C507" s="110" t="s">
        <v>425</v>
      </c>
      <c r="D507" s="147" t="s">
        <v>1682</v>
      </c>
      <c r="E507" s="150">
        <v>40</v>
      </c>
      <c r="F507" s="150">
        <v>19.7</v>
      </c>
      <c r="G507" s="147" t="s">
        <v>375</v>
      </c>
      <c r="H507" s="110" t="s">
        <v>338</v>
      </c>
      <c r="I507" s="110" t="s">
        <v>349</v>
      </c>
      <c r="J507" s="110">
        <v>3</v>
      </c>
      <c r="K507" s="154">
        <v>788</v>
      </c>
      <c r="L507" s="154" t="s">
        <v>340</v>
      </c>
      <c r="M507" s="154">
        <v>40.855199999999996</v>
      </c>
      <c r="N507" s="154">
        <v>-97.864500000000007</v>
      </c>
      <c r="O507" s="154" t="str">
        <f>IF(TYPE(VLOOKUP(A507,'2025 check'!$E$3:$E$2531,1,0))=16,"Legacy Eligibility","Y")</f>
        <v>Y</v>
      </c>
    </row>
    <row r="508" spans="1:15" x14ac:dyDescent="0.2">
      <c r="A508" s="110" t="s">
        <v>1683</v>
      </c>
      <c r="B508" s="149">
        <v>0</v>
      </c>
      <c r="C508" s="110" t="s">
        <v>361</v>
      </c>
      <c r="D508" s="147" t="s">
        <v>1684</v>
      </c>
      <c r="E508" s="150">
        <v>82</v>
      </c>
      <c r="F508" s="150">
        <v>15.6</v>
      </c>
      <c r="G508" s="147" t="s">
        <v>337</v>
      </c>
      <c r="H508" s="110" t="s">
        <v>338</v>
      </c>
      <c r="I508" s="110" t="s">
        <v>359</v>
      </c>
      <c r="J508" s="110">
        <v>1</v>
      </c>
      <c r="K508" s="154">
        <v>1279.2</v>
      </c>
      <c r="L508" s="154" t="s">
        <v>340</v>
      </c>
      <c r="M508" s="154">
        <v>40.258299999999998</v>
      </c>
      <c r="N508" s="154">
        <v>-97.01</v>
      </c>
      <c r="O508" s="154" t="str">
        <f>IF(TYPE(VLOOKUP(A508,'2025 check'!$E$3:$E$2531,1,0))=16,"Legacy Eligibility","Y")</f>
        <v>Y</v>
      </c>
    </row>
    <row r="509" spans="1:15" x14ac:dyDescent="0.2">
      <c r="A509" s="110" t="s">
        <v>1685</v>
      </c>
      <c r="B509" s="149">
        <v>0</v>
      </c>
      <c r="C509" s="110" t="s">
        <v>361</v>
      </c>
      <c r="D509" s="147" t="s">
        <v>1686</v>
      </c>
      <c r="E509" s="150">
        <v>60</v>
      </c>
      <c r="F509" s="150">
        <v>16.100000000000001</v>
      </c>
      <c r="G509" s="147" t="s">
        <v>375</v>
      </c>
      <c r="H509" s="110" t="s">
        <v>338</v>
      </c>
      <c r="I509" s="110" t="s">
        <v>359</v>
      </c>
      <c r="J509" s="110">
        <v>1</v>
      </c>
      <c r="K509" s="154">
        <v>966</v>
      </c>
      <c r="L509" s="154" t="s">
        <v>340</v>
      </c>
      <c r="M509" s="154">
        <v>40.237299999999998</v>
      </c>
      <c r="N509" s="154">
        <v>-96.971000000000004</v>
      </c>
      <c r="O509" s="154" t="str">
        <f>IF(TYPE(VLOOKUP(A509,'2025 check'!$E$3:$E$2531,1,0))=16,"Legacy Eligibility","Y")</f>
        <v>Y</v>
      </c>
    </row>
    <row r="510" spans="1:15" x14ac:dyDescent="0.2">
      <c r="A510" s="110" t="s">
        <v>1687</v>
      </c>
      <c r="B510" s="149">
        <v>0</v>
      </c>
      <c r="C510" s="110" t="s">
        <v>1688</v>
      </c>
      <c r="D510" s="147" t="s">
        <v>1689</v>
      </c>
      <c r="E510" s="150">
        <v>90</v>
      </c>
      <c r="F510" s="150">
        <v>16</v>
      </c>
      <c r="G510" s="147" t="s">
        <v>375</v>
      </c>
      <c r="H510" s="110" t="s">
        <v>338</v>
      </c>
      <c r="I510" s="110" t="s">
        <v>339</v>
      </c>
      <c r="J510" s="110">
        <v>4</v>
      </c>
      <c r="K510" s="154">
        <v>1440</v>
      </c>
      <c r="L510" s="154" t="s">
        <v>340</v>
      </c>
      <c r="M510" s="154">
        <v>40.6997</v>
      </c>
      <c r="N510" s="154">
        <v>-100.4295</v>
      </c>
      <c r="O510" s="154" t="str">
        <f>IF(TYPE(VLOOKUP(A510,'2025 check'!$E$3:$E$2531,1,0))=16,"Legacy Eligibility","Y")</f>
        <v>Y</v>
      </c>
    </row>
    <row r="511" spans="1:15" x14ac:dyDescent="0.2">
      <c r="A511" s="110" t="s">
        <v>1690</v>
      </c>
      <c r="B511" s="149">
        <v>0</v>
      </c>
      <c r="C511" s="110" t="s">
        <v>652</v>
      </c>
      <c r="D511" s="147" t="s">
        <v>1691</v>
      </c>
      <c r="E511" s="150">
        <v>101.000656167979</v>
      </c>
      <c r="F511" s="150">
        <v>15.8</v>
      </c>
      <c r="G511" s="147" t="s">
        <v>337</v>
      </c>
      <c r="H511" s="110" t="s">
        <v>338</v>
      </c>
      <c r="I511" s="110" t="s">
        <v>344</v>
      </c>
      <c r="J511" s="110">
        <v>2</v>
      </c>
      <c r="K511" s="154">
        <v>1595.8</v>
      </c>
      <c r="L511" s="154" t="s">
        <v>340</v>
      </c>
      <c r="M511" s="154">
        <v>41.785800000000002</v>
      </c>
      <c r="N511" s="154">
        <v>-97.829599999999999</v>
      </c>
      <c r="O511" s="154" t="str">
        <f>IF(TYPE(VLOOKUP(A511,'2025 check'!$E$3:$E$2531,1,0))=16,"Legacy Eligibility","Y")</f>
        <v>Y</v>
      </c>
    </row>
    <row r="512" spans="1:15" x14ac:dyDescent="0.2">
      <c r="A512" s="110" t="s">
        <v>1692</v>
      </c>
      <c r="B512" s="149">
        <v>0</v>
      </c>
      <c r="C512" s="110" t="s">
        <v>369</v>
      </c>
      <c r="D512" s="147" t="s">
        <v>1693</v>
      </c>
      <c r="E512" s="150">
        <v>35</v>
      </c>
      <c r="F512" s="150">
        <v>13.5</v>
      </c>
      <c r="G512" s="147" t="s">
        <v>337</v>
      </c>
      <c r="H512" s="110" t="s">
        <v>338</v>
      </c>
      <c r="I512" s="110" t="s">
        <v>359</v>
      </c>
      <c r="J512" s="110">
        <v>1</v>
      </c>
      <c r="K512" s="154">
        <v>472.5</v>
      </c>
      <c r="L512" s="154" t="s">
        <v>340</v>
      </c>
      <c r="M512" s="154">
        <v>40.396700000000003</v>
      </c>
      <c r="N512" s="154">
        <v>-95.6584</v>
      </c>
      <c r="O512" s="154" t="str">
        <f>IF(TYPE(VLOOKUP(A512,'2025 check'!$E$3:$E$2531,1,0))=16,"Legacy Eligibility","Y")</f>
        <v>Y</v>
      </c>
    </row>
    <row r="513" spans="1:15" x14ac:dyDescent="0.2">
      <c r="A513" s="110" t="s">
        <v>1694</v>
      </c>
      <c r="B513" s="149" t="s">
        <v>1695</v>
      </c>
      <c r="C513" s="110" t="s">
        <v>373</v>
      </c>
      <c r="D513" s="147" t="s">
        <v>1696</v>
      </c>
      <c r="E513" s="150">
        <v>27</v>
      </c>
      <c r="F513" s="150">
        <v>16</v>
      </c>
      <c r="G513" s="147" t="s">
        <v>375</v>
      </c>
      <c r="H513" s="110" t="s">
        <v>338</v>
      </c>
      <c r="I513" s="110" t="s">
        <v>359</v>
      </c>
      <c r="J513" s="110">
        <v>1</v>
      </c>
      <c r="K513" s="154">
        <v>432</v>
      </c>
      <c r="L513" s="154" t="s">
        <v>340</v>
      </c>
      <c r="M513" s="154">
        <v>40.110013333952516</v>
      </c>
      <c r="N513" s="154">
        <v>-96.366699999999994</v>
      </c>
      <c r="O513" s="154" t="str">
        <f>IF(TYPE(VLOOKUP(A513,'2025 check'!$E$3:$E$2531,1,0))=16,"Legacy Eligibility","Y")</f>
        <v>Y</v>
      </c>
    </row>
    <row r="514" spans="1:15" x14ac:dyDescent="0.2">
      <c r="A514" s="110" t="s">
        <v>1697</v>
      </c>
      <c r="B514" s="149">
        <v>0</v>
      </c>
      <c r="C514" s="110" t="s">
        <v>377</v>
      </c>
      <c r="D514" s="147" t="s">
        <v>1698</v>
      </c>
      <c r="E514" s="150">
        <v>50</v>
      </c>
      <c r="F514" s="150">
        <v>15.8</v>
      </c>
      <c r="G514" s="147" t="s">
        <v>337</v>
      </c>
      <c r="H514" s="110" t="s">
        <v>338</v>
      </c>
      <c r="I514" s="110" t="s">
        <v>344</v>
      </c>
      <c r="J514" s="110">
        <v>2</v>
      </c>
      <c r="K514" s="154">
        <v>790</v>
      </c>
      <c r="L514" s="154" t="s">
        <v>340</v>
      </c>
      <c r="M514" s="154">
        <v>42.180700000000002</v>
      </c>
      <c r="N514" s="154">
        <v>-97.698800000000006</v>
      </c>
      <c r="O514" s="154" t="str">
        <f>IF(TYPE(VLOOKUP(A514,'2025 check'!$E$3:$E$2531,1,0))=16,"Legacy Eligibility","Y")</f>
        <v>Y</v>
      </c>
    </row>
    <row r="515" spans="1:15" x14ac:dyDescent="0.2">
      <c r="A515" s="110" t="s">
        <v>1699</v>
      </c>
      <c r="B515" s="149" t="s">
        <v>1700</v>
      </c>
      <c r="C515" s="110" t="s">
        <v>381</v>
      </c>
      <c r="D515" s="147" t="s">
        <v>1701</v>
      </c>
      <c r="E515" s="150">
        <v>102</v>
      </c>
      <c r="F515" s="150">
        <v>19.2</v>
      </c>
      <c r="G515" s="147" t="s">
        <v>337</v>
      </c>
      <c r="H515" s="110" t="s">
        <v>338</v>
      </c>
      <c r="I515" s="110" t="s">
        <v>359</v>
      </c>
      <c r="J515" s="110">
        <v>1</v>
      </c>
      <c r="K515" s="154">
        <v>1958.4</v>
      </c>
      <c r="L515" s="154" t="s">
        <v>340</v>
      </c>
      <c r="M515" s="154">
        <v>40</v>
      </c>
      <c r="N515" s="154">
        <v>-95.626999999999995</v>
      </c>
      <c r="O515" s="154" t="str">
        <f>IF(TYPE(VLOOKUP(A515,'2025 check'!$E$3:$E$2531,1,0))=16,"Legacy Eligibility","Y")</f>
        <v>Y</v>
      </c>
    </row>
    <row r="516" spans="1:15" x14ac:dyDescent="0.2">
      <c r="A516" s="110" t="s">
        <v>1702</v>
      </c>
      <c r="B516" s="149" t="s">
        <v>1703</v>
      </c>
      <c r="C516" s="110" t="s">
        <v>381</v>
      </c>
      <c r="D516" s="147" t="s">
        <v>1704</v>
      </c>
      <c r="E516" s="150">
        <v>43</v>
      </c>
      <c r="F516" s="150">
        <v>20</v>
      </c>
      <c r="G516" s="147" t="s">
        <v>375</v>
      </c>
      <c r="H516" s="110" t="s">
        <v>338</v>
      </c>
      <c r="I516" s="110" t="s">
        <v>359</v>
      </c>
      <c r="J516" s="110">
        <v>1</v>
      </c>
      <c r="K516" s="154">
        <v>860</v>
      </c>
      <c r="L516" s="154" t="s">
        <v>340</v>
      </c>
      <c r="M516" s="154">
        <v>40.072499999999998</v>
      </c>
      <c r="N516" s="154">
        <v>-95.692999999999998</v>
      </c>
      <c r="O516" s="154" t="str">
        <f>IF(TYPE(VLOOKUP(A516,'2025 check'!$E$3:$E$2531,1,0))=16,"Legacy Eligibility","Y")</f>
        <v>Y</v>
      </c>
    </row>
    <row r="517" spans="1:15" x14ac:dyDescent="0.2">
      <c r="A517" s="110" t="s">
        <v>1705</v>
      </c>
      <c r="B517" s="149">
        <v>0</v>
      </c>
      <c r="C517" s="110" t="s">
        <v>1706</v>
      </c>
      <c r="D517" s="147" t="s">
        <v>1707</v>
      </c>
      <c r="E517" s="150">
        <v>569</v>
      </c>
      <c r="F517" s="150">
        <v>16.399999999999999</v>
      </c>
      <c r="G517" s="147" t="s">
        <v>337</v>
      </c>
      <c r="H517" s="110" t="s">
        <v>358</v>
      </c>
      <c r="I517" s="110" t="s">
        <v>344</v>
      </c>
      <c r="J517" s="110">
        <v>2</v>
      </c>
      <c r="K517" s="154">
        <v>9331.6</v>
      </c>
      <c r="L517" s="154" t="s">
        <v>340</v>
      </c>
      <c r="M517" s="154">
        <v>42.732999999999997</v>
      </c>
      <c r="N517" s="154">
        <v>-99.481499999999997</v>
      </c>
      <c r="O517" s="154" t="str">
        <f>IF(TYPE(VLOOKUP(A517,'2025 check'!$E$3:$E$2531,1,0))=16,"Legacy Eligibility","Y")</f>
        <v>Y</v>
      </c>
    </row>
    <row r="518" spans="1:15" x14ac:dyDescent="0.2">
      <c r="A518" s="110" t="s">
        <v>1708</v>
      </c>
      <c r="B518" s="149" t="s">
        <v>1709</v>
      </c>
      <c r="C518" s="110" t="s">
        <v>456</v>
      </c>
      <c r="D518" s="147" t="s">
        <v>1710</v>
      </c>
      <c r="E518" s="150">
        <v>50</v>
      </c>
      <c r="F518" s="150">
        <v>24</v>
      </c>
      <c r="G518" s="147" t="s">
        <v>375</v>
      </c>
      <c r="H518" s="110" t="s">
        <v>338</v>
      </c>
      <c r="I518" s="110" t="s">
        <v>359</v>
      </c>
      <c r="J518" s="110">
        <v>1</v>
      </c>
      <c r="K518" s="154">
        <v>1200</v>
      </c>
      <c r="L518" s="154" t="s">
        <v>620</v>
      </c>
      <c r="M518" s="154">
        <v>41.408299999999997</v>
      </c>
      <c r="N518" s="154">
        <v>-96.739999600000004</v>
      </c>
      <c r="O518" s="154" t="str">
        <f>IF(TYPE(VLOOKUP(A518,'2025 check'!$E$3:$E$2531,1,0))=16,"Legacy Eligibility","Y")</f>
        <v>Y</v>
      </c>
    </row>
    <row r="519" spans="1:15" x14ac:dyDescent="0.2">
      <c r="A519" s="110" t="s">
        <v>1711</v>
      </c>
      <c r="B519" s="149">
        <v>0</v>
      </c>
      <c r="C519" s="110" t="s">
        <v>456</v>
      </c>
      <c r="D519" s="147" t="s">
        <v>1712</v>
      </c>
      <c r="E519" s="150">
        <v>62</v>
      </c>
      <c r="F519" s="150">
        <v>20.100000000000001</v>
      </c>
      <c r="G519" s="147" t="s">
        <v>337</v>
      </c>
      <c r="H519" s="110" t="s">
        <v>338</v>
      </c>
      <c r="I519" s="110" t="s">
        <v>359</v>
      </c>
      <c r="J519" s="110">
        <v>1</v>
      </c>
      <c r="K519" s="154">
        <v>1246.2</v>
      </c>
      <c r="L519" s="154" t="s">
        <v>620</v>
      </c>
      <c r="M519" s="154">
        <v>41.169800000000002</v>
      </c>
      <c r="N519" s="154">
        <v>-96.813000000000002</v>
      </c>
      <c r="O519" s="154" t="str">
        <f>IF(TYPE(VLOOKUP(A519,'2025 check'!$E$3:$E$2531,1,0))=16,"Legacy Eligibility","Y")</f>
        <v>Y</v>
      </c>
    </row>
    <row r="520" spans="1:15" x14ac:dyDescent="0.2">
      <c r="A520" s="110" t="s">
        <v>1713</v>
      </c>
      <c r="B520" s="149">
        <v>0</v>
      </c>
      <c r="C520" s="110" t="s">
        <v>456</v>
      </c>
      <c r="D520" s="147" t="s">
        <v>1714</v>
      </c>
      <c r="E520" s="150">
        <v>41</v>
      </c>
      <c r="F520" s="150">
        <v>26</v>
      </c>
      <c r="G520" s="147" t="s">
        <v>375</v>
      </c>
      <c r="H520" s="110" t="s">
        <v>338</v>
      </c>
      <c r="I520" s="110" t="s">
        <v>359</v>
      </c>
      <c r="J520" s="110">
        <v>1</v>
      </c>
      <c r="K520" s="154">
        <v>1066</v>
      </c>
      <c r="L520" s="154" t="s">
        <v>620</v>
      </c>
      <c r="M520" s="154">
        <v>41.191299999999998</v>
      </c>
      <c r="N520" s="154">
        <v>-96.8279</v>
      </c>
      <c r="O520" s="154" t="str">
        <f>IF(TYPE(VLOOKUP(A520,'2025 check'!$E$3:$E$2531,1,0))=16,"Legacy Eligibility","Y")</f>
        <v>Y</v>
      </c>
    </row>
    <row r="521" spans="1:15" x14ac:dyDescent="0.2">
      <c r="A521" s="110" t="s">
        <v>1715</v>
      </c>
      <c r="B521" s="149">
        <v>0</v>
      </c>
      <c r="C521" s="110" t="s">
        <v>456</v>
      </c>
      <c r="D521" s="147" t="s">
        <v>1716</v>
      </c>
      <c r="E521" s="150">
        <v>42</v>
      </c>
      <c r="F521" s="150">
        <v>25</v>
      </c>
      <c r="G521" s="147" t="s">
        <v>337</v>
      </c>
      <c r="H521" s="110" t="s">
        <v>338</v>
      </c>
      <c r="I521" s="110" t="s">
        <v>359</v>
      </c>
      <c r="J521" s="110">
        <v>1</v>
      </c>
      <c r="K521" s="154">
        <v>1050</v>
      </c>
      <c r="L521" s="154" t="s">
        <v>620</v>
      </c>
      <c r="M521" s="154">
        <v>41.147399999999998</v>
      </c>
      <c r="N521" s="154">
        <v>-96.689599999999999</v>
      </c>
      <c r="O521" s="154" t="str">
        <f>IF(TYPE(VLOOKUP(A521,'2025 check'!$E$3:$E$2531,1,0))=16,"Legacy Eligibility","Y")</f>
        <v>Y</v>
      </c>
    </row>
    <row r="522" spans="1:15" x14ac:dyDescent="0.2">
      <c r="A522" s="110" t="s">
        <v>1717</v>
      </c>
      <c r="B522" s="149">
        <v>0</v>
      </c>
      <c r="C522" s="110" t="s">
        <v>456</v>
      </c>
      <c r="D522" s="147" t="s">
        <v>1718</v>
      </c>
      <c r="E522" s="150">
        <v>107.99999999999999</v>
      </c>
      <c r="F522" s="150">
        <v>16.3</v>
      </c>
      <c r="G522" s="147" t="s">
        <v>337</v>
      </c>
      <c r="H522" s="110" t="s">
        <v>338</v>
      </c>
      <c r="I522" s="110" t="s">
        <v>359</v>
      </c>
      <c r="J522" s="110">
        <v>1</v>
      </c>
      <c r="K522" s="154">
        <v>1760.4</v>
      </c>
      <c r="L522" s="154" t="s">
        <v>340</v>
      </c>
      <c r="M522" s="154">
        <v>41.328000000000003</v>
      </c>
      <c r="N522" s="154">
        <v>-96.444999999999993</v>
      </c>
      <c r="O522" s="154" t="str">
        <f>IF(TYPE(VLOOKUP(A522,'2025 check'!$E$3:$E$2531,1,0))=16,"Legacy Eligibility","Y")</f>
        <v>Y</v>
      </c>
    </row>
    <row r="523" spans="1:15" x14ac:dyDescent="0.2">
      <c r="A523" s="110" t="s">
        <v>1719</v>
      </c>
      <c r="B523" s="149">
        <v>0</v>
      </c>
      <c r="C523" s="110" t="s">
        <v>456</v>
      </c>
      <c r="D523" s="147" t="s">
        <v>1720</v>
      </c>
      <c r="E523" s="150">
        <v>51</v>
      </c>
      <c r="F523" s="150">
        <v>20.100000000000001</v>
      </c>
      <c r="G523" s="147" t="s">
        <v>337</v>
      </c>
      <c r="H523" s="110" t="s">
        <v>338</v>
      </c>
      <c r="I523" s="110" t="s">
        <v>359</v>
      </c>
      <c r="J523" s="110">
        <v>1</v>
      </c>
      <c r="K523" s="154">
        <v>1025.0999999999999</v>
      </c>
      <c r="L523" s="154" t="s">
        <v>620</v>
      </c>
      <c r="M523" s="154">
        <v>41.262700000000002</v>
      </c>
      <c r="N523" s="154">
        <v>-96.383300000000006</v>
      </c>
      <c r="O523" s="154" t="str">
        <f>IF(TYPE(VLOOKUP(A523,'2025 check'!$E$3:$E$2531,1,0))=16,"Legacy Eligibility","Y")</f>
        <v>Y</v>
      </c>
    </row>
    <row r="524" spans="1:15" x14ac:dyDescent="0.2">
      <c r="A524" s="110" t="s">
        <v>1721</v>
      </c>
      <c r="B524" s="149" t="s">
        <v>1722</v>
      </c>
      <c r="C524" s="110" t="s">
        <v>460</v>
      </c>
      <c r="D524" s="147" t="s">
        <v>1723</v>
      </c>
      <c r="E524" s="150">
        <v>81</v>
      </c>
      <c r="F524" s="150">
        <v>18.2</v>
      </c>
      <c r="G524" s="147" t="s">
        <v>337</v>
      </c>
      <c r="H524" s="110" t="s">
        <v>338</v>
      </c>
      <c r="I524" s="110" t="s">
        <v>359</v>
      </c>
      <c r="J524" s="110">
        <v>1</v>
      </c>
      <c r="K524" s="154">
        <v>1474.2</v>
      </c>
      <c r="L524" s="154" t="s">
        <v>340</v>
      </c>
      <c r="M524" s="154">
        <v>41.046599999999998</v>
      </c>
      <c r="N524" s="154">
        <v>-97.195400000000006</v>
      </c>
      <c r="O524" s="154" t="str">
        <f>IF(TYPE(VLOOKUP(A524,'2025 check'!$E$3:$E$2531,1,0))=16,"Legacy Eligibility","Y")</f>
        <v>Y</v>
      </c>
    </row>
    <row r="525" spans="1:15" x14ac:dyDescent="0.2">
      <c r="A525" s="110" t="s">
        <v>1724</v>
      </c>
      <c r="B525" s="149">
        <v>0</v>
      </c>
      <c r="C525" s="110" t="s">
        <v>721</v>
      </c>
      <c r="D525" s="147" t="s">
        <v>1725</v>
      </c>
      <c r="E525" s="150">
        <v>40</v>
      </c>
      <c r="F525" s="150">
        <v>15.8</v>
      </c>
      <c r="G525" s="147" t="s">
        <v>375</v>
      </c>
      <c r="H525" s="110" t="s">
        <v>338</v>
      </c>
      <c r="I525" s="110" t="s">
        <v>344</v>
      </c>
      <c r="J525" s="110">
        <v>2</v>
      </c>
      <c r="K525" s="154">
        <v>632</v>
      </c>
      <c r="L525" s="154" t="s">
        <v>340</v>
      </c>
      <c r="M525" s="154">
        <v>42.089399999999998</v>
      </c>
      <c r="N525" s="154">
        <v>-97.156199999999998</v>
      </c>
      <c r="O525" s="154" t="str">
        <f>IF(TYPE(VLOOKUP(A525,'2025 check'!$E$3:$E$2531,1,0))=16,"Legacy Eligibility","Y")</f>
        <v>Y</v>
      </c>
    </row>
    <row r="526" spans="1:15" x14ac:dyDescent="0.2">
      <c r="A526" s="110" t="s">
        <v>1726</v>
      </c>
      <c r="B526" s="149">
        <v>0</v>
      </c>
      <c r="C526" s="110" t="s">
        <v>918</v>
      </c>
      <c r="D526" s="147" t="s">
        <v>1727</v>
      </c>
      <c r="E526" s="150">
        <v>41</v>
      </c>
      <c r="F526" s="150">
        <v>16</v>
      </c>
      <c r="G526" s="147" t="s">
        <v>375</v>
      </c>
      <c r="H526" s="110" t="s">
        <v>338</v>
      </c>
      <c r="I526" s="110" t="s">
        <v>349</v>
      </c>
      <c r="J526" s="110">
        <v>3</v>
      </c>
      <c r="K526" s="154">
        <v>656</v>
      </c>
      <c r="L526" s="154" t="s">
        <v>340</v>
      </c>
      <c r="M526" s="154">
        <v>40.0458</v>
      </c>
      <c r="N526" s="154">
        <v>-98.692800000000005</v>
      </c>
      <c r="O526" s="154" t="str">
        <f>IF(TYPE(VLOOKUP(A526,'2025 check'!$E$3:$E$2531,1,0))=16,"Legacy Eligibility","Y")</f>
        <v>Y</v>
      </c>
    </row>
    <row r="527" spans="1:15" x14ac:dyDescent="0.2">
      <c r="A527" s="110" t="s">
        <v>1728</v>
      </c>
      <c r="B527" s="149" t="s">
        <v>1729</v>
      </c>
      <c r="C527" s="110" t="s">
        <v>373</v>
      </c>
      <c r="D527" s="147" t="s">
        <v>1730</v>
      </c>
      <c r="E527" s="150">
        <v>52</v>
      </c>
      <c r="F527" s="150">
        <v>17.7</v>
      </c>
      <c r="G527" s="147" t="s">
        <v>337</v>
      </c>
      <c r="H527" s="110" t="s">
        <v>338</v>
      </c>
      <c r="I527" s="110" t="s">
        <v>359</v>
      </c>
      <c r="J527" s="110">
        <v>1</v>
      </c>
      <c r="K527" s="154">
        <v>920.4</v>
      </c>
      <c r="L527" s="154" t="s">
        <v>340</v>
      </c>
      <c r="M527" s="154">
        <v>40.096499999999999</v>
      </c>
      <c r="N527" s="154">
        <v>-96.199299999999994</v>
      </c>
      <c r="O527" s="154" t="str">
        <f>IF(TYPE(VLOOKUP(A527,'2025 check'!$E$3:$E$2531,1,0))=16,"Legacy Eligibility","Y")</f>
        <v>Y</v>
      </c>
    </row>
    <row r="528" spans="1:15" x14ac:dyDescent="0.2">
      <c r="A528" s="110" t="s">
        <v>1731</v>
      </c>
      <c r="B528" s="149" t="s">
        <v>1732</v>
      </c>
      <c r="C528" s="110" t="s">
        <v>456</v>
      </c>
      <c r="D528" s="147" t="s">
        <v>1733</v>
      </c>
      <c r="E528" s="150">
        <v>41</v>
      </c>
      <c r="F528" s="150">
        <v>26.2</v>
      </c>
      <c r="G528" s="147" t="s">
        <v>375</v>
      </c>
      <c r="H528" s="110" t="s">
        <v>548</v>
      </c>
      <c r="I528" s="110" t="s">
        <v>359</v>
      </c>
      <c r="J528" s="110">
        <v>1</v>
      </c>
      <c r="K528" s="154">
        <v>1074.2</v>
      </c>
      <c r="L528" s="154" t="s">
        <v>620</v>
      </c>
      <c r="M528" s="154">
        <v>41.137099999999997</v>
      </c>
      <c r="N528" s="154">
        <v>-96.540400000000005</v>
      </c>
      <c r="O528" s="154" t="str">
        <f>IF(TYPE(VLOOKUP(A528,'2025 check'!$E$3:$E$2531,1,0))=16,"Legacy Eligibility","Y")</f>
        <v>Y</v>
      </c>
    </row>
    <row r="529" spans="1:15" x14ac:dyDescent="0.2">
      <c r="A529" s="110" t="s">
        <v>1734</v>
      </c>
      <c r="B529" s="149">
        <v>0</v>
      </c>
      <c r="C529" s="110" t="s">
        <v>456</v>
      </c>
      <c r="D529" s="147" t="s">
        <v>1735</v>
      </c>
      <c r="E529" s="150">
        <v>132</v>
      </c>
      <c r="F529" s="150">
        <v>16</v>
      </c>
      <c r="G529" s="147" t="s">
        <v>337</v>
      </c>
      <c r="H529" s="110" t="s">
        <v>338</v>
      </c>
      <c r="I529" s="110" t="s">
        <v>359</v>
      </c>
      <c r="J529" s="110">
        <v>1</v>
      </c>
      <c r="K529" s="154">
        <v>2112</v>
      </c>
      <c r="L529" s="154" t="s">
        <v>340</v>
      </c>
      <c r="M529" s="154">
        <v>41.148299999999999</v>
      </c>
      <c r="N529" s="154">
        <v>-96.874999299999999</v>
      </c>
      <c r="O529" s="154" t="str">
        <f>IF(TYPE(VLOOKUP(A529,'2025 check'!$E$3:$E$2531,1,0))=16,"Legacy Eligibility","Y")</f>
        <v>Legacy Eligibility</v>
      </c>
    </row>
    <row r="530" spans="1:15" x14ac:dyDescent="0.2">
      <c r="A530" s="110" t="s">
        <v>1736</v>
      </c>
      <c r="B530" s="149">
        <v>0</v>
      </c>
      <c r="C530" s="110" t="s">
        <v>869</v>
      </c>
      <c r="D530" s="147" t="s">
        <v>1737</v>
      </c>
      <c r="E530" s="150">
        <v>101</v>
      </c>
      <c r="F530" s="150">
        <v>25.5</v>
      </c>
      <c r="G530" s="147" t="s">
        <v>375</v>
      </c>
      <c r="H530" s="110" t="s">
        <v>338</v>
      </c>
      <c r="I530" s="110" t="s">
        <v>344</v>
      </c>
      <c r="J530" s="110">
        <v>2</v>
      </c>
      <c r="K530" s="154">
        <v>2575.5</v>
      </c>
      <c r="L530" s="154" t="s">
        <v>620</v>
      </c>
      <c r="M530" s="154">
        <v>41.988799999999998</v>
      </c>
      <c r="N530" s="154">
        <v>-96.259399999999999</v>
      </c>
      <c r="O530" s="154" t="str">
        <f>IF(TYPE(VLOOKUP(A530,'2025 check'!$E$3:$E$2531,1,0))=16,"Legacy Eligibility","Y")</f>
        <v>Y</v>
      </c>
    </row>
    <row r="531" spans="1:15" x14ac:dyDescent="0.2">
      <c r="A531" s="110" t="s">
        <v>1738</v>
      </c>
      <c r="B531" s="149">
        <v>0</v>
      </c>
      <c r="C531" s="110" t="s">
        <v>590</v>
      </c>
      <c r="D531" s="147" t="s">
        <v>1739</v>
      </c>
      <c r="E531" s="150">
        <v>102</v>
      </c>
      <c r="F531" s="150">
        <v>25</v>
      </c>
      <c r="G531" s="147" t="s">
        <v>337</v>
      </c>
      <c r="H531" s="110" t="s">
        <v>338</v>
      </c>
      <c r="I531" s="110" t="s">
        <v>344</v>
      </c>
      <c r="J531" s="110">
        <v>2</v>
      </c>
      <c r="K531" s="154">
        <v>2550</v>
      </c>
      <c r="L531" s="154" t="s">
        <v>620</v>
      </c>
      <c r="M531" s="154">
        <v>42.5837</v>
      </c>
      <c r="N531" s="154">
        <v>-97.263800000000003</v>
      </c>
      <c r="O531" s="154" t="str">
        <f>IF(TYPE(VLOOKUP(A531,'2025 check'!$E$3:$E$2531,1,0))=16,"Legacy Eligibility","Y")</f>
        <v>Y</v>
      </c>
    </row>
    <row r="532" spans="1:15" x14ac:dyDescent="0.2">
      <c r="A532" s="110" t="s">
        <v>1740</v>
      </c>
      <c r="B532" s="149" t="s">
        <v>1741</v>
      </c>
      <c r="C532" s="110" t="s">
        <v>876</v>
      </c>
      <c r="D532" s="147" t="s">
        <v>1742</v>
      </c>
      <c r="E532" s="150">
        <v>51</v>
      </c>
      <c r="F532" s="150">
        <v>20.5</v>
      </c>
      <c r="G532" s="147" t="s">
        <v>375</v>
      </c>
      <c r="H532" s="110" t="s">
        <v>338</v>
      </c>
      <c r="I532" s="110" t="s">
        <v>349</v>
      </c>
      <c r="J532" s="110">
        <v>3</v>
      </c>
      <c r="K532" s="154">
        <v>1045.5</v>
      </c>
      <c r="L532" s="154" t="s">
        <v>620</v>
      </c>
      <c r="M532" s="154">
        <v>40.757100000000001</v>
      </c>
      <c r="N532" s="154">
        <v>-99.436300000000003</v>
      </c>
      <c r="O532" s="154" t="str">
        <f>IF(TYPE(VLOOKUP(A532,'2025 check'!$E$3:$E$2531,1,0))=16,"Legacy Eligibility","Y")</f>
        <v>Y</v>
      </c>
    </row>
    <row r="533" spans="1:15" x14ac:dyDescent="0.2">
      <c r="A533" s="110" t="s">
        <v>1743</v>
      </c>
      <c r="B533" s="149">
        <v>0</v>
      </c>
      <c r="C533" s="110" t="s">
        <v>425</v>
      </c>
      <c r="D533" s="147" t="s">
        <v>1744</v>
      </c>
      <c r="E533" s="150">
        <v>41</v>
      </c>
      <c r="F533" s="150">
        <v>23.5</v>
      </c>
      <c r="G533" s="147" t="s">
        <v>375</v>
      </c>
      <c r="H533" s="110" t="s">
        <v>338</v>
      </c>
      <c r="I533" s="110" t="s">
        <v>349</v>
      </c>
      <c r="J533" s="110">
        <v>3</v>
      </c>
      <c r="K533" s="154">
        <v>963.5</v>
      </c>
      <c r="L533" s="154" t="s">
        <v>620</v>
      </c>
      <c r="M533" s="154">
        <v>40.722999999999999</v>
      </c>
      <c r="N533" s="154">
        <v>-98.0732</v>
      </c>
      <c r="O533" s="154" t="str">
        <f>IF(TYPE(VLOOKUP(A533,'2025 check'!$E$3:$E$2531,1,0))=16,"Legacy Eligibility","Y")</f>
        <v>Y</v>
      </c>
    </row>
    <row r="534" spans="1:15" x14ac:dyDescent="0.2">
      <c r="A534" s="110" t="s">
        <v>1745</v>
      </c>
      <c r="B534" s="149">
        <v>0</v>
      </c>
      <c r="C534" s="110" t="s">
        <v>456</v>
      </c>
      <c r="D534" s="147" t="s">
        <v>1746</v>
      </c>
      <c r="E534" s="150">
        <v>61</v>
      </c>
      <c r="F534" s="150">
        <v>20.8</v>
      </c>
      <c r="G534" s="147" t="s">
        <v>337</v>
      </c>
      <c r="H534" s="110" t="s">
        <v>338</v>
      </c>
      <c r="I534" s="110" t="s">
        <v>359</v>
      </c>
      <c r="J534" s="110">
        <v>1</v>
      </c>
      <c r="K534" s="154">
        <v>1268.8</v>
      </c>
      <c r="L534" s="154" t="s">
        <v>620</v>
      </c>
      <c r="M534" s="154">
        <v>41.2483</v>
      </c>
      <c r="N534" s="154">
        <v>-96.396100000000004</v>
      </c>
      <c r="O534" s="154" t="str">
        <f>IF(TYPE(VLOOKUP(A534,'2025 check'!$E$3:$E$2531,1,0))=16,"Legacy Eligibility","Y")</f>
        <v>Y</v>
      </c>
    </row>
    <row r="535" spans="1:15" x14ac:dyDescent="0.2">
      <c r="A535" s="110" t="s">
        <v>1747</v>
      </c>
      <c r="B535" s="149" t="s">
        <v>1748</v>
      </c>
      <c r="C535" s="110" t="s">
        <v>347</v>
      </c>
      <c r="D535" s="147" t="s">
        <v>1749</v>
      </c>
      <c r="E535" s="150">
        <v>41</v>
      </c>
      <c r="F535" s="150">
        <v>17.100000000000001</v>
      </c>
      <c r="G535" s="147" t="s">
        <v>337</v>
      </c>
      <c r="H535" s="110" t="s">
        <v>338</v>
      </c>
      <c r="I535" s="110" t="s">
        <v>349</v>
      </c>
      <c r="J535" s="110">
        <v>3</v>
      </c>
      <c r="K535" s="154">
        <v>701.1</v>
      </c>
      <c r="L535" s="154" t="s">
        <v>340</v>
      </c>
      <c r="M535" s="154">
        <v>41.364400000000003</v>
      </c>
      <c r="N535" s="154">
        <v>-99.5749</v>
      </c>
      <c r="O535" s="154" t="str">
        <f>IF(TYPE(VLOOKUP(A535,'2025 check'!$E$3:$E$2531,1,0))=16,"Legacy Eligibility","Y")</f>
        <v>Y</v>
      </c>
    </row>
    <row r="536" spans="1:15" ht="28.5" x14ac:dyDescent="0.2">
      <c r="A536" s="110" t="s">
        <v>1750</v>
      </c>
      <c r="B536" s="149" t="s">
        <v>1751</v>
      </c>
      <c r="C536" s="110" t="s">
        <v>352</v>
      </c>
      <c r="D536" s="147" t="s">
        <v>1752</v>
      </c>
      <c r="E536" s="150">
        <v>104</v>
      </c>
      <c r="F536" s="150">
        <v>16</v>
      </c>
      <c r="G536" s="147" t="s">
        <v>337</v>
      </c>
      <c r="H536" s="110" t="s">
        <v>338</v>
      </c>
      <c r="I536" s="110" t="s">
        <v>344</v>
      </c>
      <c r="J536" s="110">
        <v>2</v>
      </c>
      <c r="K536" s="154">
        <v>1664</v>
      </c>
      <c r="L536" s="154" t="s">
        <v>620</v>
      </c>
      <c r="M536" s="154">
        <v>42.361199999999997</v>
      </c>
      <c r="N536" s="154">
        <v>-96.504400000000004</v>
      </c>
      <c r="O536" s="154" t="str">
        <f>IF(TYPE(VLOOKUP(A536,'2025 check'!$E$3:$E$2531,1,0))=16,"Legacy Eligibility","Y")</f>
        <v>Y</v>
      </c>
    </row>
    <row r="537" spans="1:15" x14ac:dyDescent="0.2">
      <c r="A537" s="110" t="s">
        <v>1753</v>
      </c>
      <c r="B537" s="149">
        <v>0</v>
      </c>
      <c r="C537" s="110" t="s">
        <v>494</v>
      </c>
      <c r="D537" s="147" t="s">
        <v>1754</v>
      </c>
      <c r="E537" s="150">
        <v>50</v>
      </c>
      <c r="F537" s="150">
        <v>16</v>
      </c>
      <c r="G537" s="147" t="s">
        <v>375</v>
      </c>
      <c r="H537" s="110" t="s">
        <v>338</v>
      </c>
      <c r="I537" s="110" t="s">
        <v>344</v>
      </c>
      <c r="J537" s="110">
        <v>2</v>
      </c>
      <c r="K537" s="154">
        <v>800</v>
      </c>
      <c r="L537" s="154" t="s">
        <v>340</v>
      </c>
      <c r="M537" s="154">
        <v>42.434999599999998</v>
      </c>
      <c r="N537" s="154">
        <v>-96.874999299999999</v>
      </c>
      <c r="O537" s="154" t="str">
        <f>IF(TYPE(VLOOKUP(A537,'2025 check'!$E$3:$E$2531,1,0))=16,"Legacy Eligibility","Y")</f>
        <v>Y</v>
      </c>
    </row>
    <row r="538" spans="1:15" ht="28.5" x14ac:dyDescent="0.2">
      <c r="A538" s="110" t="s">
        <v>1755</v>
      </c>
      <c r="B538" s="149" t="s">
        <v>1756</v>
      </c>
      <c r="C538" s="110" t="s">
        <v>1575</v>
      </c>
      <c r="D538" s="147" t="s">
        <v>1757</v>
      </c>
      <c r="E538" s="150">
        <v>61</v>
      </c>
      <c r="F538" s="150">
        <v>16.100000000000001</v>
      </c>
      <c r="G538" s="147" t="s">
        <v>337</v>
      </c>
      <c r="H538" s="110" t="s">
        <v>338</v>
      </c>
      <c r="I538" s="110" t="s">
        <v>344</v>
      </c>
      <c r="J538" s="110">
        <v>2</v>
      </c>
      <c r="K538" s="154">
        <v>982.1</v>
      </c>
      <c r="L538" s="154" t="s">
        <v>340</v>
      </c>
      <c r="M538" s="154">
        <v>42.352899999999998</v>
      </c>
      <c r="N538" s="154">
        <v>-98.690899999999999</v>
      </c>
      <c r="O538" s="154" t="str">
        <f>IF(TYPE(VLOOKUP(A538,'2025 check'!$E$3:$E$2531,1,0))=16,"Legacy Eligibility","Y")</f>
        <v>Y</v>
      </c>
    </row>
    <row r="539" spans="1:15" x14ac:dyDescent="0.2">
      <c r="A539" s="110" t="s">
        <v>1758</v>
      </c>
      <c r="B539" s="149" t="s">
        <v>1759</v>
      </c>
      <c r="C539" s="110" t="s">
        <v>895</v>
      </c>
      <c r="D539" s="147" t="s">
        <v>1760</v>
      </c>
      <c r="E539" s="150">
        <v>51</v>
      </c>
      <c r="F539" s="150">
        <v>16.2</v>
      </c>
      <c r="G539" s="147" t="s">
        <v>337</v>
      </c>
      <c r="H539" s="110" t="s">
        <v>338</v>
      </c>
      <c r="I539" s="110" t="s">
        <v>349</v>
      </c>
      <c r="J539" s="110">
        <v>3</v>
      </c>
      <c r="K539" s="154">
        <v>826.2</v>
      </c>
      <c r="L539" s="154" t="s">
        <v>620</v>
      </c>
      <c r="M539" s="154">
        <v>41.331499999999998</v>
      </c>
      <c r="N539" s="154">
        <v>-98.382400000000004</v>
      </c>
      <c r="O539" s="154" t="str">
        <f>IF(TYPE(VLOOKUP(A539,'2025 check'!$E$3:$E$2531,1,0))=16,"Legacy Eligibility","Y")</f>
        <v>Y</v>
      </c>
    </row>
    <row r="540" spans="1:15" x14ac:dyDescent="0.2">
      <c r="A540" s="110" t="s">
        <v>1761</v>
      </c>
      <c r="B540" s="149">
        <v>0</v>
      </c>
      <c r="C540" s="110" t="s">
        <v>361</v>
      </c>
      <c r="D540" s="147" t="s">
        <v>1762</v>
      </c>
      <c r="E540" s="150">
        <v>30</v>
      </c>
      <c r="F540" s="150">
        <v>16.2</v>
      </c>
      <c r="G540" s="147" t="s">
        <v>375</v>
      </c>
      <c r="H540" s="110" t="s">
        <v>338</v>
      </c>
      <c r="I540" s="110" t="s">
        <v>359</v>
      </c>
      <c r="J540" s="110">
        <v>1</v>
      </c>
      <c r="K540" s="154">
        <v>486</v>
      </c>
      <c r="L540" s="154" t="s">
        <v>620</v>
      </c>
      <c r="M540" s="154">
        <v>40.072000000000003</v>
      </c>
      <c r="N540" s="154">
        <v>-97.096000000000004</v>
      </c>
      <c r="O540" s="154" t="str">
        <f>IF(TYPE(VLOOKUP(A540,'2025 check'!$E$3:$E$2531,1,0))=16,"Legacy Eligibility","Y")</f>
        <v>Y</v>
      </c>
    </row>
    <row r="541" spans="1:15" x14ac:dyDescent="0.2">
      <c r="A541" s="110" t="s">
        <v>1763</v>
      </c>
      <c r="B541" s="149">
        <v>0</v>
      </c>
      <c r="C541" s="110" t="s">
        <v>361</v>
      </c>
      <c r="D541" s="147" t="s">
        <v>1764</v>
      </c>
      <c r="E541" s="150">
        <v>50</v>
      </c>
      <c r="F541" s="150">
        <v>16</v>
      </c>
      <c r="G541" s="147" t="s">
        <v>375</v>
      </c>
      <c r="H541" s="110" t="s">
        <v>338</v>
      </c>
      <c r="I541" s="110" t="s">
        <v>359</v>
      </c>
      <c r="J541" s="110">
        <v>1</v>
      </c>
      <c r="K541" s="154">
        <v>800</v>
      </c>
      <c r="L541" s="154" t="s">
        <v>620</v>
      </c>
      <c r="M541" s="154">
        <v>40.348500000000001</v>
      </c>
      <c r="N541" s="154">
        <v>-97.165599999999998</v>
      </c>
      <c r="O541" s="154" t="str">
        <f>IF(TYPE(VLOOKUP(A541,'2025 check'!$E$3:$E$2531,1,0))=16,"Legacy Eligibility","Y")</f>
        <v>Y</v>
      </c>
    </row>
    <row r="542" spans="1:15" x14ac:dyDescent="0.2">
      <c r="A542" s="110" t="s">
        <v>1765</v>
      </c>
      <c r="B542" s="149">
        <v>0</v>
      </c>
      <c r="C542" s="110" t="s">
        <v>442</v>
      </c>
      <c r="D542" s="147" t="s">
        <v>1766</v>
      </c>
      <c r="E542" s="150">
        <v>42</v>
      </c>
      <c r="F542" s="150">
        <v>17.8</v>
      </c>
      <c r="G542" s="147" t="s">
        <v>337</v>
      </c>
      <c r="H542" s="110" t="s">
        <v>338</v>
      </c>
      <c r="I542" s="110" t="s">
        <v>359</v>
      </c>
      <c r="J542" s="110">
        <v>1</v>
      </c>
      <c r="K542" s="154">
        <v>747.6</v>
      </c>
      <c r="L542" s="154" t="s">
        <v>340</v>
      </c>
      <c r="M542" s="154">
        <v>40.653300000000002</v>
      </c>
      <c r="N542" s="154">
        <v>-96.151700000000005</v>
      </c>
      <c r="O542" s="154" t="str">
        <f>IF(TYPE(VLOOKUP(A542,'2025 check'!$E$3:$E$2531,1,0))=16,"Legacy Eligibility","Y")</f>
        <v>Y</v>
      </c>
    </row>
    <row r="543" spans="1:15" x14ac:dyDescent="0.2">
      <c r="A543" s="110" t="s">
        <v>1767</v>
      </c>
      <c r="B543" s="149" t="s">
        <v>1768</v>
      </c>
      <c r="C543" s="110" t="s">
        <v>381</v>
      </c>
      <c r="D543" s="147" t="s">
        <v>1769</v>
      </c>
      <c r="E543" s="150">
        <v>42</v>
      </c>
      <c r="F543" s="150">
        <v>15.3</v>
      </c>
      <c r="G543" s="147" t="s">
        <v>337</v>
      </c>
      <c r="H543" s="110" t="s">
        <v>338</v>
      </c>
      <c r="I543" s="110" t="s">
        <v>359</v>
      </c>
      <c r="J543" s="110">
        <v>1</v>
      </c>
      <c r="K543" s="154">
        <v>642.6</v>
      </c>
      <c r="L543" s="154" t="s">
        <v>340</v>
      </c>
      <c r="M543" s="154">
        <v>40.174599999999998</v>
      </c>
      <c r="N543" s="154">
        <v>-95.775400000000005</v>
      </c>
      <c r="O543" s="154" t="str">
        <f>IF(TYPE(VLOOKUP(A543,'2025 check'!$E$3:$E$2531,1,0))=16,"Legacy Eligibility","Y")</f>
        <v>Y</v>
      </c>
    </row>
    <row r="544" spans="1:15" x14ac:dyDescent="0.2">
      <c r="A544" s="110" t="s">
        <v>1770</v>
      </c>
      <c r="B544" s="149" t="s">
        <v>1771</v>
      </c>
      <c r="C544" s="110" t="s">
        <v>559</v>
      </c>
      <c r="D544" s="147" t="s">
        <v>1772</v>
      </c>
      <c r="E544" s="150">
        <v>121</v>
      </c>
      <c r="F544" s="150">
        <v>14</v>
      </c>
      <c r="G544" s="147" t="s">
        <v>337</v>
      </c>
      <c r="H544" s="110" t="s">
        <v>338</v>
      </c>
      <c r="I544" s="110" t="s">
        <v>359</v>
      </c>
      <c r="J544" s="110">
        <v>1</v>
      </c>
      <c r="K544" s="154">
        <v>1694</v>
      </c>
      <c r="L544" s="154" t="s">
        <v>620</v>
      </c>
      <c r="M544" s="154">
        <v>40.596899999999998</v>
      </c>
      <c r="N544" s="154">
        <v>-97.327600000000004</v>
      </c>
      <c r="O544" s="154" t="str">
        <f>IF(TYPE(VLOOKUP(A544,'2025 check'!$E$3:$E$2531,1,0))=16,"Legacy Eligibility","Y")</f>
        <v>Y</v>
      </c>
    </row>
    <row r="545" spans="1:15" x14ac:dyDescent="0.2">
      <c r="A545" s="110" t="s">
        <v>1773</v>
      </c>
      <c r="B545" s="149" t="s">
        <v>1774</v>
      </c>
      <c r="C545" s="110" t="s">
        <v>1464</v>
      </c>
      <c r="D545" s="147" t="s">
        <v>1775</v>
      </c>
      <c r="E545" s="150">
        <v>73.998999999999995</v>
      </c>
      <c r="F545" s="150">
        <v>16</v>
      </c>
      <c r="G545" s="147" t="s">
        <v>1466</v>
      </c>
      <c r="H545" s="110" t="s">
        <v>338</v>
      </c>
      <c r="I545" s="110" t="s">
        <v>601</v>
      </c>
      <c r="J545" s="110">
        <v>5</v>
      </c>
      <c r="K545" s="154">
        <v>1184</v>
      </c>
      <c r="L545" s="154" t="s">
        <v>620</v>
      </c>
      <c r="M545" s="154">
        <v>41.928699999999999</v>
      </c>
      <c r="N545" s="154">
        <v>-103.75279999999999</v>
      </c>
      <c r="O545" s="154" t="str">
        <f>IF(TYPE(VLOOKUP(A545,'2025 check'!$E$3:$E$2531,1,0))=16,"Legacy Eligibility","Y")</f>
        <v>Y</v>
      </c>
    </row>
    <row r="546" spans="1:15" x14ac:dyDescent="0.2">
      <c r="A546" s="110" t="s">
        <v>1776</v>
      </c>
      <c r="B546" s="149" t="s">
        <v>1777</v>
      </c>
      <c r="C546" s="110" t="s">
        <v>718</v>
      </c>
      <c r="D546" s="147" t="s">
        <v>1778</v>
      </c>
      <c r="E546" s="150">
        <v>82</v>
      </c>
      <c r="F546" s="150">
        <v>16</v>
      </c>
      <c r="G546" s="147" t="s">
        <v>337</v>
      </c>
      <c r="H546" s="110" t="s">
        <v>338</v>
      </c>
      <c r="I546" s="110" t="s">
        <v>349</v>
      </c>
      <c r="J546" s="110">
        <v>3</v>
      </c>
      <c r="K546" s="154">
        <v>1312</v>
      </c>
      <c r="L546" s="154" t="s">
        <v>620</v>
      </c>
      <c r="M546" s="154">
        <v>41.086399999999998</v>
      </c>
      <c r="N546" s="154">
        <v>-99.090900000000005</v>
      </c>
      <c r="O546" s="154" t="str">
        <f>IF(TYPE(VLOOKUP(A546,'2025 check'!$E$3:$E$2531,1,0))=16,"Legacy Eligibility","Y")</f>
        <v>Y</v>
      </c>
    </row>
    <row r="547" spans="1:15" x14ac:dyDescent="0.2">
      <c r="A547" s="110" t="s">
        <v>1779</v>
      </c>
      <c r="B547" s="149" t="s">
        <v>1780</v>
      </c>
      <c r="C547" s="110" t="s">
        <v>479</v>
      </c>
      <c r="D547" s="147" t="s">
        <v>1781</v>
      </c>
      <c r="E547" s="150">
        <v>71</v>
      </c>
      <c r="F547" s="150">
        <v>19</v>
      </c>
      <c r="G547" s="147" t="s">
        <v>337</v>
      </c>
      <c r="H547" s="110" t="s">
        <v>338</v>
      </c>
      <c r="I547" s="110" t="s">
        <v>344</v>
      </c>
      <c r="J547" s="110">
        <v>2</v>
      </c>
      <c r="K547" s="154">
        <v>1349</v>
      </c>
      <c r="L547" s="154" t="s">
        <v>340</v>
      </c>
      <c r="M547" s="154">
        <v>41.474299999999999</v>
      </c>
      <c r="N547" s="154">
        <v>-96.031499999999994</v>
      </c>
      <c r="O547" s="154" t="str">
        <f>IF(TYPE(VLOOKUP(A547,'2025 check'!$E$3:$E$2531,1,0))=16,"Legacy Eligibility","Y")</f>
        <v>Y</v>
      </c>
    </row>
    <row r="548" spans="1:15" x14ac:dyDescent="0.2">
      <c r="A548" s="110" t="s">
        <v>1782</v>
      </c>
      <c r="B548" s="149">
        <v>0</v>
      </c>
      <c r="C548" s="110" t="s">
        <v>918</v>
      </c>
      <c r="D548" s="147" t="s">
        <v>1783</v>
      </c>
      <c r="E548" s="150">
        <v>64</v>
      </c>
      <c r="F548" s="150">
        <v>16</v>
      </c>
      <c r="G548" s="147" t="s">
        <v>337</v>
      </c>
      <c r="H548" s="110" t="s">
        <v>338</v>
      </c>
      <c r="I548" s="110" t="s">
        <v>349</v>
      </c>
      <c r="J548" s="110">
        <v>3</v>
      </c>
      <c r="K548" s="154">
        <v>1024</v>
      </c>
      <c r="L548" s="154" t="s">
        <v>620</v>
      </c>
      <c r="M548" s="154">
        <v>40.118400000000001</v>
      </c>
      <c r="N548" s="154">
        <v>-98.6982</v>
      </c>
      <c r="O548" s="154" t="str">
        <f>IF(TYPE(VLOOKUP(A548,'2025 check'!$E$3:$E$2531,1,0))=16,"Legacy Eligibility","Y")</f>
        <v>Y</v>
      </c>
    </row>
    <row r="549" spans="1:15" x14ac:dyDescent="0.2">
      <c r="A549" s="110" t="s">
        <v>1784</v>
      </c>
      <c r="B549" s="149">
        <v>0</v>
      </c>
      <c r="C549" s="110" t="s">
        <v>967</v>
      </c>
      <c r="D549" s="147" t="s">
        <v>1785</v>
      </c>
      <c r="E549" s="150">
        <v>41</v>
      </c>
      <c r="F549" s="150">
        <v>18</v>
      </c>
      <c r="G549" s="147" t="s">
        <v>337</v>
      </c>
      <c r="H549" s="110" t="s">
        <v>338</v>
      </c>
      <c r="I549" s="110" t="s">
        <v>344</v>
      </c>
      <c r="J549" s="110">
        <v>2</v>
      </c>
      <c r="K549" s="154">
        <v>738</v>
      </c>
      <c r="L549" s="154" t="s">
        <v>340</v>
      </c>
      <c r="M549" s="154">
        <v>41.713000000000001</v>
      </c>
      <c r="N549" s="154">
        <v>-97.95</v>
      </c>
      <c r="O549" s="154" t="str">
        <f>IF(TYPE(VLOOKUP(A549,'2025 check'!$E$3:$E$2531,1,0))=16,"Legacy Eligibility","Y")</f>
        <v>Y</v>
      </c>
    </row>
    <row r="550" spans="1:15" x14ac:dyDescent="0.2">
      <c r="A550" s="110" t="s">
        <v>1786</v>
      </c>
      <c r="B550" s="149" t="s">
        <v>1787</v>
      </c>
      <c r="C550" s="110" t="s">
        <v>973</v>
      </c>
      <c r="D550" s="147" t="s">
        <v>1788</v>
      </c>
      <c r="E550" s="150">
        <v>66</v>
      </c>
      <c r="F550" s="150">
        <v>15.7</v>
      </c>
      <c r="G550" s="147" t="s">
        <v>337</v>
      </c>
      <c r="H550" s="110" t="s">
        <v>338</v>
      </c>
      <c r="I550" s="110" t="s">
        <v>359</v>
      </c>
      <c r="J550" s="110">
        <v>1</v>
      </c>
      <c r="K550" s="154">
        <v>1036.2</v>
      </c>
      <c r="L550" s="154" t="s">
        <v>340</v>
      </c>
      <c r="M550" s="154">
        <v>41.100900000000003</v>
      </c>
      <c r="N550" s="154">
        <v>-97.291700000000006</v>
      </c>
      <c r="O550" s="154" t="str">
        <f>IF(TYPE(VLOOKUP(A550,'2025 check'!$E$3:$E$2531,1,0))=16,"Legacy Eligibility","Y")</f>
        <v>Y</v>
      </c>
    </row>
    <row r="551" spans="1:15" x14ac:dyDescent="0.2">
      <c r="A551" s="110" t="s">
        <v>1789</v>
      </c>
      <c r="B551" s="149">
        <v>0</v>
      </c>
      <c r="C551" s="110" t="s">
        <v>411</v>
      </c>
      <c r="D551" s="147" t="s">
        <v>1790</v>
      </c>
      <c r="E551" s="150">
        <v>61</v>
      </c>
      <c r="F551" s="150">
        <v>20</v>
      </c>
      <c r="G551" s="147" t="s">
        <v>375</v>
      </c>
      <c r="H551" s="110" t="s">
        <v>338</v>
      </c>
      <c r="I551" s="110" t="s">
        <v>359</v>
      </c>
      <c r="J551" s="110">
        <v>1</v>
      </c>
      <c r="K551" s="154">
        <v>1220</v>
      </c>
      <c r="L551" s="154" t="s">
        <v>340</v>
      </c>
      <c r="M551" s="154">
        <v>41.310899999999997</v>
      </c>
      <c r="N551" s="154">
        <v>-96.385599999999997</v>
      </c>
      <c r="O551" s="154" t="str">
        <f>IF(TYPE(VLOOKUP(A551,'2025 check'!$E$3:$E$2531,1,0))=16,"Legacy Eligibility","Y")</f>
        <v>Y</v>
      </c>
    </row>
    <row r="552" spans="1:15" ht="28.5" x14ac:dyDescent="0.2">
      <c r="A552" s="110" t="s">
        <v>1791</v>
      </c>
      <c r="B552" s="149" t="s">
        <v>1792</v>
      </c>
      <c r="C552" s="110" t="s">
        <v>958</v>
      </c>
      <c r="D552" s="147" t="s">
        <v>1793</v>
      </c>
      <c r="E552" s="150">
        <v>142</v>
      </c>
      <c r="F552" s="150">
        <v>17.5</v>
      </c>
      <c r="G552" s="147" t="s">
        <v>337</v>
      </c>
      <c r="H552" s="110" t="s">
        <v>338</v>
      </c>
      <c r="I552" s="110" t="s">
        <v>349</v>
      </c>
      <c r="J552" s="110">
        <v>3</v>
      </c>
      <c r="K552" s="154">
        <v>2485</v>
      </c>
      <c r="L552" s="154" t="s">
        <v>340</v>
      </c>
      <c r="M552" s="154">
        <v>40.131599999999999</v>
      </c>
      <c r="N552" s="154">
        <v>-99.555099999999996</v>
      </c>
      <c r="O552" s="154" t="str">
        <f>IF(TYPE(VLOOKUP(A552,'2025 check'!$E$3:$E$2531,1,0))=16,"Legacy Eligibility","Y")</f>
        <v>Y</v>
      </c>
    </row>
    <row r="553" spans="1:15" x14ac:dyDescent="0.2">
      <c r="A553" s="110" t="s">
        <v>1794</v>
      </c>
      <c r="B553" s="149">
        <v>0</v>
      </c>
      <c r="C553" s="110" t="s">
        <v>361</v>
      </c>
      <c r="D553" s="147" t="s">
        <v>1795</v>
      </c>
      <c r="E553" s="150">
        <v>49</v>
      </c>
      <c r="F553" s="150">
        <v>25.3</v>
      </c>
      <c r="G553" s="147" t="s">
        <v>375</v>
      </c>
      <c r="H553" s="110" t="s">
        <v>548</v>
      </c>
      <c r="I553" s="110" t="s">
        <v>359</v>
      </c>
      <c r="J553" s="110">
        <v>1</v>
      </c>
      <c r="K553" s="154">
        <v>1239.7</v>
      </c>
      <c r="L553" s="154" t="s">
        <v>340</v>
      </c>
      <c r="M553" s="154">
        <v>40.014000000000003</v>
      </c>
      <c r="N553" s="154">
        <v>-96.991900000000001</v>
      </c>
      <c r="O553" s="154" t="str">
        <f>IF(TYPE(VLOOKUP(A553,'2025 check'!$E$3:$E$2531,1,0))=16,"Legacy Eligibility","Y")</f>
        <v>Y</v>
      </c>
    </row>
    <row r="554" spans="1:15" x14ac:dyDescent="0.2">
      <c r="A554" s="110" t="s">
        <v>1796</v>
      </c>
      <c r="B554" s="149">
        <v>0</v>
      </c>
      <c r="C554" s="110" t="s">
        <v>652</v>
      </c>
      <c r="D554" s="147" t="s">
        <v>1797</v>
      </c>
      <c r="E554" s="150">
        <v>71.000656167978988</v>
      </c>
      <c r="F554" s="150">
        <v>17.8</v>
      </c>
      <c r="G554" s="147" t="s">
        <v>337</v>
      </c>
      <c r="H554" s="110" t="s">
        <v>338</v>
      </c>
      <c r="I554" s="110" t="s">
        <v>344</v>
      </c>
      <c r="J554" s="110">
        <v>2</v>
      </c>
      <c r="K554" s="154">
        <v>1263.8</v>
      </c>
      <c r="L554" s="154" t="s">
        <v>340</v>
      </c>
      <c r="M554" s="154">
        <v>41.888300000000001</v>
      </c>
      <c r="N554" s="154">
        <v>-97.619999300000003</v>
      </c>
      <c r="O554" s="154" t="str">
        <f>IF(TYPE(VLOOKUP(A554,'2025 check'!$E$3:$E$2531,1,0))=16,"Legacy Eligibility","Y")</f>
        <v>Y</v>
      </c>
    </row>
    <row r="555" spans="1:15" x14ac:dyDescent="0.2">
      <c r="A555" s="110" t="s">
        <v>1798</v>
      </c>
      <c r="B555" s="149" t="s">
        <v>1799</v>
      </c>
      <c r="C555" s="110" t="s">
        <v>373</v>
      </c>
      <c r="D555" s="147" t="s">
        <v>1800</v>
      </c>
      <c r="E555" s="150">
        <v>40</v>
      </c>
      <c r="F555" s="150">
        <v>20.100000000000001</v>
      </c>
      <c r="G555" s="147" t="s">
        <v>375</v>
      </c>
      <c r="H555" s="110" t="s">
        <v>338</v>
      </c>
      <c r="I555" s="110" t="s">
        <v>359</v>
      </c>
      <c r="J555" s="110">
        <v>1</v>
      </c>
      <c r="K555" s="154">
        <v>804</v>
      </c>
      <c r="L555" s="154" t="s">
        <v>340</v>
      </c>
      <c r="M555" s="154">
        <v>40.218699999999998</v>
      </c>
      <c r="N555" s="154">
        <v>-96.312100000000001</v>
      </c>
      <c r="O555" s="154" t="str">
        <f>IF(TYPE(VLOOKUP(A555,'2025 check'!$E$3:$E$2531,1,0))=16,"Legacy Eligibility","Y")</f>
        <v>Y</v>
      </c>
    </row>
    <row r="556" spans="1:15" x14ac:dyDescent="0.2">
      <c r="A556" s="110" t="s">
        <v>1801</v>
      </c>
      <c r="B556" s="149">
        <v>0</v>
      </c>
      <c r="C556" s="110" t="s">
        <v>377</v>
      </c>
      <c r="D556" s="147" t="s">
        <v>1802</v>
      </c>
      <c r="E556" s="150">
        <v>52</v>
      </c>
      <c r="F556" s="150">
        <v>15.5</v>
      </c>
      <c r="G556" s="147" t="s">
        <v>337</v>
      </c>
      <c r="H556" s="110" t="s">
        <v>338</v>
      </c>
      <c r="I556" s="110" t="s">
        <v>344</v>
      </c>
      <c r="J556" s="110">
        <v>2</v>
      </c>
      <c r="K556" s="154">
        <v>806</v>
      </c>
      <c r="L556" s="154" t="s">
        <v>340</v>
      </c>
      <c r="M556" s="154">
        <v>42.191699999999997</v>
      </c>
      <c r="N556" s="154">
        <v>-97.7363</v>
      </c>
      <c r="O556" s="154" t="str">
        <f>IF(TYPE(VLOOKUP(A556,'2025 check'!$E$3:$E$2531,1,0))=16,"Legacy Eligibility","Y")</f>
        <v>Y</v>
      </c>
    </row>
    <row r="557" spans="1:15" x14ac:dyDescent="0.2">
      <c r="A557" s="110" t="s">
        <v>1803</v>
      </c>
      <c r="B557" s="149" t="s">
        <v>1804</v>
      </c>
      <c r="C557" s="110" t="s">
        <v>381</v>
      </c>
      <c r="D557" s="147" t="s">
        <v>1805</v>
      </c>
      <c r="E557" s="150">
        <v>72</v>
      </c>
      <c r="F557" s="150">
        <v>18</v>
      </c>
      <c r="G557" s="147" t="s">
        <v>337</v>
      </c>
      <c r="H557" s="110" t="s">
        <v>338</v>
      </c>
      <c r="I557" s="110" t="s">
        <v>359</v>
      </c>
      <c r="J557" s="110">
        <v>1</v>
      </c>
      <c r="K557" s="154">
        <v>1296</v>
      </c>
      <c r="L557" s="154" t="s">
        <v>340</v>
      </c>
      <c r="M557" s="154">
        <v>40.1312</v>
      </c>
      <c r="N557" s="154">
        <v>-95.676500000000004</v>
      </c>
      <c r="O557" s="154" t="str">
        <f>IF(TYPE(VLOOKUP(A557,'2025 check'!$E$3:$E$2531,1,0))=16,"Legacy Eligibility","Y")</f>
        <v>Y</v>
      </c>
    </row>
    <row r="558" spans="1:15" x14ac:dyDescent="0.2">
      <c r="A558" s="110" t="s">
        <v>1806</v>
      </c>
      <c r="B558" s="149" t="s">
        <v>1807</v>
      </c>
      <c r="C558" s="110" t="s">
        <v>381</v>
      </c>
      <c r="D558" s="147" t="s">
        <v>1808</v>
      </c>
      <c r="E558" s="150">
        <v>62</v>
      </c>
      <c r="F558" s="150">
        <v>27.3</v>
      </c>
      <c r="G558" s="147" t="s">
        <v>375</v>
      </c>
      <c r="H558" s="110" t="s">
        <v>338</v>
      </c>
      <c r="I558" s="110" t="s">
        <v>359</v>
      </c>
      <c r="J558" s="110">
        <v>1</v>
      </c>
      <c r="K558" s="154">
        <v>1692.6</v>
      </c>
      <c r="L558" s="154" t="s">
        <v>620</v>
      </c>
      <c r="M558" s="154">
        <v>40.218400000000003</v>
      </c>
      <c r="N558" s="154">
        <v>-95.747399999999999</v>
      </c>
      <c r="O558" s="154" t="str">
        <f>IF(TYPE(VLOOKUP(A558,'2025 check'!$E$3:$E$2531,1,0))=16,"Legacy Eligibility","Y")</f>
        <v>Y</v>
      </c>
    </row>
    <row r="559" spans="1:15" x14ac:dyDescent="0.2">
      <c r="A559" s="110" t="s">
        <v>1809</v>
      </c>
      <c r="B559" s="149">
        <v>0</v>
      </c>
      <c r="C559" s="110" t="s">
        <v>387</v>
      </c>
      <c r="D559" s="147" t="s">
        <v>1810</v>
      </c>
      <c r="E559" s="150">
        <v>62</v>
      </c>
      <c r="F559" s="150">
        <v>20.8</v>
      </c>
      <c r="G559" s="147" t="s">
        <v>337</v>
      </c>
      <c r="H559" s="110" t="s">
        <v>338</v>
      </c>
      <c r="I559" s="110" t="s">
        <v>344</v>
      </c>
      <c r="J559" s="110">
        <v>2</v>
      </c>
      <c r="K559" s="154">
        <v>1289.5999999999999</v>
      </c>
      <c r="L559" s="154" t="s">
        <v>340</v>
      </c>
      <c r="M559" s="154">
        <v>42.170699999999997</v>
      </c>
      <c r="N559" s="154">
        <v>-96.506699999999995</v>
      </c>
      <c r="O559" s="154" t="str">
        <f>IF(TYPE(VLOOKUP(A559,'2025 check'!$E$3:$E$2531,1,0))=16,"Legacy Eligibility","Y")</f>
        <v>Y</v>
      </c>
    </row>
    <row r="560" spans="1:15" x14ac:dyDescent="0.2">
      <c r="A560" s="110" t="s">
        <v>1811</v>
      </c>
      <c r="B560" s="149">
        <v>0</v>
      </c>
      <c r="C560" s="110" t="s">
        <v>347</v>
      </c>
      <c r="D560" s="147" t="s">
        <v>1812</v>
      </c>
      <c r="E560" s="150">
        <v>227</v>
      </c>
      <c r="F560" s="150">
        <v>24.6</v>
      </c>
      <c r="G560" s="147" t="s">
        <v>1443</v>
      </c>
      <c r="H560" s="110" t="s">
        <v>548</v>
      </c>
      <c r="I560" s="110" t="s">
        <v>349</v>
      </c>
      <c r="J560" s="110">
        <v>3</v>
      </c>
      <c r="K560" s="154">
        <v>5584.2</v>
      </c>
      <c r="L560" s="154" t="s">
        <v>340</v>
      </c>
      <c r="M560" s="154">
        <v>41.480400000000003</v>
      </c>
      <c r="N560" s="154">
        <v>-99.212316093254088</v>
      </c>
      <c r="O560" s="154" t="str">
        <f>IF(TYPE(VLOOKUP(A560,'2025 check'!$E$3:$E$2531,1,0))=16,"Legacy Eligibility","Y")</f>
        <v>Y</v>
      </c>
    </row>
    <row r="561" spans="1:15" x14ac:dyDescent="0.2">
      <c r="A561" s="110" t="s">
        <v>1813</v>
      </c>
      <c r="B561" s="149">
        <v>0</v>
      </c>
      <c r="C561" s="110" t="s">
        <v>577</v>
      </c>
      <c r="D561" s="147" t="s">
        <v>1814</v>
      </c>
      <c r="E561" s="150">
        <v>50</v>
      </c>
      <c r="F561" s="150">
        <v>14.9</v>
      </c>
      <c r="G561" s="147" t="s">
        <v>337</v>
      </c>
      <c r="H561" s="110" t="s">
        <v>338</v>
      </c>
      <c r="I561" s="110" t="s">
        <v>344</v>
      </c>
      <c r="J561" s="110">
        <v>2</v>
      </c>
      <c r="K561" s="154">
        <v>745</v>
      </c>
      <c r="L561" s="154" t="s">
        <v>340</v>
      </c>
      <c r="M561" s="154">
        <v>42.017540218421438</v>
      </c>
      <c r="N561" s="154">
        <v>-97.991934868717195</v>
      </c>
      <c r="O561" s="154" t="str">
        <f>IF(TYPE(VLOOKUP(A561,'2025 check'!$E$3:$E$2531,1,0))=16,"Legacy Eligibility","Y")</f>
        <v>Y</v>
      </c>
    </row>
    <row r="562" spans="1:15" x14ac:dyDescent="0.2">
      <c r="A562" s="110" t="s">
        <v>1815</v>
      </c>
      <c r="B562" s="149">
        <v>0</v>
      </c>
      <c r="C562" s="110" t="s">
        <v>577</v>
      </c>
      <c r="D562" s="147" t="s">
        <v>1816</v>
      </c>
      <c r="E562" s="150">
        <v>62</v>
      </c>
      <c r="F562" s="150">
        <v>15.9</v>
      </c>
      <c r="G562" s="147" t="s">
        <v>337</v>
      </c>
      <c r="H562" s="110" t="s">
        <v>338</v>
      </c>
      <c r="I562" s="110" t="s">
        <v>344</v>
      </c>
      <c r="J562" s="110">
        <v>2</v>
      </c>
      <c r="K562" s="154">
        <v>985.8</v>
      </c>
      <c r="L562" s="154" t="s">
        <v>340</v>
      </c>
      <c r="M562" s="154">
        <v>42.421700000000001</v>
      </c>
      <c r="N562" s="154">
        <v>-98.281700000000001</v>
      </c>
      <c r="O562" s="154" t="str">
        <f>IF(TYPE(VLOOKUP(A562,'2025 check'!$E$3:$E$2531,1,0))=16,"Legacy Eligibility","Y")</f>
        <v>Y</v>
      </c>
    </row>
    <row r="563" spans="1:15" x14ac:dyDescent="0.2">
      <c r="A563" s="110" t="s">
        <v>1817</v>
      </c>
      <c r="B563" s="149">
        <v>0</v>
      </c>
      <c r="C563" s="110" t="s">
        <v>590</v>
      </c>
      <c r="D563" s="147" t="s">
        <v>1818</v>
      </c>
      <c r="E563" s="150">
        <v>25</v>
      </c>
      <c r="F563" s="150">
        <v>29</v>
      </c>
      <c r="G563" s="147" t="s">
        <v>375</v>
      </c>
      <c r="H563" s="110" t="s">
        <v>338</v>
      </c>
      <c r="I563" s="110" t="s">
        <v>344</v>
      </c>
      <c r="J563" s="110">
        <v>2</v>
      </c>
      <c r="K563" s="154">
        <v>725</v>
      </c>
      <c r="L563" s="154" t="s">
        <v>620</v>
      </c>
      <c r="M563" s="154">
        <v>42.506</v>
      </c>
      <c r="N563" s="154">
        <v>-97.465599999999995</v>
      </c>
      <c r="O563" s="154" t="str">
        <f>IF(TYPE(VLOOKUP(A563,'2025 check'!$E$3:$E$2531,1,0))=16,"Legacy Eligibility","Y")</f>
        <v>Y</v>
      </c>
    </row>
    <row r="564" spans="1:15" x14ac:dyDescent="0.2">
      <c r="A564" s="110" t="s">
        <v>1819</v>
      </c>
      <c r="B564" s="149">
        <v>0</v>
      </c>
      <c r="C564" s="110" t="s">
        <v>456</v>
      </c>
      <c r="D564" s="147" t="s">
        <v>1820</v>
      </c>
      <c r="E564" s="150">
        <v>110.99999999999999</v>
      </c>
      <c r="F564" s="150">
        <v>19.2</v>
      </c>
      <c r="G564" s="147" t="s">
        <v>337</v>
      </c>
      <c r="H564" s="110" t="s">
        <v>338</v>
      </c>
      <c r="I564" s="110" t="s">
        <v>359</v>
      </c>
      <c r="J564" s="110">
        <v>1</v>
      </c>
      <c r="K564" s="154">
        <v>2131.1999999999998</v>
      </c>
      <c r="L564" s="154" t="s">
        <v>340</v>
      </c>
      <c r="M564" s="154">
        <v>41.179999299999999</v>
      </c>
      <c r="N564" s="154">
        <v>-96.573300000000003</v>
      </c>
      <c r="O564" s="154" t="str">
        <f>IF(TYPE(VLOOKUP(A564,'2025 check'!$E$3:$E$2531,1,0))=16,"Legacy Eligibility","Y")</f>
        <v>Y</v>
      </c>
    </row>
    <row r="565" spans="1:15" x14ac:dyDescent="0.2">
      <c r="A565" s="110" t="s">
        <v>1821</v>
      </c>
      <c r="B565" s="149">
        <v>0</v>
      </c>
      <c r="C565" s="110" t="s">
        <v>361</v>
      </c>
      <c r="D565" s="147" t="s">
        <v>1822</v>
      </c>
      <c r="E565" s="150">
        <v>43</v>
      </c>
      <c r="F565" s="150">
        <v>22.3</v>
      </c>
      <c r="G565" s="147" t="s">
        <v>375</v>
      </c>
      <c r="H565" s="110" t="s">
        <v>338</v>
      </c>
      <c r="I565" s="110" t="s">
        <v>359</v>
      </c>
      <c r="J565" s="110">
        <v>1</v>
      </c>
      <c r="K565" s="154">
        <v>958.9</v>
      </c>
      <c r="L565" s="154" t="s">
        <v>620</v>
      </c>
      <c r="M565" s="154">
        <v>40.096400000000003</v>
      </c>
      <c r="N565" s="154">
        <v>-96.973100000000002</v>
      </c>
      <c r="O565" s="154" t="str">
        <f>IF(TYPE(VLOOKUP(A565,'2025 check'!$E$3:$E$2531,1,0))=16,"Legacy Eligibility","Y")</f>
        <v>Y</v>
      </c>
    </row>
    <row r="566" spans="1:15" x14ac:dyDescent="0.2">
      <c r="A566" s="110" t="s">
        <v>1823</v>
      </c>
      <c r="B566" s="149" t="s">
        <v>1824</v>
      </c>
      <c r="C566" s="110" t="s">
        <v>746</v>
      </c>
      <c r="D566" s="147" t="s">
        <v>1825</v>
      </c>
      <c r="E566" s="150">
        <v>42</v>
      </c>
      <c r="F566" s="150">
        <v>15.8</v>
      </c>
      <c r="G566" s="147" t="s">
        <v>337</v>
      </c>
      <c r="H566" s="110" t="s">
        <v>338</v>
      </c>
      <c r="I566" s="110" t="s">
        <v>349</v>
      </c>
      <c r="J566" s="110">
        <v>3</v>
      </c>
      <c r="K566" s="154">
        <v>663.6</v>
      </c>
      <c r="L566" s="154" t="s">
        <v>340</v>
      </c>
      <c r="M566" s="154">
        <v>40.421900000000001</v>
      </c>
      <c r="N566" s="154">
        <v>-98.571899999999999</v>
      </c>
      <c r="O566" s="154" t="str">
        <f>IF(TYPE(VLOOKUP(A566,'2025 check'!$E$3:$E$2531,1,0))=16,"Legacy Eligibility","Y")</f>
        <v>Y</v>
      </c>
    </row>
    <row r="567" spans="1:15" x14ac:dyDescent="0.2">
      <c r="A567" s="110" t="s">
        <v>1826</v>
      </c>
      <c r="B567" s="149" t="s">
        <v>1827</v>
      </c>
      <c r="C567" s="110" t="s">
        <v>398</v>
      </c>
      <c r="D567" s="147" t="s">
        <v>1828</v>
      </c>
      <c r="E567" s="150">
        <v>60</v>
      </c>
      <c r="F567" s="150">
        <v>16.2</v>
      </c>
      <c r="G567" s="147" t="s">
        <v>375</v>
      </c>
      <c r="H567" s="110" t="s">
        <v>338</v>
      </c>
      <c r="I567" s="110" t="s">
        <v>359</v>
      </c>
      <c r="J567" s="110">
        <v>1</v>
      </c>
      <c r="K567" s="154">
        <v>972</v>
      </c>
      <c r="L567" s="154" t="s">
        <v>340</v>
      </c>
      <c r="M567" s="154">
        <v>40.996499999999997</v>
      </c>
      <c r="N567" s="154">
        <v>-96.160300000000007</v>
      </c>
      <c r="O567" s="154" t="str">
        <f>IF(TYPE(VLOOKUP(A567,'2025 check'!$E$3:$E$2531,1,0))=16,"Legacy Eligibility","Y")</f>
        <v>Y</v>
      </c>
    </row>
    <row r="568" spans="1:15" x14ac:dyDescent="0.2">
      <c r="A568" s="110" t="s">
        <v>1829</v>
      </c>
      <c r="B568" s="149" t="s">
        <v>1830</v>
      </c>
      <c r="C568" s="110" t="s">
        <v>398</v>
      </c>
      <c r="D568" s="147" t="s">
        <v>1831</v>
      </c>
      <c r="E568" s="150">
        <v>47</v>
      </c>
      <c r="F568" s="150">
        <v>16</v>
      </c>
      <c r="G568" s="147" t="s">
        <v>1832</v>
      </c>
      <c r="H568" s="110" t="s">
        <v>338</v>
      </c>
      <c r="I568" s="110" t="s">
        <v>359</v>
      </c>
      <c r="J568" s="110">
        <v>1</v>
      </c>
      <c r="K568" s="154">
        <v>752</v>
      </c>
      <c r="L568" s="154" t="s">
        <v>340</v>
      </c>
      <c r="M568" s="154">
        <v>40.978200000000001</v>
      </c>
      <c r="N568" s="154">
        <v>-96.4071</v>
      </c>
      <c r="O568" s="154" t="str">
        <f>IF(TYPE(VLOOKUP(A568,'2025 check'!$E$3:$E$2531,1,0))=16,"Legacy Eligibility","Y")</f>
        <v>Y</v>
      </c>
    </row>
    <row r="569" spans="1:15" x14ac:dyDescent="0.2">
      <c r="A569" s="110" t="s">
        <v>1833</v>
      </c>
      <c r="B569" s="149">
        <v>0</v>
      </c>
      <c r="C569" s="110" t="s">
        <v>590</v>
      </c>
      <c r="D569" s="147" t="s">
        <v>1834</v>
      </c>
      <c r="E569" s="150">
        <v>46</v>
      </c>
      <c r="F569" s="150">
        <v>15.7</v>
      </c>
      <c r="G569" s="147" t="s">
        <v>337</v>
      </c>
      <c r="H569" s="110" t="s">
        <v>338</v>
      </c>
      <c r="I569" s="110" t="s">
        <v>344</v>
      </c>
      <c r="J569" s="110">
        <v>2</v>
      </c>
      <c r="K569" s="154">
        <v>722.2</v>
      </c>
      <c r="L569" s="154" t="s">
        <v>620</v>
      </c>
      <c r="M569" s="154">
        <v>42.590299999999999</v>
      </c>
      <c r="N569" s="154">
        <v>-97.0745</v>
      </c>
      <c r="O569" s="154" t="str">
        <f>IF(TYPE(VLOOKUP(A569,'2025 check'!$E$3:$E$2531,1,0))=16,"Legacy Eligibility","Y")</f>
        <v>Y</v>
      </c>
    </row>
    <row r="570" spans="1:15" x14ac:dyDescent="0.2">
      <c r="A570" s="110" t="s">
        <v>1835</v>
      </c>
      <c r="B570" s="149" t="s">
        <v>1836</v>
      </c>
      <c r="C570" s="110" t="s">
        <v>335</v>
      </c>
      <c r="D570" s="147" t="s">
        <v>1837</v>
      </c>
      <c r="E570" s="150">
        <v>131</v>
      </c>
      <c r="F570" s="150">
        <v>14</v>
      </c>
      <c r="G570" s="147" t="s">
        <v>337</v>
      </c>
      <c r="H570" s="110" t="s">
        <v>338</v>
      </c>
      <c r="I570" s="110" t="s">
        <v>339</v>
      </c>
      <c r="J570" s="110">
        <v>4</v>
      </c>
      <c r="K570" s="154">
        <v>1834</v>
      </c>
      <c r="L570" s="154" t="s">
        <v>620</v>
      </c>
      <c r="M570" s="154">
        <v>42.8521</v>
      </c>
      <c r="N570" s="154">
        <v>-100.5214</v>
      </c>
      <c r="O570" s="154" t="str">
        <f>IF(TYPE(VLOOKUP(A570,'2025 check'!$E$3:$E$2531,1,0))=16,"Legacy Eligibility","Y")</f>
        <v>Y</v>
      </c>
    </row>
    <row r="571" spans="1:15" ht="28.5" x14ac:dyDescent="0.2">
      <c r="A571" s="110" t="s">
        <v>1838</v>
      </c>
      <c r="B571" s="149" t="s">
        <v>1839</v>
      </c>
      <c r="C571" s="110" t="s">
        <v>391</v>
      </c>
      <c r="D571" s="147" t="s">
        <v>1840</v>
      </c>
      <c r="E571" s="150">
        <v>40</v>
      </c>
      <c r="F571" s="150">
        <v>20</v>
      </c>
      <c r="G571" s="147" t="s">
        <v>1466</v>
      </c>
      <c r="H571" s="110" t="s">
        <v>338</v>
      </c>
      <c r="I571" s="110" t="s">
        <v>349</v>
      </c>
      <c r="J571" s="110">
        <v>3</v>
      </c>
      <c r="K571" s="154">
        <v>800</v>
      </c>
      <c r="L571" s="154" t="s">
        <v>340</v>
      </c>
      <c r="M571" s="154">
        <v>40.361199999999997</v>
      </c>
      <c r="N571" s="154">
        <v>-97.9191</v>
      </c>
      <c r="O571" s="154" t="str">
        <f>IF(TYPE(VLOOKUP(A571,'2025 check'!$E$3:$E$2531,1,0))=16,"Legacy Eligibility","Y")</f>
        <v>Legacy Eligibility</v>
      </c>
    </row>
    <row r="572" spans="1:15" ht="28.5" x14ac:dyDescent="0.2">
      <c r="A572" s="110" t="s">
        <v>1841</v>
      </c>
      <c r="B572" s="149" t="s">
        <v>1842</v>
      </c>
      <c r="C572" s="110" t="s">
        <v>391</v>
      </c>
      <c r="D572" s="147" t="s">
        <v>1843</v>
      </c>
      <c r="E572" s="150">
        <v>32</v>
      </c>
      <c r="F572" s="150">
        <v>17.600000000000001</v>
      </c>
      <c r="G572" s="147" t="s">
        <v>375</v>
      </c>
      <c r="H572" s="110" t="s">
        <v>338</v>
      </c>
      <c r="I572" s="110" t="s">
        <v>349</v>
      </c>
      <c r="J572" s="110">
        <v>3</v>
      </c>
      <c r="K572" s="154">
        <v>563.20000000000005</v>
      </c>
      <c r="L572" s="154" t="s">
        <v>620</v>
      </c>
      <c r="M572" s="154">
        <v>40.698500000000003</v>
      </c>
      <c r="N572" s="154">
        <v>-97.876000000000005</v>
      </c>
      <c r="O572" s="154" t="str">
        <f>IF(TYPE(VLOOKUP(A572,'2025 check'!$E$3:$E$2531,1,0))=16,"Legacy Eligibility","Y")</f>
        <v>Legacy Eligibility</v>
      </c>
    </row>
    <row r="573" spans="1:15" x14ac:dyDescent="0.2">
      <c r="A573" s="110" t="s">
        <v>1844</v>
      </c>
      <c r="B573" s="149" t="s">
        <v>1845</v>
      </c>
      <c r="C573" s="110" t="s">
        <v>347</v>
      </c>
      <c r="D573" s="147" t="s">
        <v>1846</v>
      </c>
      <c r="E573" s="150">
        <v>34.999999999999993</v>
      </c>
      <c r="F573" s="150">
        <v>16.100000000000001</v>
      </c>
      <c r="G573" s="147" t="s">
        <v>375</v>
      </c>
      <c r="H573" s="110" t="s">
        <v>338</v>
      </c>
      <c r="I573" s="110" t="s">
        <v>349</v>
      </c>
      <c r="J573" s="110">
        <v>3</v>
      </c>
      <c r="K573" s="154">
        <v>563.5</v>
      </c>
      <c r="L573" s="154" t="s">
        <v>340</v>
      </c>
      <c r="M573" s="154">
        <v>41.423299999999998</v>
      </c>
      <c r="N573" s="154">
        <v>-99.389999599999996</v>
      </c>
      <c r="O573" s="154" t="str">
        <f>IF(TYPE(VLOOKUP(A573,'2025 check'!$E$3:$E$2531,1,0))=16,"Legacy Eligibility","Y")</f>
        <v>Y</v>
      </c>
    </row>
    <row r="574" spans="1:15" x14ac:dyDescent="0.2">
      <c r="A574" s="110" t="s">
        <v>1847</v>
      </c>
      <c r="B574" s="149" t="s">
        <v>1848</v>
      </c>
      <c r="C574" s="110" t="s">
        <v>347</v>
      </c>
      <c r="D574" s="147" t="s">
        <v>1849</v>
      </c>
      <c r="E574" s="150">
        <v>41</v>
      </c>
      <c r="F574" s="150">
        <v>16.100000000000001</v>
      </c>
      <c r="G574" s="147" t="s">
        <v>375</v>
      </c>
      <c r="H574" s="110" t="s">
        <v>338</v>
      </c>
      <c r="I574" s="110" t="s">
        <v>349</v>
      </c>
      <c r="J574" s="110">
        <v>3</v>
      </c>
      <c r="K574" s="154">
        <v>660.1</v>
      </c>
      <c r="L574" s="154" t="s">
        <v>340</v>
      </c>
      <c r="M574" s="154">
        <v>41.386699999999998</v>
      </c>
      <c r="N574" s="154">
        <v>-99.343500000000006</v>
      </c>
      <c r="O574" s="154" t="str">
        <f>IF(TYPE(VLOOKUP(A574,'2025 check'!$E$3:$E$2531,1,0))=16,"Legacy Eligibility","Y")</f>
        <v>Y</v>
      </c>
    </row>
    <row r="575" spans="1:15" x14ac:dyDescent="0.2">
      <c r="A575" s="110" t="s">
        <v>1850</v>
      </c>
      <c r="B575" s="149" t="s">
        <v>1851</v>
      </c>
      <c r="C575" s="110" t="s">
        <v>356</v>
      </c>
      <c r="D575" s="147" t="s">
        <v>1852</v>
      </c>
      <c r="E575" s="150">
        <v>56</v>
      </c>
      <c r="F575" s="150">
        <v>15.7</v>
      </c>
      <c r="G575" s="147" t="s">
        <v>337</v>
      </c>
      <c r="H575" s="110" t="s">
        <v>338</v>
      </c>
      <c r="I575" s="110" t="s">
        <v>359</v>
      </c>
      <c r="J575" s="110">
        <v>1</v>
      </c>
      <c r="K575" s="154">
        <v>879.2</v>
      </c>
      <c r="L575" s="154" t="s">
        <v>620</v>
      </c>
      <c r="M575" s="154">
        <v>40.233499999999999</v>
      </c>
      <c r="N575" s="154">
        <v>-96.609099999999998</v>
      </c>
      <c r="O575" s="154" t="str">
        <f>IF(TYPE(VLOOKUP(A575,'2025 check'!$E$3:$E$2531,1,0))=16,"Legacy Eligibility","Y")</f>
        <v>Y</v>
      </c>
    </row>
    <row r="576" spans="1:15" x14ac:dyDescent="0.2">
      <c r="A576" s="110" t="s">
        <v>1853</v>
      </c>
      <c r="B576" s="149">
        <v>0</v>
      </c>
      <c r="C576" s="110" t="s">
        <v>366</v>
      </c>
      <c r="D576" s="147" t="s">
        <v>1854</v>
      </c>
      <c r="E576" s="150">
        <v>126.001</v>
      </c>
      <c r="F576" s="150">
        <v>14.2</v>
      </c>
      <c r="G576" s="147" t="s">
        <v>337</v>
      </c>
      <c r="H576" s="110" t="s">
        <v>338</v>
      </c>
      <c r="I576" s="110" t="s">
        <v>359</v>
      </c>
      <c r="J576" s="110">
        <v>1</v>
      </c>
      <c r="K576" s="154">
        <v>1789.2</v>
      </c>
      <c r="L576" s="154" t="s">
        <v>340</v>
      </c>
      <c r="M576" s="154">
        <v>40.378300000000003</v>
      </c>
      <c r="N576" s="154">
        <v>-96.253299999999996</v>
      </c>
      <c r="O576" s="154" t="str">
        <f>IF(TYPE(VLOOKUP(A576,'2025 check'!$E$3:$E$2531,1,0))=16,"Legacy Eligibility","Y")</f>
        <v>Y</v>
      </c>
    </row>
    <row r="577" spans="1:15" x14ac:dyDescent="0.2">
      <c r="A577" s="110" t="s">
        <v>1855</v>
      </c>
      <c r="B577" s="149">
        <v>0</v>
      </c>
      <c r="C577" s="110" t="s">
        <v>366</v>
      </c>
      <c r="D577" s="147" t="s">
        <v>1856</v>
      </c>
      <c r="E577" s="150">
        <v>132</v>
      </c>
      <c r="F577" s="150">
        <v>13.8</v>
      </c>
      <c r="G577" s="147" t="s">
        <v>337</v>
      </c>
      <c r="H577" s="110" t="s">
        <v>338</v>
      </c>
      <c r="I577" s="110" t="s">
        <v>359</v>
      </c>
      <c r="J577" s="110">
        <v>1</v>
      </c>
      <c r="K577" s="154">
        <v>1821.6</v>
      </c>
      <c r="L577" s="154" t="s">
        <v>340</v>
      </c>
      <c r="M577" s="154">
        <v>40.4495</v>
      </c>
      <c r="N577" s="154">
        <v>-96.378500000000003</v>
      </c>
      <c r="O577" s="154" t="str">
        <f>IF(TYPE(VLOOKUP(A577,'2025 check'!$E$3:$E$2531,1,0))=16,"Legacy Eligibility","Y")</f>
        <v>Y</v>
      </c>
    </row>
    <row r="578" spans="1:15" x14ac:dyDescent="0.2">
      <c r="A578" s="110" t="s">
        <v>1857</v>
      </c>
      <c r="B578" s="149">
        <v>0</v>
      </c>
      <c r="C578" s="110" t="s">
        <v>366</v>
      </c>
      <c r="D578" s="147" t="s">
        <v>1858</v>
      </c>
      <c r="E578" s="150">
        <v>92</v>
      </c>
      <c r="F578" s="150">
        <v>13.8</v>
      </c>
      <c r="G578" s="147" t="s">
        <v>337</v>
      </c>
      <c r="H578" s="110" t="s">
        <v>338</v>
      </c>
      <c r="I578" s="110" t="s">
        <v>359</v>
      </c>
      <c r="J578" s="110">
        <v>1</v>
      </c>
      <c r="K578" s="154">
        <v>1269.5999999999999</v>
      </c>
      <c r="L578" s="154" t="s">
        <v>340</v>
      </c>
      <c r="M578" s="154">
        <v>40.494199999999999</v>
      </c>
      <c r="N578" s="154">
        <v>-96.087999999999994</v>
      </c>
      <c r="O578" s="154" t="str">
        <f>IF(TYPE(VLOOKUP(A578,'2025 check'!$E$3:$E$2531,1,0))=16,"Legacy Eligibility","Y")</f>
        <v>Y</v>
      </c>
    </row>
    <row r="579" spans="1:15" x14ac:dyDescent="0.2">
      <c r="A579" s="110" t="s">
        <v>1859</v>
      </c>
      <c r="B579" s="149">
        <v>0</v>
      </c>
      <c r="C579" s="110" t="s">
        <v>369</v>
      </c>
      <c r="D579" s="147" t="s">
        <v>1860</v>
      </c>
      <c r="E579" s="150">
        <v>33</v>
      </c>
      <c r="F579" s="150">
        <v>19</v>
      </c>
      <c r="G579" s="147" t="s">
        <v>1832</v>
      </c>
      <c r="H579" s="110" t="s">
        <v>338</v>
      </c>
      <c r="I579" s="110" t="s">
        <v>359</v>
      </c>
      <c r="J579" s="110">
        <v>1</v>
      </c>
      <c r="K579" s="154">
        <v>627</v>
      </c>
      <c r="L579" s="154" t="s">
        <v>340</v>
      </c>
      <c r="M579" s="154">
        <v>40.484000000000002</v>
      </c>
      <c r="N579" s="154">
        <v>-95.727999999999994</v>
      </c>
      <c r="O579" s="154" t="str">
        <f>IF(TYPE(VLOOKUP(A579,'2025 check'!$E$3:$E$2531,1,0))=16,"Legacy Eligibility","Y")</f>
        <v>Y</v>
      </c>
    </row>
    <row r="580" spans="1:15" x14ac:dyDescent="0.2">
      <c r="A580" s="110" t="s">
        <v>1861</v>
      </c>
      <c r="B580" s="149">
        <v>0</v>
      </c>
      <c r="C580" s="110" t="s">
        <v>369</v>
      </c>
      <c r="D580" s="147" t="s">
        <v>1862</v>
      </c>
      <c r="E580" s="150">
        <v>94</v>
      </c>
      <c r="F580" s="150">
        <v>15</v>
      </c>
      <c r="G580" s="147" t="s">
        <v>1832</v>
      </c>
      <c r="H580" s="110" t="s">
        <v>338</v>
      </c>
      <c r="I580" s="110" t="s">
        <v>359</v>
      </c>
      <c r="J580" s="110">
        <v>1</v>
      </c>
      <c r="K580" s="154">
        <v>1410</v>
      </c>
      <c r="L580" s="154" t="s">
        <v>340</v>
      </c>
      <c r="M580" s="154">
        <v>40.3491</v>
      </c>
      <c r="N580" s="154">
        <v>-95.9923</v>
      </c>
      <c r="O580" s="154" t="str">
        <f>IF(TYPE(VLOOKUP(A580,'2025 check'!$E$3:$E$2531,1,0))=16,"Legacy Eligibility","Y")</f>
        <v>Y</v>
      </c>
    </row>
    <row r="581" spans="1:15" x14ac:dyDescent="0.2">
      <c r="A581" s="110" t="s">
        <v>1863</v>
      </c>
      <c r="B581" s="149">
        <v>0</v>
      </c>
      <c r="C581" s="110" t="s">
        <v>442</v>
      </c>
      <c r="D581" s="147" t="s">
        <v>1864</v>
      </c>
      <c r="E581" s="150">
        <v>100</v>
      </c>
      <c r="F581" s="150">
        <v>17.5</v>
      </c>
      <c r="G581" s="147" t="s">
        <v>337</v>
      </c>
      <c r="H581" s="110" t="s">
        <v>338</v>
      </c>
      <c r="I581" s="110" t="s">
        <v>359</v>
      </c>
      <c r="J581" s="110">
        <v>1</v>
      </c>
      <c r="K581" s="154">
        <v>1750</v>
      </c>
      <c r="L581" s="154" t="s">
        <v>340</v>
      </c>
      <c r="M581" s="154">
        <v>40.624600000000001</v>
      </c>
      <c r="N581" s="154">
        <v>-96.150899999999993</v>
      </c>
      <c r="O581" s="154" t="str">
        <f>IF(TYPE(VLOOKUP(A581,'2025 check'!$E$3:$E$2531,1,0))=16,"Legacy Eligibility","Y")</f>
        <v>Y</v>
      </c>
    </row>
    <row r="582" spans="1:15" x14ac:dyDescent="0.2">
      <c r="A582" s="110" t="s">
        <v>1865</v>
      </c>
      <c r="B582" s="149" t="s">
        <v>1866</v>
      </c>
      <c r="C582" s="110" t="s">
        <v>373</v>
      </c>
      <c r="D582" s="147" t="s">
        <v>1867</v>
      </c>
      <c r="E582" s="150">
        <v>32</v>
      </c>
      <c r="F582" s="150">
        <v>19.3</v>
      </c>
      <c r="G582" s="147" t="s">
        <v>1832</v>
      </c>
      <c r="H582" s="110" t="s">
        <v>548</v>
      </c>
      <c r="I582" s="110" t="s">
        <v>359</v>
      </c>
      <c r="J582" s="110">
        <v>1</v>
      </c>
      <c r="K582" s="154">
        <v>617.6</v>
      </c>
      <c r="L582" s="154" t="s">
        <v>340</v>
      </c>
      <c r="M582" s="154">
        <v>40.204300000000003</v>
      </c>
      <c r="N582" s="154">
        <v>-96.448499999999996</v>
      </c>
      <c r="O582" s="154" t="str">
        <f>IF(TYPE(VLOOKUP(A582,'2025 check'!$E$3:$E$2531,1,0))=16,"Legacy Eligibility","Y")</f>
        <v>Y</v>
      </c>
    </row>
    <row r="583" spans="1:15" x14ac:dyDescent="0.2">
      <c r="A583" s="110" t="s">
        <v>1868</v>
      </c>
      <c r="B583" s="149" t="s">
        <v>1869</v>
      </c>
      <c r="C583" s="110" t="s">
        <v>373</v>
      </c>
      <c r="D583" s="147" t="s">
        <v>1870</v>
      </c>
      <c r="E583" s="150">
        <v>32</v>
      </c>
      <c r="F583" s="150">
        <v>17.8</v>
      </c>
      <c r="G583" s="147" t="s">
        <v>1832</v>
      </c>
      <c r="H583" s="110" t="s">
        <v>338</v>
      </c>
      <c r="I583" s="110" t="s">
        <v>359</v>
      </c>
      <c r="J583" s="110">
        <v>1</v>
      </c>
      <c r="K583" s="154">
        <v>569.6</v>
      </c>
      <c r="L583" s="154" t="s">
        <v>340</v>
      </c>
      <c r="M583" s="154">
        <v>40.027900000000002</v>
      </c>
      <c r="N583" s="154">
        <v>-96.4071</v>
      </c>
      <c r="O583" s="154" t="str">
        <f>IF(TYPE(VLOOKUP(A583,'2025 check'!$E$3:$E$2531,1,0))=16,"Legacy Eligibility","Y")</f>
        <v>Y</v>
      </c>
    </row>
    <row r="584" spans="1:15" x14ac:dyDescent="0.2">
      <c r="A584" s="110" t="s">
        <v>1871</v>
      </c>
      <c r="B584" s="149" t="s">
        <v>1872</v>
      </c>
      <c r="C584" s="110" t="s">
        <v>373</v>
      </c>
      <c r="D584" s="147" t="s">
        <v>1873</v>
      </c>
      <c r="E584" s="150">
        <v>32</v>
      </c>
      <c r="F584" s="150">
        <v>16</v>
      </c>
      <c r="G584" s="147" t="s">
        <v>1832</v>
      </c>
      <c r="H584" s="110" t="s">
        <v>338</v>
      </c>
      <c r="I584" s="110" t="s">
        <v>359</v>
      </c>
      <c r="J584" s="110">
        <v>1</v>
      </c>
      <c r="K584" s="154">
        <v>512</v>
      </c>
      <c r="L584" s="154" t="s">
        <v>340</v>
      </c>
      <c r="M584" s="154">
        <v>40.255699999999997</v>
      </c>
      <c r="N584" s="154">
        <v>-96.369600000000005</v>
      </c>
      <c r="O584" s="154" t="str">
        <f>IF(TYPE(VLOOKUP(A584,'2025 check'!$E$3:$E$2531,1,0))=16,"Legacy Eligibility","Y")</f>
        <v>Y</v>
      </c>
    </row>
    <row r="585" spans="1:15" x14ac:dyDescent="0.2">
      <c r="A585" s="110" t="s">
        <v>1874</v>
      </c>
      <c r="B585" s="149" t="s">
        <v>1875</v>
      </c>
      <c r="C585" s="110" t="s">
        <v>373</v>
      </c>
      <c r="D585" s="147" t="s">
        <v>1876</v>
      </c>
      <c r="E585" s="150">
        <v>33</v>
      </c>
      <c r="F585" s="150">
        <v>14.2</v>
      </c>
      <c r="G585" s="147" t="s">
        <v>1832</v>
      </c>
      <c r="H585" s="110" t="s">
        <v>338</v>
      </c>
      <c r="I585" s="110" t="s">
        <v>359</v>
      </c>
      <c r="J585" s="110">
        <v>1</v>
      </c>
      <c r="K585" s="154">
        <v>468.6</v>
      </c>
      <c r="L585" s="154" t="s">
        <v>340</v>
      </c>
      <c r="M585" s="154">
        <v>40.189799999999998</v>
      </c>
      <c r="N585" s="154">
        <v>-96.436300000000003</v>
      </c>
      <c r="O585" s="154" t="str">
        <f>IF(TYPE(VLOOKUP(A585,'2025 check'!$E$3:$E$2531,1,0))=16,"Legacy Eligibility","Y")</f>
        <v>Y</v>
      </c>
    </row>
    <row r="586" spans="1:15" x14ac:dyDescent="0.2">
      <c r="A586" s="110" t="s">
        <v>1877</v>
      </c>
      <c r="B586" s="149" t="s">
        <v>1878</v>
      </c>
      <c r="C586" s="110" t="s">
        <v>373</v>
      </c>
      <c r="D586" s="147" t="s">
        <v>1879</v>
      </c>
      <c r="E586" s="150">
        <v>28</v>
      </c>
      <c r="F586" s="150">
        <v>17.2</v>
      </c>
      <c r="G586" s="147" t="s">
        <v>1832</v>
      </c>
      <c r="H586" s="110" t="s">
        <v>338</v>
      </c>
      <c r="I586" s="110" t="s">
        <v>359</v>
      </c>
      <c r="J586" s="110">
        <v>1</v>
      </c>
      <c r="K586" s="154">
        <v>481.6</v>
      </c>
      <c r="L586" s="154" t="s">
        <v>340</v>
      </c>
      <c r="M586" s="154">
        <v>40.000999999999998</v>
      </c>
      <c r="N586" s="154">
        <v>-96.33</v>
      </c>
      <c r="O586" s="154" t="str">
        <f>IF(TYPE(VLOOKUP(A586,'2025 check'!$E$3:$E$2531,1,0))=16,"Legacy Eligibility","Y")</f>
        <v>Y</v>
      </c>
    </row>
    <row r="587" spans="1:15" x14ac:dyDescent="0.2">
      <c r="A587" s="110" t="s">
        <v>1880</v>
      </c>
      <c r="B587" s="149" t="s">
        <v>1881</v>
      </c>
      <c r="C587" s="110" t="s">
        <v>373</v>
      </c>
      <c r="D587" s="147" t="s">
        <v>1882</v>
      </c>
      <c r="E587" s="150">
        <v>61</v>
      </c>
      <c r="F587" s="150">
        <v>15.2</v>
      </c>
      <c r="G587" s="147" t="s">
        <v>1832</v>
      </c>
      <c r="H587" s="110" t="s">
        <v>338</v>
      </c>
      <c r="I587" s="110" t="s">
        <v>359</v>
      </c>
      <c r="J587" s="110">
        <v>1</v>
      </c>
      <c r="K587" s="154">
        <v>927.2</v>
      </c>
      <c r="L587" s="154" t="s">
        <v>340</v>
      </c>
      <c r="M587" s="154">
        <v>40.092500000000001</v>
      </c>
      <c r="N587" s="154">
        <v>-96.0672</v>
      </c>
      <c r="O587" s="154" t="str">
        <f>IF(TYPE(VLOOKUP(A587,'2025 check'!$E$3:$E$2531,1,0))=16,"Legacy Eligibility","Y")</f>
        <v>Y</v>
      </c>
    </row>
    <row r="588" spans="1:15" x14ac:dyDescent="0.2">
      <c r="A588" s="110" t="s">
        <v>1883</v>
      </c>
      <c r="B588" s="149" t="s">
        <v>1884</v>
      </c>
      <c r="C588" s="110" t="s">
        <v>373</v>
      </c>
      <c r="D588" s="147" t="s">
        <v>1885</v>
      </c>
      <c r="E588" s="150">
        <v>32</v>
      </c>
      <c r="F588" s="150">
        <v>13.8</v>
      </c>
      <c r="G588" s="147" t="s">
        <v>1832</v>
      </c>
      <c r="H588" s="110" t="s">
        <v>338</v>
      </c>
      <c r="I588" s="110" t="s">
        <v>359</v>
      </c>
      <c r="J588" s="110">
        <v>1</v>
      </c>
      <c r="K588" s="154">
        <v>441.6</v>
      </c>
      <c r="L588" s="154" t="s">
        <v>340</v>
      </c>
      <c r="M588" s="154">
        <v>40.134300000000003</v>
      </c>
      <c r="N588" s="154">
        <v>-96.388400000000004</v>
      </c>
      <c r="O588" s="154" t="str">
        <f>IF(TYPE(VLOOKUP(A588,'2025 check'!$E$3:$E$2531,1,0))=16,"Legacy Eligibility","Y")</f>
        <v>Y</v>
      </c>
    </row>
    <row r="589" spans="1:15" x14ac:dyDescent="0.2">
      <c r="A589" s="110" t="s">
        <v>1886</v>
      </c>
      <c r="B589" s="149" t="s">
        <v>1887</v>
      </c>
      <c r="C589" s="110" t="s">
        <v>373</v>
      </c>
      <c r="D589" s="147" t="s">
        <v>1888</v>
      </c>
      <c r="E589" s="150">
        <v>62</v>
      </c>
      <c r="F589" s="150">
        <v>15.7</v>
      </c>
      <c r="G589" s="147" t="s">
        <v>337</v>
      </c>
      <c r="H589" s="110" t="s">
        <v>338</v>
      </c>
      <c r="I589" s="110" t="s">
        <v>359</v>
      </c>
      <c r="J589" s="110">
        <v>1</v>
      </c>
      <c r="K589" s="154">
        <v>973.4</v>
      </c>
      <c r="L589" s="154" t="s">
        <v>340</v>
      </c>
      <c r="M589" s="154">
        <v>40.189300000000003</v>
      </c>
      <c r="N589" s="154">
        <v>-96.110500000000002</v>
      </c>
      <c r="O589" s="154" t="str">
        <f>IF(TYPE(VLOOKUP(A589,'2025 check'!$E$3:$E$2531,1,0))=16,"Legacy Eligibility","Y")</f>
        <v>Y</v>
      </c>
    </row>
    <row r="590" spans="1:15" x14ac:dyDescent="0.2">
      <c r="A590" s="110" t="s">
        <v>1889</v>
      </c>
      <c r="B590" s="149" t="s">
        <v>1890</v>
      </c>
      <c r="C590" s="110" t="s">
        <v>373</v>
      </c>
      <c r="D590" s="147" t="s">
        <v>1891</v>
      </c>
      <c r="E590" s="150">
        <v>32</v>
      </c>
      <c r="F590" s="150">
        <v>17.2</v>
      </c>
      <c r="G590" s="147" t="s">
        <v>1832</v>
      </c>
      <c r="H590" s="110" t="s">
        <v>338</v>
      </c>
      <c r="I590" s="110" t="s">
        <v>359</v>
      </c>
      <c r="J590" s="110">
        <v>1</v>
      </c>
      <c r="K590" s="154">
        <v>550.4</v>
      </c>
      <c r="L590" s="154" t="s">
        <v>340</v>
      </c>
      <c r="M590" s="154">
        <v>40.206600000000002</v>
      </c>
      <c r="N590" s="154">
        <v>-96.2744</v>
      </c>
      <c r="O590" s="154" t="str">
        <f>IF(TYPE(VLOOKUP(A590,'2025 check'!$E$3:$E$2531,1,0))=16,"Legacy Eligibility","Y")</f>
        <v>Y</v>
      </c>
    </row>
    <row r="591" spans="1:15" x14ac:dyDescent="0.2">
      <c r="A591" s="110" t="s">
        <v>1892</v>
      </c>
      <c r="B591" s="149">
        <v>0</v>
      </c>
      <c r="C591" s="110" t="s">
        <v>377</v>
      </c>
      <c r="D591" s="147" t="s">
        <v>1893</v>
      </c>
      <c r="E591" s="150">
        <v>130</v>
      </c>
      <c r="F591" s="150">
        <v>15.6</v>
      </c>
      <c r="G591" s="147" t="s">
        <v>337</v>
      </c>
      <c r="H591" s="110" t="s">
        <v>338</v>
      </c>
      <c r="I591" s="110" t="s">
        <v>344</v>
      </c>
      <c r="J591" s="110">
        <v>2</v>
      </c>
      <c r="K591" s="154">
        <v>2028</v>
      </c>
      <c r="L591" s="154" t="s">
        <v>620</v>
      </c>
      <c r="M591" s="154">
        <v>42.125599999999999</v>
      </c>
      <c r="N591" s="154">
        <v>-97.445599999999999</v>
      </c>
      <c r="O591" s="154" t="str">
        <f>IF(TYPE(VLOOKUP(A591,'2025 check'!$E$3:$E$2531,1,0))=16,"Legacy Eligibility","Y")</f>
        <v>Y</v>
      </c>
    </row>
    <row r="592" spans="1:15" x14ac:dyDescent="0.2">
      <c r="A592" s="110" t="s">
        <v>1894</v>
      </c>
      <c r="B592" s="149" t="s">
        <v>1895</v>
      </c>
      <c r="C592" s="110" t="s">
        <v>559</v>
      </c>
      <c r="D592" s="147" t="s">
        <v>1896</v>
      </c>
      <c r="E592" s="150">
        <v>102</v>
      </c>
      <c r="F592" s="150">
        <v>19.3</v>
      </c>
      <c r="G592" s="147" t="s">
        <v>337</v>
      </c>
      <c r="H592" s="110" t="s">
        <v>338</v>
      </c>
      <c r="I592" s="110" t="s">
        <v>359</v>
      </c>
      <c r="J592" s="110">
        <v>1</v>
      </c>
      <c r="K592" s="154">
        <v>1968.6</v>
      </c>
      <c r="L592" s="154" t="s">
        <v>620</v>
      </c>
      <c r="M592" s="154">
        <v>40.407800000000002</v>
      </c>
      <c r="N592" s="154">
        <v>-97.158900000000003</v>
      </c>
      <c r="O592" s="154" t="str">
        <f>IF(TYPE(VLOOKUP(A592,'2025 check'!$E$3:$E$2531,1,0))=16,"Legacy Eligibility","Y")</f>
        <v>Y</v>
      </c>
    </row>
    <row r="593" spans="1:15" x14ac:dyDescent="0.2">
      <c r="A593" s="110" t="s">
        <v>1897</v>
      </c>
      <c r="B593" s="149">
        <v>0</v>
      </c>
      <c r="C593" s="110" t="s">
        <v>456</v>
      </c>
      <c r="D593" s="147" t="s">
        <v>1898</v>
      </c>
      <c r="E593" s="150">
        <v>76</v>
      </c>
      <c r="F593" s="150">
        <v>20.2</v>
      </c>
      <c r="G593" s="147" t="s">
        <v>337</v>
      </c>
      <c r="H593" s="110" t="s">
        <v>548</v>
      </c>
      <c r="I593" s="110" t="s">
        <v>359</v>
      </c>
      <c r="J593" s="110">
        <v>1</v>
      </c>
      <c r="K593" s="154">
        <v>1535.2</v>
      </c>
      <c r="L593" s="154" t="s">
        <v>620</v>
      </c>
      <c r="M593" s="154">
        <v>41.077100000000002</v>
      </c>
      <c r="N593" s="154">
        <v>-96.755300000000005</v>
      </c>
      <c r="O593" s="154" t="str">
        <f>IF(TYPE(VLOOKUP(A593,'2025 check'!$E$3:$E$2531,1,0))=16,"Legacy Eligibility","Y")</f>
        <v>Y</v>
      </c>
    </row>
    <row r="594" spans="1:15" x14ac:dyDescent="0.2">
      <c r="A594" s="110" t="s">
        <v>1899</v>
      </c>
      <c r="B594" s="149">
        <v>0</v>
      </c>
      <c r="C594" s="110" t="s">
        <v>456</v>
      </c>
      <c r="D594" s="147" t="s">
        <v>1900</v>
      </c>
      <c r="E594" s="150">
        <v>158</v>
      </c>
      <c r="F594" s="150">
        <v>20</v>
      </c>
      <c r="G594" s="147" t="s">
        <v>337</v>
      </c>
      <c r="H594" s="110" t="s">
        <v>338</v>
      </c>
      <c r="I594" s="110" t="s">
        <v>359</v>
      </c>
      <c r="J594" s="110">
        <v>1</v>
      </c>
      <c r="K594" s="154">
        <v>3160</v>
      </c>
      <c r="L594" s="154" t="s">
        <v>340</v>
      </c>
      <c r="M594" s="154">
        <v>41.162799999999997</v>
      </c>
      <c r="N594" s="154">
        <v>-96.542599999999993</v>
      </c>
      <c r="O594" s="154" t="str">
        <f>IF(TYPE(VLOOKUP(A594,'2025 check'!$E$3:$E$2531,1,0))=16,"Legacy Eligibility","Y")</f>
        <v>Y</v>
      </c>
    </row>
    <row r="595" spans="1:15" x14ac:dyDescent="0.2">
      <c r="A595" s="110" t="s">
        <v>1901</v>
      </c>
      <c r="B595" s="149">
        <v>0</v>
      </c>
      <c r="C595" s="110" t="s">
        <v>721</v>
      </c>
      <c r="D595" s="147" t="s">
        <v>1902</v>
      </c>
      <c r="E595" s="150">
        <v>25</v>
      </c>
      <c r="F595" s="150">
        <v>16</v>
      </c>
      <c r="G595" s="147" t="s">
        <v>1466</v>
      </c>
      <c r="H595" s="110" t="s">
        <v>338</v>
      </c>
      <c r="I595" s="110" t="s">
        <v>344</v>
      </c>
      <c r="J595" s="110">
        <v>2</v>
      </c>
      <c r="K595" s="154">
        <v>400</v>
      </c>
      <c r="L595" s="154" t="s">
        <v>340</v>
      </c>
      <c r="M595" s="154">
        <v>41.851700000000001</v>
      </c>
      <c r="N595" s="154">
        <v>-97.329099999999997</v>
      </c>
      <c r="O595" s="154" t="str">
        <f>IF(TYPE(VLOOKUP(A595,'2025 check'!$E$3:$E$2531,1,0))=16,"Legacy Eligibility","Y")</f>
        <v>Y</v>
      </c>
    </row>
    <row r="596" spans="1:15" x14ac:dyDescent="0.2">
      <c r="A596" s="110" t="s">
        <v>1903</v>
      </c>
      <c r="B596" s="149">
        <v>0</v>
      </c>
      <c r="C596" s="110" t="s">
        <v>721</v>
      </c>
      <c r="D596" s="147" t="s">
        <v>1904</v>
      </c>
      <c r="E596" s="150">
        <v>50</v>
      </c>
      <c r="F596" s="150">
        <v>14.5</v>
      </c>
      <c r="G596" s="147" t="s">
        <v>375</v>
      </c>
      <c r="H596" s="110" t="s">
        <v>338</v>
      </c>
      <c r="I596" s="110" t="s">
        <v>344</v>
      </c>
      <c r="J596" s="110">
        <v>2</v>
      </c>
      <c r="K596" s="154">
        <v>725</v>
      </c>
      <c r="L596" s="154" t="s">
        <v>620</v>
      </c>
      <c r="M596" s="154">
        <v>41.801200000000001</v>
      </c>
      <c r="N596" s="154">
        <v>-97.137799999999999</v>
      </c>
      <c r="O596" s="154" t="str">
        <f>IF(TYPE(VLOOKUP(A596,'2025 check'!$E$3:$E$2531,1,0))=16,"Legacy Eligibility","Y")</f>
        <v>Y</v>
      </c>
    </row>
    <row r="597" spans="1:15" x14ac:dyDescent="0.2">
      <c r="A597" s="110" t="s">
        <v>1905</v>
      </c>
      <c r="B597" s="149">
        <v>0</v>
      </c>
      <c r="C597" s="110" t="s">
        <v>387</v>
      </c>
      <c r="D597" s="147" t="s">
        <v>1906</v>
      </c>
      <c r="E597" s="150">
        <v>41</v>
      </c>
      <c r="F597" s="150">
        <v>20</v>
      </c>
      <c r="G597" s="147" t="s">
        <v>1466</v>
      </c>
      <c r="H597" s="110" t="s">
        <v>338</v>
      </c>
      <c r="I597" s="110" t="s">
        <v>344</v>
      </c>
      <c r="J597" s="110">
        <v>2</v>
      </c>
      <c r="K597" s="154">
        <v>820</v>
      </c>
      <c r="L597" s="154" t="s">
        <v>340</v>
      </c>
      <c r="M597" s="154">
        <v>42.206099999999999</v>
      </c>
      <c r="N597" s="154">
        <v>-96.692400000000006</v>
      </c>
      <c r="O597" s="154" t="str">
        <f>IF(TYPE(VLOOKUP(A597,'2025 check'!$E$3:$E$2531,1,0))=16,"Legacy Eligibility","Y")</f>
        <v>Y</v>
      </c>
    </row>
    <row r="598" spans="1:15" x14ac:dyDescent="0.2">
      <c r="A598" s="110" t="s">
        <v>1907</v>
      </c>
      <c r="B598" s="149">
        <v>0</v>
      </c>
      <c r="C598" s="110" t="s">
        <v>387</v>
      </c>
      <c r="D598" s="147" t="s">
        <v>1908</v>
      </c>
      <c r="E598" s="150">
        <v>101</v>
      </c>
      <c r="F598" s="150">
        <v>15.8</v>
      </c>
      <c r="G598" s="147" t="s">
        <v>337</v>
      </c>
      <c r="H598" s="110" t="s">
        <v>338</v>
      </c>
      <c r="I598" s="110" t="s">
        <v>344</v>
      </c>
      <c r="J598" s="110">
        <v>2</v>
      </c>
      <c r="K598" s="154">
        <v>1595.8</v>
      </c>
      <c r="L598" s="154" t="s">
        <v>340</v>
      </c>
      <c r="M598" s="154">
        <v>42.191099999999999</v>
      </c>
      <c r="N598" s="154">
        <v>-96.477400000000003</v>
      </c>
      <c r="O598" s="154" t="str">
        <f>IF(TYPE(VLOOKUP(A598,'2025 check'!$E$3:$E$2531,1,0))=16,"Legacy Eligibility","Y")</f>
        <v>Y</v>
      </c>
    </row>
    <row r="599" spans="1:15" x14ac:dyDescent="0.2">
      <c r="A599" s="110" t="s">
        <v>1909</v>
      </c>
      <c r="B599" s="149" t="s">
        <v>1910</v>
      </c>
      <c r="C599" s="110" t="s">
        <v>479</v>
      </c>
      <c r="D599" s="147" t="s">
        <v>1911</v>
      </c>
      <c r="E599" s="150">
        <v>103</v>
      </c>
      <c r="F599" s="150">
        <v>18</v>
      </c>
      <c r="G599" s="147" t="s">
        <v>337</v>
      </c>
      <c r="H599" s="110" t="s">
        <v>338</v>
      </c>
      <c r="I599" s="110" t="s">
        <v>344</v>
      </c>
      <c r="J599" s="110">
        <v>2</v>
      </c>
      <c r="K599" s="154">
        <v>1854</v>
      </c>
      <c r="L599" s="154" t="s">
        <v>620</v>
      </c>
      <c r="M599" s="154">
        <v>41.493499999999997</v>
      </c>
      <c r="N599" s="154">
        <v>-96.098100000000002</v>
      </c>
      <c r="O599" s="154" t="str">
        <f>IF(TYPE(VLOOKUP(A599,'2025 check'!$E$3:$E$2531,1,0))=16,"Legacy Eligibility","Y")</f>
        <v>Y</v>
      </c>
    </row>
    <row r="600" spans="1:15" x14ac:dyDescent="0.2">
      <c r="A600" s="110" t="s">
        <v>1912</v>
      </c>
      <c r="B600" s="149">
        <v>0</v>
      </c>
      <c r="C600" s="110" t="s">
        <v>456</v>
      </c>
      <c r="D600" s="147" t="s">
        <v>1913</v>
      </c>
      <c r="E600" s="150">
        <v>61</v>
      </c>
      <c r="F600" s="150">
        <v>20.399999999999999</v>
      </c>
      <c r="G600" s="147" t="s">
        <v>337</v>
      </c>
      <c r="H600" s="110" t="s">
        <v>338</v>
      </c>
      <c r="I600" s="110" t="s">
        <v>359</v>
      </c>
      <c r="J600" s="110">
        <v>1</v>
      </c>
      <c r="K600" s="154">
        <v>1244.4000000000001</v>
      </c>
      <c r="L600" s="154" t="s">
        <v>340</v>
      </c>
      <c r="M600" s="154">
        <v>41.171999999999997</v>
      </c>
      <c r="N600" s="154">
        <v>-96.793999999999997</v>
      </c>
      <c r="O600" s="154" t="str">
        <f>IF(TYPE(VLOOKUP(A600,'2025 check'!$E$3:$E$2531,1,0))=16,"Legacy Eligibility","Y")</f>
        <v>Y</v>
      </c>
    </row>
    <row r="601" spans="1:15" x14ac:dyDescent="0.2">
      <c r="A601" s="110" t="s">
        <v>1914</v>
      </c>
      <c r="B601" s="149" t="s">
        <v>1915</v>
      </c>
      <c r="C601" s="110" t="s">
        <v>880</v>
      </c>
      <c r="D601" s="147" t="s">
        <v>1916</v>
      </c>
      <c r="E601" s="150">
        <v>47</v>
      </c>
      <c r="F601" s="150">
        <v>20.100000000000001</v>
      </c>
      <c r="G601" s="147" t="s">
        <v>1832</v>
      </c>
      <c r="H601" s="110" t="s">
        <v>338</v>
      </c>
      <c r="I601" s="110" t="s">
        <v>344</v>
      </c>
      <c r="J601" s="110">
        <v>2</v>
      </c>
      <c r="K601" s="154">
        <v>944.7</v>
      </c>
      <c r="L601" s="154" t="s">
        <v>340</v>
      </c>
      <c r="M601" s="154">
        <v>41.546900000000001</v>
      </c>
      <c r="N601" s="154">
        <v>-96.472200000000001</v>
      </c>
      <c r="O601" s="154" t="str">
        <f>IF(TYPE(VLOOKUP(A601,'2025 check'!$E$3:$E$2531,1,0))=16,"Legacy Eligibility","Y")</f>
        <v>Y</v>
      </c>
    </row>
    <row r="602" spans="1:15" x14ac:dyDescent="0.2">
      <c r="A602" s="110" t="s">
        <v>1917</v>
      </c>
      <c r="B602" s="149">
        <v>0</v>
      </c>
      <c r="C602" s="110" t="s">
        <v>531</v>
      </c>
      <c r="D602" s="147" t="s">
        <v>1918</v>
      </c>
      <c r="E602" s="150">
        <v>166</v>
      </c>
      <c r="F602" s="150">
        <v>23.9</v>
      </c>
      <c r="G602" s="147" t="s">
        <v>337</v>
      </c>
      <c r="H602" s="110" t="s">
        <v>338</v>
      </c>
      <c r="I602" s="110" t="s">
        <v>339</v>
      </c>
      <c r="J602" s="110">
        <v>4</v>
      </c>
      <c r="K602" s="154">
        <v>3967.4</v>
      </c>
      <c r="L602" s="154" t="s">
        <v>620</v>
      </c>
      <c r="M602" s="154">
        <v>40.314</v>
      </c>
      <c r="N602" s="154">
        <v>-99.931200000000004</v>
      </c>
      <c r="O602" s="154" t="str">
        <f>IF(TYPE(VLOOKUP(A602,'2025 check'!$E$3:$E$2531,1,0))=16,"Legacy Eligibility","Y")</f>
        <v>Y</v>
      </c>
    </row>
    <row r="603" spans="1:15" x14ac:dyDescent="0.2">
      <c r="A603" s="110" t="s">
        <v>1919</v>
      </c>
      <c r="B603" s="149">
        <v>0</v>
      </c>
      <c r="C603" s="110" t="s">
        <v>531</v>
      </c>
      <c r="D603" s="147" t="s">
        <v>1920</v>
      </c>
      <c r="E603" s="150">
        <v>35</v>
      </c>
      <c r="F603" s="150">
        <v>20.100000000000001</v>
      </c>
      <c r="G603" s="147" t="s">
        <v>1466</v>
      </c>
      <c r="H603" s="110" t="s">
        <v>338</v>
      </c>
      <c r="I603" s="110" t="s">
        <v>339</v>
      </c>
      <c r="J603" s="110">
        <v>4</v>
      </c>
      <c r="K603" s="154">
        <v>703.5</v>
      </c>
      <c r="L603" s="154" t="s">
        <v>340</v>
      </c>
      <c r="M603" s="154">
        <v>40.303899999999999</v>
      </c>
      <c r="N603" s="154">
        <v>-99.8553</v>
      </c>
      <c r="O603" s="154" t="str">
        <f>IF(TYPE(VLOOKUP(A603,'2025 check'!$E$3:$E$2531,1,0))=16,"Legacy Eligibility","Y")</f>
        <v>Legacy Eligibility</v>
      </c>
    </row>
    <row r="604" spans="1:15" ht="28.5" x14ac:dyDescent="0.2">
      <c r="A604" s="110" t="s">
        <v>1921</v>
      </c>
      <c r="B604" s="149" t="s">
        <v>1922</v>
      </c>
      <c r="C604" s="110" t="s">
        <v>626</v>
      </c>
      <c r="D604" s="147" t="s">
        <v>1923</v>
      </c>
      <c r="E604" s="150">
        <v>137</v>
      </c>
      <c r="F604" s="150">
        <v>22.2</v>
      </c>
      <c r="G604" s="147" t="s">
        <v>1466</v>
      </c>
      <c r="H604" s="110" t="s">
        <v>358</v>
      </c>
      <c r="I604" s="110" t="s">
        <v>339</v>
      </c>
      <c r="J604" s="110">
        <v>4</v>
      </c>
      <c r="K604" s="154">
        <v>3041.4</v>
      </c>
      <c r="L604" s="154" t="s">
        <v>340</v>
      </c>
      <c r="M604" s="154">
        <v>40.696199999999997</v>
      </c>
      <c r="N604" s="154">
        <v>-99.878600000000006</v>
      </c>
      <c r="O604" s="154" t="str">
        <f>IF(TYPE(VLOOKUP(A604,'2025 check'!$E$3:$E$2531,1,0))=16,"Legacy Eligibility","Y")</f>
        <v>Y</v>
      </c>
    </row>
    <row r="605" spans="1:15" x14ac:dyDescent="0.2">
      <c r="A605" s="110" t="s">
        <v>1924</v>
      </c>
      <c r="B605" s="149">
        <v>0</v>
      </c>
      <c r="C605" s="110" t="s">
        <v>632</v>
      </c>
      <c r="D605" s="147" t="s">
        <v>1925</v>
      </c>
      <c r="E605" s="150">
        <v>85</v>
      </c>
      <c r="F605" s="150">
        <v>21.4</v>
      </c>
      <c r="G605" s="147" t="s">
        <v>337</v>
      </c>
      <c r="H605" s="110" t="s">
        <v>338</v>
      </c>
      <c r="I605" s="110" t="s">
        <v>349</v>
      </c>
      <c r="J605" s="110">
        <v>3</v>
      </c>
      <c r="K605" s="154">
        <v>1819</v>
      </c>
      <c r="L605" s="154" t="s">
        <v>620</v>
      </c>
      <c r="M605" s="154">
        <v>41.690199999999997</v>
      </c>
      <c r="N605" s="154">
        <v>-98.384200000000007</v>
      </c>
      <c r="O605" s="154" t="str">
        <f>IF(TYPE(VLOOKUP(A605,'2025 check'!$E$3:$E$2531,1,0))=16,"Legacy Eligibility","Y")</f>
        <v>Y</v>
      </c>
    </row>
    <row r="606" spans="1:15" x14ac:dyDescent="0.2">
      <c r="A606" s="110" t="s">
        <v>1926</v>
      </c>
      <c r="B606" s="149">
        <v>0</v>
      </c>
      <c r="C606" s="110" t="s">
        <v>1927</v>
      </c>
      <c r="D606" s="147" t="s">
        <v>1928</v>
      </c>
      <c r="E606" s="150">
        <v>71</v>
      </c>
      <c r="F606" s="150">
        <v>20.2</v>
      </c>
      <c r="G606" s="147" t="s">
        <v>1466</v>
      </c>
      <c r="H606" s="110" t="s">
        <v>338</v>
      </c>
      <c r="I606" s="110" t="s">
        <v>339</v>
      </c>
      <c r="J606" s="110">
        <v>4</v>
      </c>
      <c r="K606" s="154">
        <v>1434.2</v>
      </c>
      <c r="L606" s="154" t="s">
        <v>340</v>
      </c>
      <c r="M606" s="154">
        <v>40.408900000000003</v>
      </c>
      <c r="N606" s="154">
        <v>-101.30889999999999</v>
      </c>
      <c r="O606" s="154" t="str">
        <f>IF(TYPE(VLOOKUP(A606,'2025 check'!$E$3:$E$2531,1,0))=16,"Legacy Eligibility","Y")</f>
        <v>Y</v>
      </c>
    </row>
    <row r="607" spans="1:15" x14ac:dyDescent="0.2">
      <c r="A607" s="110" t="s">
        <v>1929</v>
      </c>
      <c r="B607" s="149">
        <v>0</v>
      </c>
      <c r="C607" s="110" t="s">
        <v>1688</v>
      </c>
      <c r="D607" s="147" t="s">
        <v>1930</v>
      </c>
      <c r="E607" s="150">
        <v>795</v>
      </c>
      <c r="F607" s="150">
        <v>18</v>
      </c>
      <c r="G607" s="147" t="s">
        <v>1931</v>
      </c>
      <c r="H607" s="110" t="s">
        <v>358</v>
      </c>
      <c r="I607" s="110" t="s">
        <v>339</v>
      </c>
      <c r="J607" s="110">
        <v>4</v>
      </c>
      <c r="K607" s="154">
        <v>14310</v>
      </c>
      <c r="L607" s="154" t="s">
        <v>340</v>
      </c>
      <c r="M607" s="154">
        <v>41.210099999999997</v>
      </c>
      <c r="N607" s="154">
        <v>-101.1174</v>
      </c>
      <c r="O607" s="154" t="str">
        <f>IF(TYPE(VLOOKUP(A607,'2025 check'!$E$3:$E$2531,1,0))=16,"Legacy Eligibility","Y")</f>
        <v>Legacy Eligibility</v>
      </c>
    </row>
    <row r="608" spans="1:15" x14ac:dyDescent="0.2">
      <c r="A608" s="110" t="s">
        <v>1932</v>
      </c>
      <c r="B608" s="149">
        <v>0</v>
      </c>
      <c r="C608" s="110" t="s">
        <v>652</v>
      </c>
      <c r="D608" s="147" t="s">
        <v>1933</v>
      </c>
      <c r="E608" s="150">
        <v>23.999343832021001</v>
      </c>
      <c r="F608" s="150">
        <v>20.3</v>
      </c>
      <c r="G608" s="147" t="s">
        <v>1466</v>
      </c>
      <c r="H608" s="110" t="s">
        <v>548</v>
      </c>
      <c r="I608" s="110" t="s">
        <v>344</v>
      </c>
      <c r="J608" s="110">
        <v>2</v>
      </c>
      <c r="K608" s="154">
        <v>487.2</v>
      </c>
      <c r="L608" s="154" t="s">
        <v>340</v>
      </c>
      <c r="M608" s="154">
        <v>41.810499999999998</v>
      </c>
      <c r="N608" s="154">
        <v>-97.522900000000007</v>
      </c>
      <c r="O608" s="154" t="str">
        <f>IF(TYPE(VLOOKUP(A608,'2025 check'!$E$3:$E$2531,1,0))=16,"Legacy Eligibility","Y")</f>
        <v>Y</v>
      </c>
    </row>
    <row r="609" spans="1:15" x14ac:dyDescent="0.2">
      <c r="A609" s="110" t="s">
        <v>1934</v>
      </c>
      <c r="B609" s="149" t="s">
        <v>1935</v>
      </c>
      <c r="C609" s="110" t="s">
        <v>373</v>
      </c>
      <c r="D609" s="147" t="s">
        <v>1936</v>
      </c>
      <c r="E609" s="150">
        <v>106</v>
      </c>
      <c r="F609" s="150">
        <v>21.5</v>
      </c>
      <c r="G609" s="147" t="s">
        <v>1466</v>
      </c>
      <c r="H609" s="110" t="s">
        <v>338</v>
      </c>
      <c r="I609" s="110" t="s">
        <v>359</v>
      </c>
      <c r="J609" s="110">
        <v>1</v>
      </c>
      <c r="K609" s="154">
        <v>2279</v>
      </c>
      <c r="L609" s="154" t="s">
        <v>340</v>
      </c>
      <c r="M609" s="154">
        <v>40.166400000000003</v>
      </c>
      <c r="N609" s="154">
        <v>-96.109300000000005</v>
      </c>
      <c r="O609" s="154" t="str">
        <f>IF(TYPE(VLOOKUP(A609,'2025 check'!$E$3:$E$2531,1,0))=16,"Legacy Eligibility","Y")</f>
        <v>Y</v>
      </c>
    </row>
    <row r="610" spans="1:15" x14ac:dyDescent="0.2">
      <c r="A610" s="110" t="s">
        <v>1937</v>
      </c>
      <c r="B610" s="149">
        <v>0</v>
      </c>
      <c r="C610" s="110" t="s">
        <v>377</v>
      </c>
      <c r="D610" s="147" t="s">
        <v>1938</v>
      </c>
      <c r="E610" s="150">
        <v>46</v>
      </c>
      <c r="F610" s="150">
        <v>16</v>
      </c>
      <c r="G610" s="147" t="s">
        <v>337</v>
      </c>
      <c r="H610" s="110" t="s">
        <v>548</v>
      </c>
      <c r="I610" s="110" t="s">
        <v>344</v>
      </c>
      <c r="J610" s="110">
        <v>2</v>
      </c>
      <c r="K610" s="154">
        <v>736</v>
      </c>
      <c r="L610" s="154" t="s">
        <v>340</v>
      </c>
      <c r="M610" s="154">
        <v>42.279299999999999</v>
      </c>
      <c r="N610" s="154">
        <v>-97.385099999999994</v>
      </c>
      <c r="O610" s="154" t="str">
        <f>IF(TYPE(VLOOKUP(A610,'2025 check'!$E$3:$E$2531,1,0))=16,"Legacy Eligibility","Y")</f>
        <v>Y</v>
      </c>
    </row>
    <row r="611" spans="1:15" ht="28.5" x14ac:dyDescent="0.2">
      <c r="A611" s="110" t="s">
        <v>1939</v>
      </c>
      <c r="B611" s="149" t="s">
        <v>1940</v>
      </c>
      <c r="C611" s="110" t="s">
        <v>1081</v>
      </c>
      <c r="D611" s="147" t="s">
        <v>1941</v>
      </c>
      <c r="E611" s="150">
        <v>69</v>
      </c>
      <c r="F611" s="150">
        <v>20.2</v>
      </c>
      <c r="G611" s="147" t="s">
        <v>1466</v>
      </c>
      <c r="H611" s="110" t="s">
        <v>338</v>
      </c>
      <c r="I611" s="110" t="s">
        <v>339</v>
      </c>
      <c r="J611" s="110">
        <v>4</v>
      </c>
      <c r="K611" s="154">
        <v>1393.8</v>
      </c>
      <c r="L611" s="154" t="s">
        <v>340</v>
      </c>
      <c r="M611" s="154">
        <v>40.189399999999999</v>
      </c>
      <c r="N611" s="154">
        <v>-100.7593</v>
      </c>
      <c r="O611" s="154" t="str">
        <f>IF(TYPE(VLOOKUP(A611,'2025 check'!$E$3:$E$2531,1,0))=16,"Legacy Eligibility","Y")</f>
        <v>Legacy Eligibility</v>
      </c>
    </row>
    <row r="612" spans="1:15" x14ac:dyDescent="0.2">
      <c r="A612" s="110" t="s">
        <v>1942</v>
      </c>
      <c r="B612" s="149" t="s">
        <v>1943</v>
      </c>
      <c r="C612" s="110" t="s">
        <v>1944</v>
      </c>
      <c r="D612" s="147" t="s">
        <v>1945</v>
      </c>
      <c r="E612" s="150">
        <v>71</v>
      </c>
      <c r="F612" s="150">
        <v>16</v>
      </c>
      <c r="G612" s="147" t="s">
        <v>1466</v>
      </c>
      <c r="H612" s="110" t="s">
        <v>338</v>
      </c>
      <c r="I612" s="110" t="s">
        <v>339</v>
      </c>
      <c r="J612" s="110">
        <v>4</v>
      </c>
      <c r="K612" s="154">
        <v>1136</v>
      </c>
      <c r="L612" s="154" t="s">
        <v>340</v>
      </c>
      <c r="M612" s="154">
        <v>41.875296005657539</v>
      </c>
      <c r="N612" s="154">
        <v>-100.2097</v>
      </c>
      <c r="O612" s="154" t="str">
        <f>IF(TYPE(VLOOKUP(A612,'2025 check'!$E$3:$E$2531,1,0))=16,"Legacy Eligibility","Y")</f>
        <v>Y</v>
      </c>
    </row>
    <row r="613" spans="1:15" x14ac:dyDescent="0.2">
      <c r="A613" s="110" t="s">
        <v>1946</v>
      </c>
      <c r="B613" s="149" t="s">
        <v>1947</v>
      </c>
      <c r="C613" s="110" t="s">
        <v>398</v>
      </c>
      <c r="D613" s="147" t="s">
        <v>1948</v>
      </c>
      <c r="E613" s="150">
        <v>38</v>
      </c>
      <c r="F613" s="150">
        <v>16.100000000000001</v>
      </c>
      <c r="G613" s="147" t="s">
        <v>1443</v>
      </c>
      <c r="H613" s="110" t="s">
        <v>338</v>
      </c>
      <c r="I613" s="110" t="s">
        <v>359</v>
      </c>
      <c r="J613" s="110">
        <v>1</v>
      </c>
      <c r="K613" s="154">
        <v>611.79999999999995</v>
      </c>
      <c r="L613" s="154" t="s">
        <v>340</v>
      </c>
      <c r="M613" s="154">
        <v>40.904899999999998</v>
      </c>
      <c r="N613" s="154">
        <v>-96.351500000000001</v>
      </c>
      <c r="O613" s="154" t="str">
        <f>IF(TYPE(VLOOKUP(A613,'2025 check'!$E$3:$E$2531,1,0))=16,"Legacy Eligibility","Y")</f>
        <v>Y</v>
      </c>
    </row>
    <row r="614" spans="1:15" x14ac:dyDescent="0.2">
      <c r="A614" s="110" t="s">
        <v>1949</v>
      </c>
      <c r="B614" s="149" t="s">
        <v>1950</v>
      </c>
      <c r="C614" s="110" t="s">
        <v>398</v>
      </c>
      <c r="D614" s="147" t="s">
        <v>1951</v>
      </c>
      <c r="E614" s="150">
        <v>49</v>
      </c>
      <c r="F614" s="150">
        <v>16</v>
      </c>
      <c r="G614" s="147" t="s">
        <v>1832</v>
      </c>
      <c r="H614" s="110" t="s">
        <v>338</v>
      </c>
      <c r="I614" s="110" t="s">
        <v>359</v>
      </c>
      <c r="J614" s="110">
        <v>1</v>
      </c>
      <c r="K614" s="154">
        <v>784</v>
      </c>
      <c r="L614" s="154" t="s">
        <v>340</v>
      </c>
      <c r="M614" s="154">
        <v>40.979399999999998</v>
      </c>
      <c r="N614" s="154">
        <v>-96.406999999999996</v>
      </c>
      <c r="O614" s="154" t="str">
        <f>IF(TYPE(VLOOKUP(A614,'2025 check'!$E$3:$E$2531,1,0))=16,"Legacy Eligibility","Y")</f>
        <v>Y</v>
      </c>
    </row>
    <row r="615" spans="1:15" x14ac:dyDescent="0.2">
      <c r="A615" s="110" t="s">
        <v>1952</v>
      </c>
      <c r="B615" s="149" t="s">
        <v>1953</v>
      </c>
      <c r="C615" s="110" t="s">
        <v>398</v>
      </c>
      <c r="D615" s="147" t="s">
        <v>1954</v>
      </c>
      <c r="E615" s="150">
        <v>53</v>
      </c>
      <c r="F615" s="150">
        <v>16</v>
      </c>
      <c r="G615" s="147" t="s">
        <v>1832</v>
      </c>
      <c r="H615" s="110" t="s">
        <v>338</v>
      </c>
      <c r="I615" s="110" t="s">
        <v>359</v>
      </c>
      <c r="J615" s="110">
        <v>1</v>
      </c>
      <c r="K615" s="154">
        <v>848</v>
      </c>
      <c r="L615" s="154" t="s">
        <v>340</v>
      </c>
      <c r="M615" s="154">
        <v>40.931899999999999</v>
      </c>
      <c r="N615" s="154">
        <v>-96.331699999999998</v>
      </c>
      <c r="O615" s="154" t="str">
        <f>IF(TYPE(VLOOKUP(A615,'2025 check'!$E$3:$E$2531,1,0))=16,"Legacy Eligibility","Y")</f>
        <v>Y</v>
      </c>
    </row>
    <row r="616" spans="1:15" x14ac:dyDescent="0.2">
      <c r="A616" s="110" t="s">
        <v>1955</v>
      </c>
      <c r="B616" s="149" t="s">
        <v>1956</v>
      </c>
      <c r="C616" s="110" t="s">
        <v>398</v>
      </c>
      <c r="D616" s="147" t="s">
        <v>1957</v>
      </c>
      <c r="E616" s="150">
        <v>31</v>
      </c>
      <c r="F616" s="150">
        <v>16.100000000000001</v>
      </c>
      <c r="G616" s="147" t="s">
        <v>1832</v>
      </c>
      <c r="H616" s="110" t="s">
        <v>338</v>
      </c>
      <c r="I616" s="110" t="s">
        <v>359</v>
      </c>
      <c r="J616" s="110">
        <v>1</v>
      </c>
      <c r="K616" s="154">
        <v>499.1</v>
      </c>
      <c r="L616" s="154" t="s">
        <v>340</v>
      </c>
      <c r="M616" s="154">
        <v>40.856299999999997</v>
      </c>
      <c r="N616" s="154">
        <v>-96.281300000000002</v>
      </c>
      <c r="O616" s="154" t="str">
        <f>IF(TYPE(VLOOKUP(A616,'2025 check'!$E$3:$E$2531,1,0))=16,"Legacy Eligibility","Y")</f>
        <v>Y</v>
      </c>
    </row>
    <row r="617" spans="1:15" x14ac:dyDescent="0.2">
      <c r="A617" s="110" t="s">
        <v>1958</v>
      </c>
      <c r="B617" s="149">
        <v>0</v>
      </c>
      <c r="C617" s="110" t="s">
        <v>590</v>
      </c>
      <c r="D617" s="147" t="s">
        <v>1959</v>
      </c>
      <c r="E617" s="150">
        <v>91</v>
      </c>
      <c r="F617" s="150">
        <v>16.399999999999999</v>
      </c>
      <c r="G617" s="147" t="s">
        <v>337</v>
      </c>
      <c r="H617" s="110" t="s">
        <v>338</v>
      </c>
      <c r="I617" s="110" t="s">
        <v>344</v>
      </c>
      <c r="J617" s="110">
        <v>2</v>
      </c>
      <c r="K617" s="154">
        <v>1492.4</v>
      </c>
      <c r="L617" s="154" t="s">
        <v>620</v>
      </c>
      <c r="M617" s="154">
        <v>42.438299999999998</v>
      </c>
      <c r="N617" s="154">
        <v>-97.120800000000003</v>
      </c>
      <c r="O617" s="154" t="str">
        <f>IF(TYPE(VLOOKUP(A617,'2025 check'!$E$3:$E$2531,1,0))=16,"Legacy Eligibility","Y")</f>
        <v>Y</v>
      </c>
    </row>
    <row r="618" spans="1:15" x14ac:dyDescent="0.2">
      <c r="A618" s="110" t="s">
        <v>1960</v>
      </c>
      <c r="B618" s="149" t="s">
        <v>1961</v>
      </c>
      <c r="C618" s="110" t="s">
        <v>356</v>
      </c>
      <c r="D618" s="147" t="s">
        <v>1962</v>
      </c>
      <c r="E618" s="150">
        <v>62</v>
      </c>
      <c r="F618" s="150">
        <v>19.8</v>
      </c>
      <c r="G618" s="147" t="s">
        <v>337</v>
      </c>
      <c r="H618" s="110" t="s">
        <v>338</v>
      </c>
      <c r="I618" s="110" t="s">
        <v>359</v>
      </c>
      <c r="J618" s="110">
        <v>1</v>
      </c>
      <c r="K618" s="154">
        <v>1227.5999999999999</v>
      </c>
      <c r="L618" s="154" t="s">
        <v>620</v>
      </c>
      <c r="M618" s="154">
        <v>40.0884</v>
      </c>
      <c r="N618" s="154">
        <v>-96.738</v>
      </c>
      <c r="O618" s="154" t="str">
        <f>IF(TYPE(VLOOKUP(A618,'2025 check'!$E$3:$E$2531,1,0))=16,"Legacy Eligibility","Y")</f>
        <v>Y</v>
      </c>
    </row>
    <row r="619" spans="1:15" x14ac:dyDescent="0.2">
      <c r="A619" s="110" t="s">
        <v>1963</v>
      </c>
      <c r="B619" s="149" t="s">
        <v>1964</v>
      </c>
      <c r="C619" s="110" t="s">
        <v>626</v>
      </c>
      <c r="D619" s="147" t="s">
        <v>1965</v>
      </c>
      <c r="E619" s="150">
        <v>23</v>
      </c>
      <c r="F619" s="150">
        <v>16.3</v>
      </c>
      <c r="G619" s="147" t="s">
        <v>1466</v>
      </c>
      <c r="H619" s="110" t="s">
        <v>338</v>
      </c>
      <c r="I619" s="110" t="s">
        <v>339</v>
      </c>
      <c r="J619" s="110">
        <v>4</v>
      </c>
      <c r="K619" s="154">
        <v>374.9</v>
      </c>
      <c r="L619" s="154" t="s">
        <v>340</v>
      </c>
      <c r="M619" s="154">
        <v>40.6434</v>
      </c>
      <c r="N619" s="154">
        <v>-99.981700000000004</v>
      </c>
      <c r="O619" s="154" t="str">
        <f>IF(TYPE(VLOOKUP(A619,'2025 check'!$E$3:$E$2531,1,0))=16,"Legacy Eligibility","Y")</f>
        <v>Y</v>
      </c>
    </row>
    <row r="620" spans="1:15" x14ac:dyDescent="0.2">
      <c r="A620" s="110" t="s">
        <v>1966</v>
      </c>
      <c r="B620" s="149">
        <v>0</v>
      </c>
      <c r="C620" s="110" t="s">
        <v>361</v>
      </c>
      <c r="D620" s="147" t="s">
        <v>1967</v>
      </c>
      <c r="E620" s="150">
        <v>24</v>
      </c>
      <c r="F620" s="150">
        <v>15.6</v>
      </c>
      <c r="G620" s="147" t="s">
        <v>1832</v>
      </c>
      <c r="H620" s="110" t="s">
        <v>338</v>
      </c>
      <c r="I620" s="110" t="s">
        <v>359</v>
      </c>
      <c r="J620" s="110">
        <v>1</v>
      </c>
      <c r="K620" s="154">
        <v>374.4</v>
      </c>
      <c r="L620" s="154" t="s">
        <v>340</v>
      </c>
      <c r="M620" s="154">
        <v>40.150799999999997</v>
      </c>
      <c r="N620" s="154">
        <v>-97.067300000000003</v>
      </c>
      <c r="O620" s="154" t="str">
        <f>IF(TYPE(VLOOKUP(A620,'2025 check'!$E$3:$E$2531,1,0))=16,"Legacy Eligibility","Y")</f>
        <v>Y</v>
      </c>
    </row>
    <row r="621" spans="1:15" x14ac:dyDescent="0.2">
      <c r="A621" s="110" t="s">
        <v>1968</v>
      </c>
      <c r="B621" s="149">
        <v>0</v>
      </c>
      <c r="C621" s="110" t="s">
        <v>361</v>
      </c>
      <c r="D621" s="147" t="s">
        <v>1969</v>
      </c>
      <c r="E621" s="150">
        <v>50</v>
      </c>
      <c r="F621" s="150">
        <v>20</v>
      </c>
      <c r="G621" s="147" t="s">
        <v>1832</v>
      </c>
      <c r="H621" s="110" t="s">
        <v>338</v>
      </c>
      <c r="I621" s="110" t="s">
        <v>359</v>
      </c>
      <c r="J621" s="110">
        <v>1</v>
      </c>
      <c r="K621" s="154">
        <v>1000</v>
      </c>
      <c r="L621" s="154" t="s">
        <v>340</v>
      </c>
      <c r="M621" s="154">
        <v>40.135300000000001</v>
      </c>
      <c r="N621" s="154">
        <v>-97.162199999999999</v>
      </c>
      <c r="O621" s="154" t="str">
        <f>IF(TYPE(VLOOKUP(A621,'2025 check'!$E$3:$E$2531,1,0))=16,"Legacy Eligibility","Y")</f>
        <v>Y</v>
      </c>
    </row>
    <row r="622" spans="1:15" x14ac:dyDescent="0.2">
      <c r="A622" s="110" t="s">
        <v>1970</v>
      </c>
      <c r="B622" s="149">
        <v>0</v>
      </c>
      <c r="C622" s="110" t="s">
        <v>361</v>
      </c>
      <c r="D622" s="147" t="s">
        <v>1971</v>
      </c>
      <c r="E622" s="150">
        <v>43</v>
      </c>
      <c r="F622" s="150">
        <v>15.9</v>
      </c>
      <c r="G622" s="147" t="s">
        <v>1832</v>
      </c>
      <c r="H622" s="110" t="s">
        <v>338</v>
      </c>
      <c r="I622" s="110" t="s">
        <v>359</v>
      </c>
      <c r="J622" s="110">
        <v>1</v>
      </c>
      <c r="K622" s="154">
        <v>683.7</v>
      </c>
      <c r="L622" s="154" t="s">
        <v>340</v>
      </c>
      <c r="M622" s="154">
        <v>40.113300000000002</v>
      </c>
      <c r="N622" s="154">
        <v>-97.048299999999998</v>
      </c>
      <c r="O622" s="154" t="str">
        <f>IF(TYPE(VLOOKUP(A622,'2025 check'!$E$3:$E$2531,1,0))=16,"Legacy Eligibility","Y")</f>
        <v>Y</v>
      </c>
    </row>
    <row r="623" spans="1:15" x14ac:dyDescent="0.2">
      <c r="A623" s="110" t="s">
        <v>1972</v>
      </c>
      <c r="B623" s="149">
        <v>0</v>
      </c>
      <c r="C623" s="110" t="s">
        <v>361</v>
      </c>
      <c r="D623" s="147" t="s">
        <v>1973</v>
      </c>
      <c r="E623" s="150">
        <v>40</v>
      </c>
      <c r="F623" s="150">
        <v>19.899999999999999</v>
      </c>
      <c r="G623" s="147" t="s">
        <v>1832</v>
      </c>
      <c r="H623" s="110" t="s">
        <v>338</v>
      </c>
      <c r="I623" s="110" t="s">
        <v>359</v>
      </c>
      <c r="J623" s="110">
        <v>1</v>
      </c>
      <c r="K623" s="154">
        <v>796</v>
      </c>
      <c r="L623" s="154" t="s">
        <v>340</v>
      </c>
      <c r="M623" s="154">
        <v>40.103200000000001</v>
      </c>
      <c r="N623" s="154">
        <v>-96.959699999999998</v>
      </c>
      <c r="O623" s="154" t="str">
        <f>IF(TYPE(VLOOKUP(A623,'2025 check'!$E$3:$E$2531,1,0))=16,"Legacy Eligibility","Y")</f>
        <v>Y</v>
      </c>
    </row>
    <row r="624" spans="1:15" x14ac:dyDescent="0.2">
      <c r="A624" s="110" t="s">
        <v>1974</v>
      </c>
      <c r="B624" s="149">
        <v>0</v>
      </c>
      <c r="C624" s="110" t="s">
        <v>366</v>
      </c>
      <c r="D624" s="147" t="s">
        <v>1975</v>
      </c>
      <c r="E624" s="150">
        <v>51</v>
      </c>
      <c r="F624" s="150">
        <v>15.9</v>
      </c>
      <c r="G624" s="147" t="s">
        <v>1832</v>
      </c>
      <c r="H624" s="110" t="s">
        <v>338</v>
      </c>
      <c r="I624" s="110" t="s">
        <v>359</v>
      </c>
      <c r="J624" s="110">
        <v>1</v>
      </c>
      <c r="K624" s="154">
        <v>810.9</v>
      </c>
      <c r="L624" s="154" t="s">
        <v>340</v>
      </c>
      <c r="M624" s="154">
        <v>40.323999999999998</v>
      </c>
      <c r="N624" s="154">
        <v>-96.436000000000007</v>
      </c>
      <c r="O624" s="154" t="str">
        <f>IF(TYPE(VLOOKUP(A624,'2025 check'!$E$3:$E$2531,1,0))=16,"Legacy Eligibility","Y")</f>
        <v>Y</v>
      </c>
    </row>
    <row r="625" spans="1:15" x14ac:dyDescent="0.2">
      <c r="A625" s="110" t="s">
        <v>1976</v>
      </c>
      <c r="B625" s="149">
        <v>0</v>
      </c>
      <c r="C625" s="110" t="s">
        <v>366</v>
      </c>
      <c r="D625" s="147" t="s">
        <v>1977</v>
      </c>
      <c r="E625" s="150">
        <v>89</v>
      </c>
      <c r="F625" s="150">
        <v>20</v>
      </c>
      <c r="G625" s="147" t="s">
        <v>1832</v>
      </c>
      <c r="H625" s="110" t="s">
        <v>338</v>
      </c>
      <c r="I625" s="110" t="s">
        <v>359</v>
      </c>
      <c r="J625" s="110">
        <v>1</v>
      </c>
      <c r="K625" s="154">
        <v>1780</v>
      </c>
      <c r="L625" s="154" t="s">
        <v>340</v>
      </c>
      <c r="M625" s="154">
        <v>40.403799999999997</v>
      </c>
      <c r="N625" s="154">
        <v>-96.350099999999998</v>
      </c>
      <c r="O625" s="154" t="str">
        <f>IF(TYPE(VLOOKUP(A625,'2025 check'!$E$3:$E$2531,1,0))=16,"Legacy Eligibility","Y")</f>
        <v>Y</v>
      </c>
    </row>
    <row r="626" spans="1:15" x14ac:dyDescent="0.2">
      <c r="A626" s="110" t="s">
        <v>1978</v>
      </c>
      <c r="B626" s="149">
        <v>0</v>
      </c>
      <c r="C626" s="110" t="s">
        <v>366</v>
      </c>
      <c r="D626" s="147" t="s">
        <v>1979</v>
      </c>
      <c r="E626" s="150">
        <v>43</v>
      </c>
      <c r="F626" s="150">
        <v>13.9</v>
      </c>
      <c r="G626" s="147" t="s">
        <v>1832</v>
      </c>
      <c r="H626" s="110" t="s">
        <v>338</v>
      </c>
      <c r="I626" s="110" t="s">
        <v>359</v>
      </c>
      <c r="J626" s="110">
        <v>1</v>
      </c>
      <c r="K626" s="154">
        <v>597.70000000000005</v>
      </c>
      <c r="L626" s="154" t="s">
        <v>340</v>
      </c>
      <c r="M626" s="154">
        <v>40.496600000000001</v>
      </c>
      <c r="N626" s="154">
        <v>-96.085800000000006</v>
      </c>
      <c r="O626" s="154" t="str">
        <f>IF(TYPE(VLOOKUP(A626,'2025 check'!$E$3:$E$2531,1,0))=16,"Legacy Eligibility","Y")</f>
        <v>Y</v>
      </c>
    </row>
    <row r="627" spans="1:15" x14ac:dyDescent="0.2">
      <c r="A627" s="110" t="s">
        <v>1980</v>
      </c>
      <c r="B627" s="149">
        <v>0</v>
      </c>
      <c r="C627" s="110" t="s">
        <v>366</v>
      </c>
      <c r="D627" s="147" t="s">
        <v>1981</v>
      </c>
      <c r="E627" s="150">
        <v>74</v>
      </c>
      <c r="F627" s="150">
        <v>17.8</v>
      </c>
      <c r="G627" s="147" t="s">
        <v>1832</v>
      </c>
      <c r="H627" s="110" t="s">
        <v>338</v>
      </c>
      <c r="I627" s="110" t="s">
        <v>359</v>
      </c>
      <c r="J627" s="110">
        <v>1</v>
      </c>
      <c r="K627" s="154">
        <v>1317.2</v>
      </c>
      <c r="L627" s="154" t="s">
        <v>340</v>
      </c>
      <c r="M627" s="154">
        <v>40.436100000000003</v>
      </c>
      <c r="N627" s="154">
        <v>-96.166700000000006</v>
      </c>
      <c r="O627" s="154" t="str">
        <f>IF(TYPE(VLOOKUP(A627,'2025 check'!$E$3:$E$2531,1,0))=16,"Legacy Eligibility","Y")</f>
        <v>Y</v>
      </c>
    </row>
    <row r="628" spans="1:15" x14ac:dyDescent="0.2">
      <c r="A628" s="110" t="s">
        <v>1982</v>
      </c>
      <c r="B628" s="149">
        <v>0</v>
      </c>
      <c r="C628" s="110" t="s">
        <v>652</v>
      </c>
      <c r="D628" s="147" t="s">
        <v>1983</v>
      </c>
      <c r="E628" s="150">
        <v>31.000656167978999</v>
      </c>
      <c r="F628" s="150">
        <v>19.7</v>
      </c>
      <c r="G628" s="147" t="s">
        <v>1466</v>
      </c>
      <c r="H628" s="110" t="s">
        <v>338</v>
      </c>
      <c r="I628" s="110" t="s">
        <v>344</v>
      </c>
      <c r="J628" s="110">
        <v>2</v>
      </c>
      <c r="K628" s="154">
        <v>610.70000000000005</v>
      </c>
      <c r="L628" s="154" t="s">
        <v>340</v>
      </c>
      <c r="M628" s="154">
        <v>41.879100000000001</v>
      </c>
      <c r="N628" s="154">
        <v>-97.755899999999997</v>
      </c>
      <c r="O628" s="154" t="str">
        <f>IF(TYPE(VLOOKUP(A628,'2025 check'!$E$3:$E$2531,1,0))=16,"Legacy Eligibility","Y")</f>
        <v>Legacy Eligibility</v>
      </c>
    </row>
    <row r="629" spans="1:15" x14ac:dyDescent="0.2">
      <c r="A629" s="110" t="s">
        <v>1984</v>
      </c>
      <c r="B629" s="149">
        <v>0</v>
      </c>
      <c r="C629" s="110" t="s">
        <v>652</v>
      </c>
      <c r="D629" s="147" t="s">
        <v>1985</v>
      </c>
      <c r="E629" s="150">
        <v>31.000656167978999</v>
      </c>
      <c r="F629" s="150">
        <v>20</v>
      </c>
      <c r="G629" s="147" t="s">
        <v>1466</v>
      </c>
      <c r="H629" s="110" t="s">
        <v>338</v>
      </c>
      <c r="I629" s="110" t="s">
        <v>344</v>
      </c>
      <c r="J629" s="110">
        <v>2</v>
      </c>
      <c r="K629" s="154">
        <v>620</v>
      </c>
      <c r="L629" s="154" t="s">
        <v>340</v>
      </c>
      <c r="M629" s="154">
        <v>41.811399999999999</v>
      </c>
      <c r="N629" s="154">
        <v>-97.406700000000001</v>
      </c>
      <c r="O629" s="154" t="str">
        <f>IF(TYPE(VLOOKUP(A629,'2025 check'!$E$3:$E$2531,1,0))=16,"Legacy Eligibility","Y")</f>
        <v>Y</v>
      </c>
    </row>
    <row r="630" spans="1:15" x14ac:dyDescent="0.2">
      <c r="A630" s="110" t="s">
        <v>1986</v>
      </c>
      <c r="B630" s="149">
        <v>0</v>
      </c>
      <c r="C630" s="110" t="s">
        <v>369</v>
      </c>
      <c r="D630" s="147" t="s">
        <v>1987</v>
      </c>
      <c r="E630" s="150">
        <v>32</v>
      </c>
      <c r="F630" s="150">
        <v>15.3</v>
      </c>
      <c r="G630" s="147" t="s">
        <v>1832</v>
      </c>
      <c r="H630" s="110" t="s">
        <v>338</v>
      </c>
      <c r="I630" s="110" t="s">
        <v>359</v>
      </c>
      <c r="J630" s="110">
        <v>1</v>
      </c>
      <c r="K630" s="154">
        <v>489.6</v>
      </c>
      <c r="L630" s="154" t="s">
        <v>340</v>
      </c>
      <c r="M630" s="154">
        <v>40.436199999999999</v>
      </c>
      <c r="N630" s="154">
        <v>-95.996300000000005</v>
      </c>
      <c r="O630" s="154" t="str">
        <f>IF(TYPE(VLOOKUP(A630,'2025 check'!$E$3:$E$2531,1,0))=16,"Legacy Eligibility","Y")</f>
        <v>Legacy Eligibility</v>
      </c>
    </row>
    <row r="631" spans="1:15" x14ac:dyDescent="0.2">
      <c r="A631" s="110" t="s">
        <v>1988</v>
      </c>
      <c r="B631" s="149">
        <v>0</v>
      </c>
      <c r="C631" s="110" t="s">
        <v>369</v>
      </c>
      <c r="D631" s="147" t="s">
        <v>1989</v>
      </c>
      <c r="E631" s="150">
        <v>53</v>
      </c>
      <c r="F631" s="150">
        <v>15</v>
      </c>
      <c r="G631" s="147" t="s">
        <v>1832</v>
      </c>
      <c r="H631" s="110" t="s">
        <v>338</v>
      </c>
      <c r="I631" s="110" t="s">
        <v>359</v>
      </c>
      <c r="J631" s="110">
        <v>1</v>
      </c>
      <c r="K631" s="154">
        <v>795</v>
      </c>
      <c r="L631" s="154" t="s">
        <v>340</v>
      </c>
      <c r="M631" s="154">
        <v>40.408000000000001</v>
      </c>
      <c r="N631" s="154">
        <v>-96.028300000000002</v>
      </c>
      <c r="O631" s="154" t="str">
        <f>IF(TYPE(VLOOKUP(A631,'2025 check'!$E$3:$E$2531,1,0))=16,"Legacy Eligibility","Y")</f>
        <v>Y</v>
      </c>
    </row>
    <row r="632" spans="1:15" x14ac:dyDescent="0.2">
      <c r="A632" s="110" t="s">
        <v>1990</v>
      </c>
      <c r="B632" s="149">
        <v>0</v>
      </c>
      <c r="C632" s="110" t="s">
        <v>369</v>
      </c>
      <c r="D632" s="147" t="s">
        <v>1991</v>
      </c>
      <c r="E632" s="150">
        <v>83</v>
      </c>
      <c r="F632" s="150">
        <v>15.1</v>
      </c>
      <c r="G632" s="147" t="s">
        <v>1832</v>
      </c>
      <c r="H632" s="110" t="s">
        <v>338</v>
      </c>
      <c r="I632" s="110" t="s">
        <v>359</v>
      </c>
      <c r="J632" s="110">
        <v>1</v>
      </c>
      <c r="K632" s="154">
        <v>1253.3</v>
      </c>
      <c r="L632" s="154" t="s">
        <v>340</v>
      </c>
      <c r="M632" s="154">
        <v>40.329099999999997</v>
      </c>
      <c r="N632" s="154">
        <v>-95.973600000000005</v>
      </c>
      <c r="O632" s="154" t="str">
        <f>IF(TYPE(VLOOKUP(A632,'2025 check'!$E$3:$E$2531,1,0))=16,"Legacy Eligibility","Y")</f>
        <v>Y</v>
      </c>
    </row>
    <row r="633" spans="1:15" x14ac:dyDescent="0.2">
      <c r="A633" s="110" t="s">
        <v>1992</v>
      </c>
      <c r="B633" s="149">
        <v>0</v>
      </c>
      <c r="C633" s="110" t="s">
        <v>369</v>
      </c>
      <c r="D633" s="147" t="s">
        <v>1993</v>
      </c>
      <c r="E633" s="150">
        <v>24</v>
      </c>
      <c r="F633" s="150">
        <v>16</v>
      </c>
      <c r="G633" s="147" t="s">
        <v>1832</v>
      </c>
      <c r="H633" s="110" t="s">
        <v>338</v>
      </c>
      <c r="I633" s="110" t="s">
        <v>359</v>
      </c>
      <c r="J633" s="110">
        <v>1</v>
      </c>
      <c r="K633" s="154">
        <v>384</v>
      </c>
      <c r="L633" s="154" t="s">
        <v>340</v>
      </c>
      <c r="M633" s="154">
        <v>40.2911</v>
      </c>
      <c r="N633" s="154">
        <v>-95.712100000000007</v>
      </c>
      <c r="O633" s="154" t="str">
        <f>IF(TYPE(VLOOKUP(A633,'2025 check'!$E$3:$E$2531,1,0))=16,"Legacy Eligibility","Y")</f>
        <v>Y</v>
      </c>
    </row>
    <row r="634" spans="1:15" x14ac:dyDescent="0.2">
      <c r="A634" s="110" t="s">
        <v>1994</v>
      </c>
      <c r="B634" s="149">
        <v>0</v>
      </c>
      <c r="C634" s="110" t="s">
        <v>369</v>
      </c>
      <c r="D634" s="147" t="s">
        <v>1995</v>
      </c>
      <c r="E634" s="150">
        <v>31</v>
      </c>
      <c r="F634" s="150">
        <v>15.8</v>
      </c>
      <c r="G634" s="147" t="s">
        <v>1832</v>
      </c>
      <c r="H634" s="110" t="s">
        <v>338</v>
      </c>
      <c r="I634" s="110" t="s">
        <v>359</v>
      </c>
      <c r="J634" s="110">
        <v>1</v>
      </c>
      <c r="K634" s="154">
        <v>489.8</v>
      </c>
      <c r="L634" s="154" t="s">
        <v>340</v>
      </c>
      <c r="M634" s="154">
        <v>40.349200000000003</v>
      </c>
      <c r="N634" s="154">
        <v>-95.879099999999994</v>
      </c>
      <c r="O634" s="154" t="str">
        <f>IF(TYPE(VLOOKUP(A634,'2025 check'!$E$3:$E$2531,1,0))=16,"Legacy Eligibility","Y")</f>
        <v>Y</v>
      </c>
    </row>
    <row r="635" spans="1:15" x14ac:dyDescent="0.2">
      <c r="A635" s="110" t="s">
        <v>1996</v>
      </c>
      <c r="B635" s="149">
        <v>0</v>
      </c>
      <c r="C635" s="110" t="s">
        <v>442</v>
      </c>
      <c r="D635" s="147" t="s">
        <v>1997</v>
      </c>
      <c r="E635" s="150">
        <v>107</v>
      </c>
      <c r="F635" s="150">
        <v>13.4</v>
      </c>
      <c r="G635" s="147" t="s">
        <v>337</v>
      </c>
      <c r="H635" s="110" t="s">
        <v>338</v>
      </c>
      <c r="I635" s="110" t="s">
        <v>359</v>
      </c>
      <c r="J635" s="110">
        <v>1</v>
      </c>
      <c r="K635" s="154">
        <v>1433.8</v>
      </c>
      <c r="L635" s="154" t="s">
        <v>340</v>
      </c>
      <c r="M635" s="154">
        <v>40.5261</v>
      </c>
      <c r="N635" s="154">
        <v>-96.274500000000003</v>
      </c>
      <c r="O635" s="154" t="str">
        <f>IF(TYPE(VLOOKUP(A635,'2025 check'!$E$3:$E$2531,1,0))=16,"Legacy Eligibility","Y")</f>
        <v>Y</v>
      </c>
    </row>
    <row r="636" spans="1:15" x14ac:dyDescent="0.2">
      <c r="A636" s="110" t="s">
        <v>1998</v>
      </c>
      <c r="B636" s="149">
        <v>0</v>
      </c>
      <c r="C636" s="110" t="s">
        <v>442</v>
      </c>
      <c r="D636" s="147" t="s">
        <v>1999</v>
      </c>
      <c r="E636" s="150">
        <v>100</v>
      </c>
      <c r="F636" s="150">
        <v>14.1</v>
      </c>
      <c r="G636" s="147" t="s">
        <v>337</v>
      </c>
      <c r="H636" s="110" t="s">
        <v>338</v>
      </c>
      <c r="I636" s="110" t="s">
        <v>359</v>
      </c>
      <c r="J636" s="110">
        <v>1</v>
      </c>
      <c r="K636" s="154">
        <v>1410</v>
      </c>
      <c r="L636" s="154" t="s">
        <v>340</v>
      </c>
      <c r="M636" s="154">
        <v>40.726999999999997</v>
      </c>
      <c r="N636" s="154">
        <v>-95.959299999999999</v>
      </c>
      <c r="O636" s="154" t="str">
        <f>IF(TYPE(VLOOKUP(A636,'2025 check'!$E$3:$E$2531,1,0))=16,"Legacy Eligibility","Y")</f>
        <v>Y</v>
      </c>
    </row>
    <row r="637" spans="1:15" x14ac:dyDescent="0.2">
      <c r="A637" s="110" t="s">
        <v>2000</v>
      </c>
      <c r="B637" s="149">
        <v>0</v>
      </c>
      <c r="C637" s="110" t="s">
        <v>442</v>
      </c>
      <c r="D637" s="147" t="s">
        <v>2001</v>
      </c>
      <c r="E637" s="150">
        <v>32</v>
      </c>
      <c r="F637" s="150">
        <v>14</v>
      </c>
      <c r="G637" s="147" t="s">
        <v>1832</v>
      </c>
      <c r="H637" s="110" t="s">
        <v>338</v>
      </c>
      <c r="I637" s="110" t="s">
        <v>359</v>
      </c>
      <c r="J637" s="110">
        <v>1</v>
      </c>
      <c r="K637" s="154">
        <v>448</v>
      </c>
      <c r="L637" s="154" t="s">
        <v>340</v>
      </c>
      <c r="M637" s="154">
        <v>40.659700000000001</v>
      </c>
      <c r="N637" s="154">
        <v>-96.368600000000001</v>
      </c>
      <c r="O637" s="154" t="str">
        <f>IF(TYPE(VLOOKUP(A637,'2025 check'!$E$3:$E$2531,1,0))=16,"Legacy Eligibility","Y")</f>
        <v>Y</v>
      </c>
    </row>
    <row r="638" spans="1:15" x14ac:dyDescent="0.2">
      <c r="A638" s="110" t="s">
        <v>2002</v>
      </c>
      <c r="B638" s="149">
        <v>0</v>
      </c>
      <c r="C638" s="110" t="s">
        <v>442</v>
      </c>
      <c r="D638" s="147" t="s">
        <v>2003</v>
      </c>
      <c r="E638" s="150">
        <v>87</v>
      </c>
      <c r="F638" s="150">
        <v>14</v>
      </c>
      <c r="G638" s="147" t="s">
        <v>1832</v>
      </c>
      <c r="H638" s="110" t="s">
        <v>338</v>
      </c>
      <c r="I638" s="110" t="s">
        <v>359</v>
      </c>
      <c r="J638" s="110">
        <v>1</v>
      </c>
      <c r="K638" s="154">
        <v>1218</v>
      </c>
      <c r="L638" s="154" t="s">
        <v>340</v>
      </c>
      <c r="M638" s="154">
        <v>40.770600000000002</v>
      </c>
      <c r="N638" s="154">
        <v>-96.064099999999996</v>
      </c>
      <c r="O638" s="154" t="str">
        <f>IF(TYPE(VLOOKUP(A638,'2025 check'!$E$3:$E$2531,1,0))=16,"Legacy Eligibility","Y")</f>
        <v>Y</v>
      </c>
    </row>
    <row r="639" spans="1:15" x14ac:dyDescent="0.2">
      <c r="A639" s="110" t="s">
        <v>2004</v>
      </c>
      <c r="B639" s="149" t="s">
        <v>2005</v>
      </c>
      <c r="C639" s="110" t="s">
        <v>373</v>
      </c>
      <c r="D639" s="147" t="s">
        <v>2006</v>
      </c>
      <c r="E639" s="150">
        <v>32</v>
      </c>
      <c r="F639" s="150">
        <v>16.2</v>
      </c>
      <c r="G639" s="147" t="s">
        <v>1832</v>
      </c>
      <c r="H639" s="110" t="s">
        <v>338</v>
      </c>
      <c r="I639" s="110" t="s">
        <v>359</v>
      </c>
      <c r="J639" s="110">
        <v>1</v>
      </c>
      <c r="K639" s="154">
        <v>518.4</v>
      </c>
      <c r="L639" s="154" t="s">
        <v>340</v>
      </c>
      <c r="M639" s="154">
        <v>40.066200000000002</v>
      </c>
      <c r="N639" s="154">
        <v>-96.4452</v>
      </c>
      <c r="O639" s="154" t="str">
        <f>IF(TYPE(VLOOKUP(A639,'2025 check'!$E$3:$E$2531,1,0))=16,"Legacy Eligibility","Y")</f>
        <v>Y</v>
      </c>
    </row>
    <row r="640" spans="1:15" x14ac:dyDescent="0.2">
      <c r="A640" s="110" t="s">
        <v>2007</v>
      </c>
      <c r="B640" s="149" t="s">
        <v>2008</v>
      </c>
      <c r="C640" s="110" t="s">
        <v>373</v>
      </c>
      <c r="D640" s="147" t="s">
        <v>2009</v>
      </c>
      <c r="E640" s="150">
        <v>32</v>
      </c>
      <c r="F640" s="150">
        <v>15.7</v>
      </c>
      <c r="G640" s="147" t="s">
        <v>1832</v>
      </c>
      <c r="H640" s="110" t="s">
        <v>338</v>
      </c>
      <c r="I640" s="110" t="s">
        <v>359</v>
      </c>
      <c r="J640" s="110">
        <v>1</v>
      </c>
      <c r="K640" s="154">
        <v>502.4</v>
      </c>
      <c r="L640" s="154" t="s">
        <v>340</v>
      </c>
      <c r="M640" s="154">
        <v>40.160899999999998</v>
      </c>
      <c r="N640" s="154">
        <v>-96.436000000000007</v>
      </c>
      <c r="O640" s="154" t="str">
        <f>IF(TYPE(VLOOKUP(A640,'2025 check'!$E$3:$E$2531,1,0))=16,"Legacy Eligibility","Y")</f>
        <v>Y</v>
      </c>
    </row>
    <row r="641" spans="1:15" x14ac:dyDescent="0.2">
      <c r="A641" s="110" t="s">
        <v>2010</v>
      </c>
      <c r="B641" s="149" t="s">
        <v>2011</v>
      </c>
      <c r="C641" s="110" t="s">
        <v>373</v>
      </c>
      <c r="D641" s="147" t="s">
        <v>2012</v>
      </c>
      <c r="E641" s="150">
        <v>32</v>
      </c>
      <c r="F641" s="150">
        <v>18.7</v>
      </c>
      <c r="G641" s="147" t="s">
        <v>1832</v>
      </c>
      <c r="H641" s="110" t="s">
        <v>338</v>
      </c>
      <c r="I641" s="110" t="s">
        <v>359</v>
      </c>
      <c r="J641" s="110">
        <v>1</v>
      </c>
      <c r="K641" s="154">
        <v>598.4</v>
      </c>
      <c r="L641" s="154" t="s">
        <v>340</v>
      </c>
      <c r="M641" s="154">
        <v>40.118299999999998</v>
      </c>
      <c r="N641" s="154">
        <v>-96.419799999999995</v>
      </c>
      <c r="O641" s="154" t="str">
        <f>IF(TYPE(VLOOKUP(A641,'2025 check'!$E$3:$E$2531,1,0))=16,"Legacy Eligibility","Y")</f>
        <v>Y</v>
      </c>
    </row>
    <row r="642" spans="1:15" x14ac:dyDescent="0.2">
      <c r="A642" s="110" t="s">
        <v>2013</v>
      </c>
      <c r="B642" s="149" t="s">
        <v>2014</v>
      </c>
      <c r="C642" s="110" t="s">
        <v>373</v>
      </c>
      <c r="D642" s="147" t="s">
        <v>2015</v>
      </c>
      <c r="E642" s="150">
        <v>24</v>
      </c>
      <c r="F642" s="150">
        <v>15.9</v>
      </c>
      <c r="G642" s="147" t="s">
        <v>1832</v>
      </c>
      <c r="H642" s="110" t="s">
        <v>338</v>
      </c>
      <c r="I642" s="110" t="s">
        <v>359</v>
      </c>
      <c r="J642" s="110">
        <v>1</v>
      </c>
      <c r="K642" s="154">
        <v>381.6</v>
      </c>
      <c r="L642" s="154" t="s">
        <v>340</v>
      </c>
      <c r="M642" s="154">
        <v>40.059100000000001</v>
      </c>
      <c r="N642" s="154">
        <v>-96.456599999999995</v>
      </c>
      <c r="O642" s="154" t="str">
        <f>IF(TYPE(VLOOKUP(A642,'2025 check'!$E$3:$E$2531,1,0))=16,"Legacy Eligibility","Y")</f>
        <v>Y</v>
      </c>
    </row>
    <row r="643" spans="1:15" x14ac:dyDescent="0.2">
      <c r="A643" s="110" t="s">
        <v>2016</v>
      </c>
      <c r="B643" s="149" t="s">
        <v>2017</v>
      </c>
      <c r="C643" s="110" t="s">
        <v>373</v>
      </c>
      <c r="D643" s="147" t="s">
        <v>2018</v>
      </c>
      <c r="E643" s="150">
        <v>32</v>
      </c>
      <c r="F643" s="150">
        <v>19.7</v>
      </c>
      <c r="G643" s="147" t="s">
        <v>1832</v>
      </c>
      <c r="H643" s="110" t="s">
        <v>338</v>
      </c>
      <c r="I643" s="110" t="s">
        <v>359</v>
      </c>
      <c r="J643" s="110">
        <v>1</v>
      </c>
      <c r="K643" s="154">
        <v>630.4</v>
      </c>
      <c r="L643" s="154" t="s">
        <v>340</v>
      </c>
      <c r="M643" s="154">
        <v>40.1751</v>
      </c>
      <c r="N643" s="154">
        <v>-96.274000000000001</v>
      </c>
      <c r="O643" s="154" t="str">
        <f>IF(TYPE(VLOOKUP(A643,'2025 check'!$E$3:$E$2531,1,0))=16,"Legacy Eligibility","Y")</f>
        <v>Y</v>
      </c>
    </row>
    <row r="644" spans="1:15" x14ac:dyDescent="0.2">
      <c r="A644" s="110" t="s">
        <v>2019</v>
      </c>
      <c r="B644" s="149" t="s">
        <v>2020</v>
      </c>
      <c r="C644" s="110" t="s">
        <v>373</v>
      </c>
      <c r="D644" s="147" t="s">
        <v>2021</v>
      </c>
      <c r="E644" s="150">
        <v>32</v>
      </c>
      <c r="F644" s="150">
        <v>16</v>
      </c>
      <c r="G644" s="147" t="s">
        <v>1832</v>
      </c>
      <c r="H644" s="110" t="s">
        <v>338</v>
      </c>
      <c r="I644" s="110" t="s">
        <v>359</v>
      </c>
      <c r="J644" s="110">
        <v>1</v>
      </c>
      <c r="K644" s="154">
        <v>512</v>
      </c>
      <c r="L644" s="154" t="s">
        <v>340</v>
      </c>
      <c r="M644" s="154">
        <v>40.149000000000001</v>
      </c>
      <c r="N644" s="154">
        <v>-96.274799999999999</v>
      </c>
      <c r="O644" s="154" t="str">
        <f>IF(TYPE(VLOOKUP(A644,'2025 check'!$E$3:$E$2531,1,0))=16,"Legacy Eligibility","Y")</f>
        <v>Y</v>
      </c>
    </row>
    <row r="645" spans="1:15" x14ac:dyDescent="0.2">
      <c r="A645" s="110" t="s">
        <v>2022</v>
      </c>
      <c r="B645" s="149" t="s">
        <v>2023</v>
      </c>
      <c r="C645" s="110" t="s">
        <v>373</v>
      </c>
      <c r="D645" s="147" t="s">
        <v>2024</v>
      </c>
      <c r="E645" s="150">
        <v>31</v>
      </c>
      <c r="F645" s="150">
        <v>13.9</v>
      </c>
      <c r="G645" s="147" t="s">
        <v>1832</v>
      </c>
      <c r="H645" s="110" t="s">
        <v>338</v>
      </c>
      <c r="I645" s="110" t="s">
        <v>359</v>
      </c>
      <c r="J645" s="110">
        <v>1</v>
      </c>
      <c r="K645" s="154">
        <v>430.9</v>
      </c>
      <c r="L645" s="154" t="s">
        <v>340</v>
      </c>
      <c r="M645" s="154">
        <v>40.058700000000002</v>
      </c>
      <c r="N645" s="154">
        <v>-96.100800000000007</v>
      </c>
      <c r="O645" s="154" t="str">
        <f>IF(TYPE(VLOOKUP(A645,'2025 check'!$E$3:$E$2531,1,0))=16,"Legacy Eligibility","Y")</f>
        <v>Y</v>
      </c>
    </row>
    <row r="646" spans="1:15" x14ac:dyDescent="0.2">
      <c r="A646" s="110" t="s">
        <v>2025</v>
      </c>
      <c r="B646" s="149" t="s">
        <v>2008</v>
      </c>
      <c r="C646" s="110" t="s">
        <v>373</v>
      </c>
      <c r="D646" s="147" t="s">
        <v>2026</v>
      </c>
      <c r="E646" s="150">
        <v>36</v>
      </c>
      <c r="F646" s="150">
        <v>18.100000000000001</v>
      </c>
      <c r="G646" s="147" t="s">
        <v>1832</v>
      </c>
      <c r="H646" s="110" t="s">
        <v>338</v>
      </c>
      <c r="I646" s="110" t="s">
        <v>359</v>
      </c>
      <c r="J646" s="110">
        <v>1</v>
      </c>
      <c r="K646" s="154">
        <v>651.6</v>
      </c>
      <c r="L646" s="154" t="s">
        <v>340</v>
      </c>
      <c r="M646" s="154">
        <v>40.1614</v>
      </c>
      <c r="N646" s="154">
        <v>-96.426299999999998</v>
      </c>
      <c r="O646" s="154" t="str">
        <f>IF(TYPE(VLOOKUP(A646,'2025 check'!$E$3:$E$2531,1,0))=16,"Legacy Eligibility","Y")</f>
        <v>Y</v>
      </c>
    </row>
    <row r="647" spans="1:15" x14ac:dyDescent="0.2">
      <c r="A647" s="110" t="s">
        <v>2027</v>
      </c>
      <c r="B647" s="149">
        <v>0</v>
      </c>
      <c r="C647" s="110" t="s">
        <v>377</v>
      </c>
      <c r="D647" s="147" t="s">
        <v>2028</v>
      </c>
      <c r="E647" s="150">
        <v>57</v>
      </c>
      <c r="F647" s="150">
        <v>15.9</v>
      </c>
      <c r="G647" s="147" t="s">
        <v>1832</v>
      </c>
      <c r="H647" s="110" t="s">
        <v>338</v>
      </c>
      <c r="I647" s="110" t="s">
        <v>344</v>
      </c>
      <c r="J647" s="110">
        <v>2</v>
      </c>
      <c r="K647" s="154">
        <v>906.3</v>
      </c>
      <c r="L647" s="154" t="s">
        <v>340</v>
      </c>
      <c r="M647" s="154">
        <v>42.299599999999998</v>
      </c>
      <c r="N647" s="154">
        <v>-97.698599999999999</v>
      </c>
      <c r="O647" s="154" t="str">
        <f>IF(TYPE(VLOOKUP(A647,'2025 check'!$E$3:$E$2531,1,0))=16,"Legacy Eligibility","Y")</f>
        <v>Y</v>
      </c>
    </row>
    <row r="648" spans="1:15" x14ac:dyDescent="0.2">
      <c r="A648" s="110" t="s">
        <v>2029</v>
      </c>
      <c r="B648" s="149" t="s">
        <v>2030</v>
      </c>
      <c r="C648" s="110" t="s">
        <v>559</v>
      </c>
      <c r="D648" s="147" t="s">
        <v>2031</v>
      </c>
      <c r="E648" s="150">
        <v>47</v>
      </c>
      <c r="F648" s="150">
        <v>16.2</v>
      </c>
      <c r="G648" s="147" t="s">
        <v>1466</v>
      </c>
      <c r="H648" s="110" t="s">
        <v>338</v>
      </c>
      <c r="I648" s="110" t="s">
        <v>359</v>
      </c>
      <c r="J648" s="110">
        <v>1</v>
      </c>
      <c r="K648" s="154">
        <v>761.4</v>
      </c>
      <c r="L648" s="154" t="s">
        <v>340</v>
      </c>
      <c r="M648" s="154">
        <v>40.596728512742189</v>
      </c>
      <c r="N648" s="154">
        <v>-97.216205364418045</v>
      </c>
      <c r="O648" s="154" t="str">
        <f>IF(TYPE(VLOOKUP(A648,'2025 check'!$E$3:$E$2531,1,0))=16,"Legacy Eligibility","Y")</f>
        <v>Y</v>
      </c>
    </row>
    <row r="649" spans="1:15" x14ac:dyDescent="0.2">
      <c r="A649" s="110" t="s">
        <v>2032</v>
      </c>
      <c r="B649" s="149" t="s">
        <v>2033</v>
      </c>
      <c r="C649" s="110" t="s">
        <v>559</v>
      </c>
      <c r="D649" s="147" t="s">
        <v>2034</v>
      </c>
      <c r="E649" s="150">
        <v>31.000656167978999</v>
      </c>
      <c r="F649" s="150">
        <v>16</v>
      </c>
      <c r="G649" s="147" t="s">
        <v>1466</v>
      </c>
      <c r="H649" s="110" t="s">
        <v>338</v>
      </c>
      <c r="I649" s="110" t="s">
        <v>359</v>
      </c>
      <c r="J649" s="110">
        <v>1</v>
      </c>
      <c r="K649" s="154">
        <v>496</v>
      </c>
      <c r="L649" s="154" t="s">
        <v>340</v>
      </c>
      <c r="M649" s="154">
        <v>40.407699999999998</v>
      </c>
      <c r="N649" s="154">
        <v>-97.023600000000002</v>
      </c>
      <c r="O649" s="154" t="str">
        <f>IF(TYPE(VLOOKUP(A649,'2025 check'!$E$3:$E$2531,1,0))=16,"Legacy Eligibility","Y")</f>
        <v>Y</v>
      </c>
    </row>
    <row r="650" spans="1:15" x14ac:dyDescent="0.2">
      <c r="A650" s="110" t="s">
        <v>2035</v>
      </c>
      <c r="B650" s="149">
        <v>0</v>
      </c>
      <c r="C650" s="110" t="s">
        <v>456</v>
      </c>
      <c r="D650" s="147" t="s">
        <v>2036</v>
      </c>
      <c r="E650" s="150">
        <v>71</v>
      </c>
      <c r="F650" s="150">
        <v>18</v>
      </c>
      <c r="G650" s="147" t="s">
        <v>1466</v>
      </c>
      <c r="H650" s="110" t="s">
        <v>338</v>
      </c>
      <c r="I650" s="110" t="s">
        <v>359</v>
      </c>
      <c r="J650" s="110">
        <v>1</v>
      </c>
      <c r="K650" s="154">
        <v>1278</v>
      </c>
      <c r="L650" s="154" t="s">
        <v>340</v>
      </c>
      <c r="M650" s="154">
        <v>41.220399999999998</v>
      </c>
      <c r="N650" s="154">
        <v>-96.813900000000004</v>
      </c>
      <c r="O650" s="154" t="str">
        <f>IF(TYPE(VLOOKUP(A650,'2025 check'!$E$3:$E$2531,1,0))=16,"Legacy Eligibility","Y")</f>
        <v>Y</v>
      </c>
    </row>
    <row r="651" spans="1:15" x14ac:dyDescent="0.2">
      <c r="A651" s="110" t="s">
        <v>2037</v>
      </c>
      <c r="B651" s="149" t="s">
        <v>2038</v>
      </c>
      <c r="C651" s="110" t="s">
        <v>460</v>
      </c>
      <c r="D651" s="147" t="s">
        <v>2039</v>
      </c>
      <c r="E651" s="150">
        <v>60</v>
      </c>
      <c r="F651" s="150">
        <v>16</v>
      </c>
      <c r="G651" s="147" t="s">
        <v>1832</v>
      </c>
      <c r="H651" s="110" t="s">
        <v>338</v>
      </c>
      <c r="I651" s="110" t="s">
        <v>359</v>
      </c>
      <c r="J651" s="110">
        <v>1</v>
      </c>
      <c r="K651" s="154">
        <v>960</v>
      </c>
      <c r="L651" s="154" t="s">
        <v>340</v>
      </c>
      <c r="M651" s="154">
        <v>40.897799999999997</v>
      </c>
      <c r="N651" s="154">
        <v>-97.091200000000001</v>
      </c>
      <c r="O651" s="154" t="str">
        <f>IF(TYPE(VLOOKUP(A651,'2025 check'!$E$3:$E$2531,1,0))=16,"Legacy Eligibility","Y")</f>
        <v>Y</v>
      </c>
    </row>
    <row r="652" spans="1:15" x14ac:dyDescent="0.2">
      <c r="A652" s="110" t="s">
        <v>2040</v>
      </c>
      <c r="B652" s="149">
        <v>0</v>
      </c>
      <c r="C652" s="110" t="s">
        <v>473</v>
      </c>
      <c r="D652" s="147" t="s">
        <v>2041</v>
      </c>
      <c r="E652" s="150">
        <v>81</v>
      </c>
      <c r="F652" s="150">
        <v>19.8</v>
      </c>
      <c r="G652" s="147" t="s">
        <v>1466</v>
      </c>
      <c r="H652" s="110" t="s">
        <v>338</v>
      </c>
      <c r="I652" s="110" t="s">
        <v>359</v>
      </c>
      <c r="J652" s="110">
        <v>1</v>
      </c>
      <c r="K652" s="154">
        <v>1603.8</v>
      </c>
      <c r="L652" s="154" t="s">
        <v>340</v>
      </c>
      <c r="M652" s="154">
        <v>40.299100000000003</v>
      </c>
      <c r="N652" s="154">
        <v>-97.4452</v>
      </c>
      <c r="O652" s="154" t="str">
        <f>IF(TYPE(VLOOKUP(A652,'2025 check'!$E$3:$E$2531,1,0))=16,"Legacy Eligibility","Y")</f>
        <v>Y</v>
      </c>
    </row>
    <row r="653" spans="1:15" ht="28.5" x14ac:dyDescent="0.2">
      <c r="A653" s="110" t="s">
        <v>2042</v>
      </c>
      <c r="B653" s="149" t="s">
        <v>2043</v>
      </c>
      <c r="C653" s="110" t="s">
        <v>473</v>
      </c>
      <c r="D653" s="147" t="s">
        <v>2044</v>
      </c>
      <c r="E653" s="150">
        <v>70</v>
      </c>
      <c r="F653" s="150">
        <v>16.100000000000001</v>
      </c>
      <c r="G653" s="147" t="s">
        <v>1466</v>
      </c>
      <c r="H653" s="110" t="s">
        <v>338</v>
      </c>
      <c r="I653" s="110" t="s">
        <v>359</v>
      </c>
      <c r="J653" s="110">
        <v>1</v>
      </c>
      <c r="K653" s="154">
        <v>1127</v>
      </c>
      <c r="L653" s="154" t="s">
        <v>340</v>
      </c>
      <c r="M653" s="154">
        <v>40.245399999999997</v>
      </c>
      <c r="N653" s="154">
        <v>-97.539100000000005</v>
      </c>
      <c r="O653" s="154" t="str">
        <f>IF(TYPE(VLOOKUP(A653,'2025 check'!$E$3:$E$2531,1,0))=16,"Legacy Eligibility","Y")</f>
        <v>Y</v>
      </c>
    </row>
    <row r="654" spans="1:15" x14ac:dyDescent="0.2">
      <c r="A654" s="110" t="s">
        <v>2045</v>
      </c>
      <c r="B654" s="149">
        <v>0</v>
      </c>
      <c r="C654" s="110" t="s">
        <v>387</v>
      </c>
      <c r="D654" s="147" t="s">
        <v>2046</v>
      </c>
      <c r="E654" s="150">
        <v>32</v>
      </c>
      <c r="F654" s="150">
        <v>20</v>
      </c>
      <c r="G654" s="147" t="s">
        <v>1466</v>
      </c>
      <c r="H654" s="110" t="s">
        <v>338</v>
      </c>
      <c r="I654" s="110" t="s">
        <v>344</v>
      </c>
      <c r="J654" s="110">
        <v>2</v>
      </c>
      <c r="K654" s="154">
        <v>640</v>
      </c>
      <c r="L654" s="154" t="s">
        <v>340</v>
      </c>
      <c r="M654" s="154">
        <v>42.181399999999996</v>
      </c>
      <c r="N654" s="154">
        <v>-96.803899999999999</v>
      </c>
      <c r="O654" s="154" t="str">
        <f>IF(TYPE(VLOOKUP(A654,'2025 check'!$E$3:$E$2531,1,0))=16,"Legacy Eligibility","Y")</f>
        <v>Y</v>
      </c>
    </row>
    <row r="655" spans="1:15" x14ac:dyDescent="0.2">
      <c r="A655" s="110" t="s">
        <v>2047</v>
      </c>
      <c r="B655" s="149" t="s">
        <v>2048</v>
      </c>
      <c r="C655" s="110" t="s">
        <v>482</v>
      </c>
      <c r="D655" s="147" t="s">
        <v>2049</v>
      </c>
      <c r="E655" s="150">
        <v>33</v>
      </c>
      <c r="F655" s="150">
        <v>16</v>
      </c>
      <c r="G655" s="147" t="s">
        <v>1466</v>
      </c>
      <c r="H655" s="110" t="s">
        <v>338</v>
      </c>
      <c r="I655" s="110" t="s">
        <v>344</v>
      </c>
      <c r="J655" s="110">
        <v>2</v>
      </c>
      <c r="K655" s="154">
        <v>528</v>
      </c>
      <c r="L655" s="154" t="s">
        <v>340</v>
      </c>
      <c r="M655" s="154">
        <v>42.337000000000003</v>
      </c>
      <c r="N655" s="154">
        <v>-97.187899999999999</v>
      </c>
      <c r="O655" s="154" t="str">
        <f>IF(TYPE(VLOOKUP(A655,'2025 check'!$E$3:$E$2531,1,0))=16,"Legacy Eligibility","Y")</f>
        <v>Y</v>
      </c>
    </row>
    <row r="656" spans="1:15" x14ac:dyDescent="0.2">
      <c r="A656" s="110" t="s">
        <v>2050</v>
      </c>
      <c r="B656" s="149">
        <v>0</v>
      </c>
      <c r="C656" s="110" t="s">
        <v>918</v>
      </c>
      <c r="D656" s="147" t="s">
        <v>2051</v>
      </c>
      <c r="E656" s="150">
        <v>32</v>
      </c>
      <c r="F656" s="150">
        <v>20</v>
      </c>
      <c r="G656" s="147" t="s">
        <v>1466</v>
      </c>
      <c r="H656" s="110" t="s">
        <v>338</v>
      </c>
      <c r="I656" s="110" t="s">
        <v>349</v>
      </c>
      <c r="J656" s="110">
        <v>3</v>
      </c>
      <c r="K656" s="154">
        <v>640</v>
      </c>
      <c r="L656" s="154" t="s">
        <v>340</v>
      </c>
      <c r="M656" s="154">
        <v>40.136412303485329</v>
      </c>
      <c r="N656" s="154">
        <v>-98.406000000000006</v>
      </c>
      <c r="O656" s="154" t="str">
        <f>IF(TYPE(VLOOKUP(A656,'2025 check'!$E$3:$E$2531,1,0))=16,"Legacy Eligibility","Y")</f>
        <v>Y</v>
      </c>
    </row>
    <row r="657" spans="1:15" x14ac:dyDescent="0.2">
      <c r="A657" s="110" t="s">
        <v>2052</v>
      </c>
      <c r="B657" s="149">
        <v>0</v>
      </c>
      <c r="C657" s="110" t="s">
        <v>967</v>
      </c>
      <c r="D657" s="147" t="s">
        <v>2053</v>
      </c>
      <c r="E657" s="150">
        <v>75</v>
      </c>
      <c r="F657" s="150">
        <v>15.8</v>
      </c>
      <c r="G657" s="147" t="s">
        <v>337</v>
      </c>
      <c r="H657" s="110" t="s">
        <v>338</v>
      </c>
      <c r="I657" s="110" t="s">
        <v>344</v>
      </c>
      <c r="J657" s="110">
        <v>2</v>
      </c>
      <c r="K657" s="154">
        <v>1185</v>
      </c>
      <c r="L657" s="154" t="s">
        <v>340</v>
      </c>
      <c r="M657" s="154">
        <v>41.872599999999998</v>
      </c>
      <c r="N657" s="154">
        <v>-97.880200000000002</v>
      </c>
      <c r="O657" s="154" t="str">
        <f>IF(TYPE(VLOOKUP(A657,'2025 check'!$E$3:$E$2531,1,0))=16,"Legacy Eligibility","Y")</f>
        <v>Y</v>
      </c>
    </row>
    <row r="658" spans="1:15" x14ac:dyDescent="0.2">
      <c r="A658" s="110" t="s">
        <v>2054</v>
      </c>
      <c r="B658" s="149">
        <v>0</v>
      </c>
      <c r="C658" s="110" t="s">
        <v>425</v>
      </c>
      <c r="D658" s="147" t="s">
        <v>2055</v>
      </c>
      <c r="E658" s="150">
        <v>49</v>
      </c>
      <c r="F658" s="150">
        <v>19.899999999999999</v>
      </c>
      <c r="G658" s="147" t="s">
        <v>375</v>
      </c>
      <c r="H658" s="110" t="s">
        <v>338</v>
      </c>
      <c r="I658" s="110" t="s">
        <v>349</v>
      </c>
      <c r="J658" s="110">
        <v>3</v>
      </c>
      <c r="K658" s="154">
        <v>975.1</v>
      </c>
      <c r="L658" s="154" t="s">
        <v>340</v>
      </c>
      <c r="M658" s="154">
        <v>40.903500000000001</v>
      </c>
      <c r="N658" s="154">
        <v>-97.902900000000002</v>
      </c>
      <c r="O658" s="154" t="str">
        <f>IF(TYPE(VLOOKUP(A658,'2025 check'!$E$3:$E$2531,1,0))=16,"Legacy Eligibility","Y")</f>
        <v>Y</v>
      </c>
    </row>
    <row r="659" spans="1:15" x14ac:dyDescent="0.2">
      <c r="A659" s="110" t="s">
        <v>2056</v>
      </c>
      <c r="B659" s="149">
        <v>0</v>
      </c>
      <c r="C659" s="110" t="s">
        <v>361</v>
      </c>
      <c r="D659" s="147" t="s">
        <v>2057</v>
      </c>
      <c r="E659" s="150">
        <v>24</v>
      </c>
      <c r="F659" s="150">
        <v>15.5</v>
      </c>
      <c r="G659" s="147" t="s">
        <v>1832</v>
      </c>
      <c r="H659" s="110" t="s">
        <v>338</v>
      </c>
      <c r="I659" s="110" t="s">
        <v>359</v>
      </c>
      <c r="J659" s="110">
        <v>1</v>
      </c>
      <c r="K659" s="154">
        <v>372</v>
      </c>
      <c r="L659" s="154" t="s">
        <v>340</v>
      </c>
      <c r="M659" s="154">
        <v>40.277500000000003</v>
      </c>
      <c r="N659" s="154">
        <v>-97.260300000000001</v>
      </c>
      <c r="O659" s="154" t="str">
        <f>IF(TYPE(VLOOKUP(A659,'2025 check'!$E$3:$E$2531,1,0))=16,"Legacy Eligibility","Y")</f>
        <v>Y</v>
      </c>
    </row>
    <row r="660" spans="1:15" x14ac:dyDescent="0.2">
      <c r="A660" s="110" t="s">
        <v>2058</v>
      </c>
      <c r="B660" s="149">
        <v>0</v>
      </c>
      <c r="C660" s="110" t="s">
        <v>366</v>
      </c>
      <c r="D660" s="147" t="s">
        <v>2059</v>
      </c>
      <c r="E660" s="150">
        <v>32</v>
      </c>
      <c r="F660" s="150">
        <v>16.100000000000001</v>
      </c>
      <c r="G660" s="147" t="s">
        <v>1832</v>
      </c>
      <c r="H660" s="110" t="s">
        <v>338</v>
      </c>
      <c r="I660" s="110" t="s">
        <v>359</v>
      </c>
      <c r="J660" s="110">
        <v>1</v>
      </c>
      <c r="K660" s="154">
        <v>515.20000000000005</v>
      </c>
      <c r="L660" s="154" t="s">
        <v>340</v>
      </c>
      <c r="M660" s="154">
        <v>40.421700000000001</v>
      </c>
      <c r="N660" s="154">
        <v>-96.406199999999998</v>
      </c>
      <c r="O660" s="154" t="str">
        <f>IF(TYPE(VLOOKUP(A660,'2025 check'!$E$3:$E$2531,1,0))=16,"Legacy Eligibility","Y")</f>
        <v>Y</v>
      </c>
    </row>
    <row r="661" spans="1:15" x14ac:dyDescent="0.2">
      <c r="A661" s="110" t="s">
        <v>2060</v>
      </c>
      <c r="B661" s="149">
        <v>0</v>
      </c>
      <c r="C661" s="110" t="s">
        <v>366</v>
      </c>
      <c r="D661" s="147" t="s">
        <v>2061</v>
      </c>
      <c r="E661" s="150">
        <v>63</v>
      </c>
      <c r="F661" s="150">
        <v>16</v>
      </c>
      <c r="G661" s="147" t="s">
        <v>1832</v>
      </c>
      <c r="H661" s="110" t="s">
        <v>338</v>
      </c>
      <c r="I661" s="110" t="s">
        <v>359</v>
      </c>
      <c r="J661" s="110">
        <v>1</v>
      </c>
      <c r="K661" s="154">
        <v>1008</v>
      </c>
      <c r="L661" s="154" t="s">
        <v>340</v>
      </c>
      <c r="M661" s="154">
        <v>40.348999999999997</v>
      </c>
      <c r="N661" s="154">
        <v>-96.3626</v>
      </c>
      <c r="O661" s="154" t="str">
        <f>IF(TYPE(VLOOKUP(A661,'2025 check'!$E$3:$E$2531,1,0))=16,"Legacy Eligibility","Y")</f>
        <v>Y</v>
      </c>
    </row>
    <row r="662" spans="1:15" x14ac:dyDescent="0.2">
      <c r="A662" s="110" t="s">
        <v>2062</v>
      </c>
      <c r="B662" s="149" t="s">
        <v>2063</v>
      </c>
      <c r="C662" s="110" t="s">
        <v>381</v>
      </c>
      <c r="D662" s="147" t="s">
        <v>2064</v>
      </c>
      <c r="E662" s="150">
        <v>52</v>
      </c>
      <c r="F662" s="150">
        <v>15.5</v>
      </c>
      <c r="G662" s="147" t="s">
        <v>1832</v>
      </c>
      <c r="H662" s="110" t="s">
        <v>338</v>
      </c>
      <c r="I662" s="110" t="s">
        <v>359</v>
      </c>
      <c r="J662" s="110">
        <v>1</v>
      </c>
      <c r="K662" s="154">
        <v>806</v>
      </c>
      <c r="L662" s="154" t="s">
        <v>340</v>
      </c>
      <c r="M662" s="154">
        <v>40.0047</v>
      </c>
      <c r="N662" s="154">
        <v>-95.848699999999994</v>
      </c>
      <c r="O662" s="154" t="str">
        <f>IF(TYPE(VLOOKUP(A662,'2025 check'!$E$3:$E$2531,1,0))=16,"Legacy Eligibility","Y")</f>
        <v>Y</v>
      </c>
    </row>
    <row r="663" spans="1:15" x14ac:dyDescent="0.2">
      <c r="A663" s="110" t="s">
        <v>2065</v>
      </c>
      <c r="B663" s="149" t="s">
        <v>2066</v>
      </c>
      <c r="C663" s="110" t="s">
        <v>559</v>
      </c>
      <c r="D663" s="147" t="s">
        <v>2067</v>
      </c>
      <c r="E663" s="150">
        <v>94</v>
      </c>
      <c r="F663" s="150">
        <v>16</v>
      </c>
      <c r="G663" s="147" t="s">
        <v>1466</v>
      </c>
      <c r="H663" s="110" t="s">
        <v>338</v>
      </c>
      <c r="I663" s="110" t="s">
        <v>359</v>
      </c>
      <c r="J663" s="110">
        <v>1</v>
      </c>
      <c r="K663" s="154">
        <v>1504</v>
      </c>
      <c r="L663" s="154" t="s">
        <v>340</v>
      </c>
      <c r="M663" s="154">
        <v>40.553395924113204</v>
      </c>
      <c r="N663" s="154">
        <v>-97.367999999999995</v>
      </c>
      <c r="O663" s="154" t="str">
        <f>IF(TYPE(VLOOKUP(A663,'2025 check'!$E$3:$E$2531,1,0))=16,"Legacy Eligibility","Y")</f>
        <v>Y</v>
      </c>
    </row>
    <row r="664" spans="1:15" x14ac:dyDescent="0.2">
      <c r="A664" s="110" t="s">
        <v>2068</v>
      </c>
      <c r="B664" s="149">
        <v>0</v>
      </c>
      <c r="C664" s="110" t="s">
        <v>577</v>
      </c>
      <c r="D664" s="147" t="s">
        <v>2069</v>
      </c>
      <c r="E664" s="150">
        <v>70</v>
      </c>
      <c r="F664" s="150">
        <v>16</v>
      </c>
      <c r="G664" s="147" t="s">
        <v>1466</v>
      </c>
      <c r="H664" s="110" t="s">
        <v>338</v>
      </c>
      <c r="I664" s="110" t="s">
        <v>344</v>
      </c>
      <c r="J664" s="110">
        <v>2</v>
      </c>
      <c r="K664" s="154">
        <v>1120</v>
      </c>
      <c r="L664" s="154" t="s">
        <v>340</v>
      </c>
      <c r="M664" s="154">
        <v>41.973500000000001</v>
      </c>
      <c r="N664" s="154">
        <v>-98.009500000000003</v>
      </c>
      <c r="O664" s="154" t="str">
        <f>IF(TYPE(VLOOKUP(A664,'2025 check'!$E$3:$E$2531,1,0))=16,"Legacy Eligibility","Y")</f>
        <v>Legacy Eligibility</v>
      </c>
    </row>
    <row r="665" spans="1:15" x14ac:dyDescent="0.2">
      <c r="A665" s="110" t="s">
        <v>2070</v>
      </c>
      <c r="B665" s="149" t="s">
        <v>2071</v>
      </c>
      <c r="C665" s="110" t="s">
        <v>398</v>
      </c>
      <c r="D665" s="147" t="s">
        <v>2072</v>
      </c>
      <c r="E665" s="150">
        <v>33</v>
      </c>
      <c r="F665" s="150">
        <v>15.5</v>
      </c>
      <c r="G665" s="147" t="s">
        <v>1832</v>
      </c>
      <c r="H665" s="110" t="s">
        <v>338</v>
      </c>
      <c r="I665" s="110" t="s">
        <v>359</v>
      </c>
      <c r="J665" s="110">
        <v>1</v>
      </c>
      <c r="K665" s="154">
        <v>511.5</v>
      </c>
      <c r="L665" s="154" t="s">
        <v>340</v>
      </c>
      <c r="M665" s="154">
        <v>40.8855</v>
      </c>
      <c r="N665" s="154">
        <v>-96.419799999999995</v>
      </c>
      <c r="O665" s="154" t="str">
        <f>IF(TYPE(VLOOKUP(A665,'2025 check'!$E$3:$E$2531,1,0))=16,"Legacy Eligibility","Y")</f>
        <v>Y</v>
      </c>
    </row>
    <row r="666" spans="1:15" x14ac:dyDescent="0.2">
      <c r="A666" s="110" t="s">
        <v>2073</v>
      </c>
      <c r="B666" s="149" t="s">
        <v>2074</v>
      </c>
      <c r="C666" s="110" t="s">
        <v>398</v>
      </c>
      <c r="D666" s="147" t="s">
        <v>2075</v>
      </c>
      <c r="E666" s="150">
        <v>31</v>
      </c>
      <c r="F666" s="150">
        <v>16.3</v>
      </c>
      <c r="G666" s="147" t="s">
        <v>1832</v>
      </c>
      <c r="H666" s="110" t="s">
        <v>338</v>
      </c>
      <c r="I666" s="110" t="s">
        <v>359</v>
      </c>
      <c r="J666" s="110">
        <v>1</v>
      </c>
      <c r="K666" s="154">
        <v>505.3</v>
      </c>
      <c r="L666" s="154" t="s">
        <v>340</v>
      </c>
      <c r="M666" s="154">
        <v>40.898899999999998</v>
      </c>
      <c r="N666" s="154">
        <v>-96.236199999999997</v>
      </c>
      <c r="O666" s="154" t="str">
        <f>IF(TYPE(VLOOKUP(A666,'2025 check'!$E$3:$E$2531,1,0))=16,"Legacy Eligibility","Y")</f>
        <v>Y</v>
      </c>
    </row>
    <row r="667" spans="1:15" x14ac:dyDescent="0.2">
      <c r="A667" s="110" t="s">
        <v>2076</v>
      </c>
      <c r="B667" s="149">
        <v>0</v>
      </c>
      <c r="C667" s="110" t="s">
        <v>342</v>
      </c>
      <c r="D667" s="147" t="s">
        <v>2077</v>
      </c>
      <c r="E667" s="150">
        <v>66</v>
      </c>
      <c r="F667" s="150">
        <v>16</v>
      </c>
      <c r="G667" s="147" t="s">
        <v>337</v>
      </c>
      <c r="H667" s="110" t="s">
        <v>338</v>
      </c>
      <c r="I667" s="110" t="s">
        <v>344</v>
      </c>
      <c r="J667" s="110">
        <v>2</v>
      </c>
      <c r="K667" s="154">
        <v>1056</v>
      </c>
      <c r="L667" s="154" t="s">
        <v>340</v>
      </c>
      <c r="M667" s="154">
        <v>42.021700000000003</v>
      </c>
      <c r="N667" s="154">
        <v>-96.844999599999994</v>
      </c>
      <c r="O667" s="154" t="str">
        <f>IF(TYPE(VLOOKUP(A667,'2025 check'!$E$3:$E$2531,1,0))=16,"Legacy Eligibility","Y")</f>
        <v>Y</v>
      </c>
    </row>
    <row r="668" spans="1:15" x14ac:dyDescent="0.2">
      <c r="A668" s="110" t="s">
        <v>2078</v>
      </c>
      <c r="B668" s="149" t="s">
        <v>2079</v>
      </c>
      <c r="C668" s="110" t="s">
        <v>347</v>
      </c>
      <c r="D668" s="147" t="s">
        <v>2080</v>
      </c>
      <c r="E668" s="150">
        <v>93</v>
      </c>
      <c r="F668" s="150">
        <v>16.2</v>
      </c>
      <c r="G668" s="147" t="s">
        <v>1466</v>
      </c>
      <c r="H668" s="110" t="s">
        <v>338</v>
      </c>
      <c r="I668" s="110" t="s">
        <v>349</v>
      </c>
      <c r="J668" s="110">
        <v>3</v>
      </c>
      <c r="K668" s="154">
        <v>1506.6</v>
      </c>
      <c r="L668" s="154" t="s">
        <v>340</v>
      </c>
      <c r="M668" s="154">
        <v>41.206000000000003</v>
      </c>
      <c r="N668" s="154">
        <v>-99.228999999999999</v>
      </c>
      <c r="O668" s="154" t="str">
        <f>IF(TYPE(VLOOKUP(A668,'2025 check'!$E$3:$E$2531,1,0))=16,"Legacy Eligibility","Y")</f>
        <v>Y</v>
      </c>
    </row>
    <row r="669" spans="1:15" x14ac:dyDescent="0.2">
      <c r="A669" s="110" t="s">
        <v>2081</v>
      </c>
      <c r="B669" s="149" t="s">
        <v>2082</v>
      </c>
      <c r="C669" s="110" t="s">
        <v>599</v>
      </c>
      <c r="D669" s="147" t="s">
        <v>2083</v>
      </c>
      <c r="E669" s="150">
        <v>74</v>
      </c>
      <c r="F669" s="150">
        <v>24</v>
      </c>
      <c r="G669" s="147" t="s">
        <v>1466</v>
      </c>
      <c r="H669" s="110" t="s">
        <v>338</v>
      </c>
      <c r="I669" s="110" t="s">
        <v>601</v>
      </c>
      <c r="J669" s="110">
        <v>5</v>
      </c>
      <c r="K669" s="154">
        <v>1776</v>
      </c>
      <c r="L669" s="154" t="s">
        <v>340</v>
      </c>
      <c r="M669" s="154">
        <v>42.828200000000002</v>
      </c>
      <c r="N669" s="154">
        <v>-103.131</v>
      </c>
      <c r="O669" s="154" t="str">
        <f>IF(TYPE(VLOOKUP(A669,'2025 check'!$E$3:$E$2531,1,0))=16,"Legacy Eligibility","Y")</f>
        <v>Y</v>
      </c>
    </row>
    <row r="670" spans="1:15" x14ac:dyDescent="0.2">
      <c r="A670" s="110" t="s">
        <v>2084</v>
      </c>
      <c r="B670" s="149">
        <v>0</v>
      </c>
      <c r="C670" s="110" t="s">
        <v>599</v>
      </c>
      <c r="D670" s="147" t="s">
        <v>2085</v>
      </c>
      <c r="E670" s="150">
        <v>46</v>
      </c>
      <c r="F670" s="150">
        <v>20.3</v>
      </c>
      <c r="G670" s="147" t="s">
        <v>1466</v>
      </c>
      <c r="H670" s="110" t="s">
        <v>338</v>
      </c>
      <c r="I670" s="110" t="s">
        <v>601</v>
      </c>
      <c r="J670" s="110">
        <v>5</v>
      </c>
      <c r="K670" s="154">
        <v>933.8</v>
      </c>
      <c r="L670" s="154" t="s">
        <v>340</v>
      </c>
      <c r="M670" s="154">
        <v>42.799599999999998</v>
      </c>
      <c r="N670" s="154">
        <v>-102.9259</v>
      </c>
      <c r="O670" s="154" t="str">
        <f>IF(TYPE(VLOOKUP(A670,'2025 check'!$E$3:$E$2531,1,0))=16,"Legacy Eligibility","Y")</f>
        <v>Y</v>
      </c>
    </row>
    <row r="671" spans="1:15" x14ac:dyDescent="0.2">
      <c r="A671" s="110" t="s">
        <v>2086</v>
      </c>
      <c r="B671" s="149">
        <v>0</v>
      </c>
      <c r="C671" s="110" t="s">
        <v>531</v>
      </c>
      <c r="D671" s="147" t="s">
        <v>2087</v>
      </c>
      <c r="E671" s="150">
        <v>32</v>
      </c>
      <c r="F671" s="150">
        <v>16</v>
      </c>
      <c r="G671" s="147" t="s">
        <v>1832</v>
      </c>
      <c r="H671" s="110" t="s">
        <v>338</v>
      </c>
      <c r="I671" s="110" t="s">
        <v>339</v>
      </c>
      <c r="J671" s="110">
        <v>4</v>
      </c>
      <c r="K671" s="154">
        <v>512</v>
      </c>
      <c r="L671" s="154" t="s">
        <v>340</v>
      </c>
      <c r="M671" s="154">
        <v>40.019799999999996</v>
      </c>
      <c r="N671" s="154">
        <v>-99.872</v>
      </c>
      <c r="O671" s="154" t="str">
        <f>IF(TYPE(VLOOKUP(A671,'2025 check'!$E$3:$E$2531,1,0))=16,"Legacy Eligibility","Y")</f>
        <v>Y</v>
      </c>
    </row>
    <row r="672" spans="1:15" x14ac:dyDescent="0.2">
      <c r="A672" s="110" t="s">
        <v>2088</v>
      </c>
      <c r="B672" s="149">
        <v>0</v>
      </c>
      <c r="C672" s="110" t="s">
        <v>366</v>
      </c>
      <c r="D672" s="147" t="s">
        <v>2089</v>
      </c>
      <c r="E672" s="150">
        <v>24</v>
      </c>
      <c r="F672" s="150">
        <v>16.100000000000001</v>
      </c>
      <c r="G672" s="147" t="s">
        <v>1832</v>
      </c>
      <c r="H672" s="110" t="s">
        <v>548</v>
      </c>
      <c r="I672" s="110" t="s">
        <v>359</v>
      </c>
      <c r="J672" s="110">
        <v>1</v>
      </c>
      <c r="K672" s="154">
        <v>386.4</v>
      </c>
      <c r="L672" s="154" t="s">
        <v>340</v>
      </c>
      <c r="M672" s="154">
        <v>40.306100000000001</v>
      </c>
      <c r="N672" s="154">
        <v>-96.332599999999999</v>
      </c>
      <c r="O672" s="154" t="str">
        <f>IF(TYPE(VLOOKUP(A672,'2025 check'!$E$3:$E$2531,1,0))=16,"Legacy Eligibility","Y")</f>
        <v>Y</v>
      </c>
    </row>
    <row r="673" spans="1:15" x14ac:dyDescent="0.2">
      <c r="A673" s="110" t="s">
        <v>2090</v>
      </c>
      <c r="B673" s="149">
        <v>0</v>
      </c>
      <c r="C673" s="110" t="s">
        <v>366</v>
      </c>
      <c r="D673" s="147" t="s">
        <v>2091</v>
      </c>
      <c r="E673" s="150">
        <v>32</v>
      </c>
      <c r="F673" s="150">
        <v>16.100000000000001</v>
      </c>
      <c r="G673" s="147" t="s">
        <v>1832</v>
      </c>
      <c r="H673" s="110" t="s">
        <v>338</v>
      </c>
      <c r="I673" s="110" t="s">
        <v>359</v>
      </c>
      <c r="J673" s="110">
        <v>1</v>
      </c>
      <c r="K673" s="154">
        <v>515.20000000000005</v>
      </c>
      <c r="L673" s="154" t="s">
        <v>340</v>
      </c>
      <c r="M673" s="154">
        <v>40.349060139093474</v>
      </c>
      <c r="N673" s="154">
        <v>-96.30749195337296</v>
      </c>
      <c r="O673" s="154" t="str">
        <f>IF(TYPE(VLOOKUP(A673,'2025 check'!$E$3:$E$2531,1,0))=16,"Legacy Eligibility","Y")</f>
        <v>Y</v>
      </c>
    </row>
    <row r="674" spans="1:15" x14ac:dyDescent="0.2">
      <c r="A674" s="110" t="s">
        <v>2092</v>
      </c>
      <c r="B674" s="149">
        <v>0</v>
      </c>
      <c r="C674" s="110" t="s">
        <v>366</v>
      </c>
      <c r="D674" s="147" t="s">
        <v>2093</v>
      </c>
      <c r="E674" s="150">
        <v>24</v>
      </c>
      <c r="F674" s="150">
        <v>16.2</v>
      </c>
      <c r="G674" s="147" t="s">
        <v>1832</v>
      </c>
      <c r="H674" s="110" t="s">
        <v>338</v>
      </c>
      <c r="I674" s="110" t="s">
        <v>359</v>
      </c>
      <c r="J674" s="110">
        <v>1</v>
      </c>
      <c r="K674" s="154">
        <v>388.8</v>
      </c>
      <c r="L674" s="154" t="s">
        <v>340</v>
      </c>
      <c r="M674" s="154">
        <v>40.291400000000003</v>
      </c>
      <c r="N674" s="154">
        <v>-96.315399999999997</v>
      </c>
      <c r="O674" s="154" t="str">
        <f>IF(TYPE(VLOOKUP(A674,'2025 check'!$E$3:$E$2531,1,0))=16,"Legacy Eligibility","Y")</f>
        <v>Y</v>
      </c>
    </row>
    <row r="675" spans="1:15" x14ac:dyDescent="0.2">
      <c r="A675" s="110" t="s">
        <v>2094</v>
      </c>
      <c r="B675" s="149">
        <v>0</v>
      </c>
      <c r="C675" s="110" t="s">
        <v>652</v>
      </c>
      <c r="D675" s="147" t="s">
        <v>2095</v>
      </c>
      <c r="E675" s="150">
        <v>27.998687664041999</v>
      </c>
      <c r="F675" s="150">
        <v>24.4</v>
      </c>
      <c r="G675" s="147" t="s">
        <v>1466</v>
      </c>
      <c r="H675" s="110" t="s">
        <v>338</v>
      </c>
      <c r="I675" s="110" t="s">
        <v>344</v>
      </c>
      <c r="J675" s="110">
        <v>2</v>
      </c>
      <c r="K675" s="154">
        <v>683.2</v>
      </c>
      <c r="L675" s="154" t="s">
        <v>340</v>
      </c>
      <c r="M675" s="154">
        <v>41.811799999999998</v>
      </c>
      <c r="N675" s="154">
        <v>-97.678100000000001</v>
      </c>
      <c r="O675" s="154" t="str">
        <f>IF(TYPE(VLOOKUP(A675,'2025 check'!$E$3:$E$2531,1,0))=16,"Legacy Eligibility","Y")</f>
        <v>Y</v>
      </c>
    </row>
    <row r="676" spans="1:15" x14ac:dyDescent="0.2">
      <c r="A676" s="110" t="s">
        <v>2096</v>
      </c>
      <c r="B676" s="149">
        <v>0</v>
      </c>
      <c r="C676" s="110" t="s">
        <v>369</v>
      </c>
      <c r="D676" s="147" t="s">
        <v>2097</v>
      </c>
      <c r="E676" s="150">
        <v>51</v>
      </c>
      <c r="F676" s="150">
        <v>14.9</v>
      </c>
      <c r="G676" s="147" t="s">
        <v>1832</v>
      </c>
      <c r="H676" s="110" t="s">
        <v>338</v>
      </c>
      <c r="I676" s="110" t="s">
        <v>359</v>
      </c>
      <c r="J676" s="110">
        <v>1</v>
      </c>
      <c r="K676" s="154">
        <v>759.9</v>
      </c>
      <c r="L676" s="154" t="s">
        <v>340</v>
      </c>
      <c r="M676" s="154">
        <v>40.457999999999998</v>
      </c>
      <c r="N676" s="154">
        <v>-95.983199999999997</v>
      </c>
      <c r="O676" s="154" t="str">
        <f>IF(TYPE(VLOOKUP(A676,'2025 check'!$E$3:$E$2531,1,0))=16,"Legacy Eligibility","Y")</f>
        <v>Y</v>
      </c>
    </row>
    <row r="677" spans="1:15" x14ac:dyDescent="0.2">
      <c r="A677" s="110" t="s">
        <v>2098</v>
      </c>
      <c r="B677" s="149">
        <v>0</v>
      </c>
      <c r="C677" s="110" t="s">
        <v>369</v>
      </c>
      <c r="D677" s="147" t="s">
        <v>2099</v>
      </c>
      <c r="E677" s="150">
        <v>32</v>
      </c>
      <c r="F677" s="150">
        <v>16.3</v>
      </c>
      <c r="G677" s="147" t="s">
        <v>1832</v>
      </c>
      <c r="H677" s="110" t="s">
        <v>338</v>
      </c>
      <c r="I677" s="110" t="s">
        <v>359</v>
      </c>
      <c r="J677" s="110">
        <v>1</v>
      </c>
      <c r="K677" s="154">
        <v>521.6</v>
      </c>
      <c r="L677" s="154" t="s">
        <v>340</v>
      </c>
      <c r="M677" s="154">
        <v>40.450699999999998</v>
      </c>
      <c r="N677" s="154">
        <v>-96.056899999999999</v>
      </c>
      <c r="O677" s="154" t="str">
        <f>IF(TYPE(VLOOKUP(A677,'2025 check'!$E$3:$E$2531,1,0))=16,"Legacy Eligibility","Y")</f>
        <v>Y</v>
      </c>
    </row>
    <row r="678" spans="1:15" x14ac:dyDescent="0.2">
      <c r="A678" s="110" t="s">
        <v>2100</v>
      </c>
      <c r="B678" s="149">
        <v>0</v>
      </c>
      <c r="C678" s="110" t="s">
        <v>369</v>
      </c>
      <c r="D678" s="147" t="s">
        <v>2101</v>
      </c>
      <c r="E678" s="150">
        <v>30</v>
      </c>
      <c r="F678" s="150">
        <v>19.8</v>
      </c>
      <c r="G678" s="147" t="s">
        <v>1832</v>
      </c>
      <c r="H678" s="110" t="s">
        <v>338</v>
      </c>
      <c r="I678" s="110" t="s">
        <v>359</v>
      </c>
      <c r="J678" s="110">
        <v>1</v>
      </c>
      <c r="K678" s="154">
        <v>594</v>
      </c>
      <c r="L678" s="154" t="s">
        <v>340</v>
      </c>
      <c r="M678" s="154">
        <v>40.262</v>
      </c>
      <c r="N678" s="154">
        <v>-95.723799999999997</v>
      </c>
      <c r="O678" s="154" t="str">
        <f>IF(TYPE(VLOOKUP(A678,'2025 check'!$E$3:$E$2531,1,0))=16,"Legacy Eligibility","Y")</f>
        <v>Y</v>
      </c>
    </row>
    <row r="679" spans="1:15" x14ac:dyDescent="0.2">
      <c r="A679" s="110" t="s">
        <v>2102</v>
      </c>
      <c r="B679" s="149" t="s">
        <v>2103</v>
      </c>
      <c r="C679" s="110" t="s">
        <v>373</v>
      </c>
      <c r="D679" s="147" t="s">
        <v>2104</v>
      </c>
      <c r="E679" s="150">
        <v>27</v>
      </c>
      <c r="F679" s="150">
        <v>17.7</v>
      </c>
      <c r="G679" s="147" t="s">
        <v>1832</v>
      </c>
      <c r="H679" s="110" t="s">
        <v>338</v>
      </c>
      <c r="I679" s="110" t="s">
        <v>359</v>
      </c>
      <c r="J679" s="110">
        <v>1</v>
      </c>
      <c r="K679" s="154">
        <v>477.9</v>
      </c>
      <c r="L679" s="154" t="s">
        <v>340</v>
      </c>
      <c r="M679" s="154">
        <v>40.015500000000003</v>
      </c>
      <c r="N679" s="154">
        <v>-96.396900000000002</v>
      </c>
      <c r="O679" s="154" t="str">
        <f>IF(TYPE(VLOOKUP(A679,'2025 check'!$E$3:$E$2531,1,0))=16,"Legacy Eligibility","Y")</f>
        <v>Y</v>
      </c>
    </row>
    <row r="680" spans="1:15" x14ac:dyDescent="0.2">
      <c r="A680" s="110" t="s">
        <v>2105</v>
      </c>
      <c r="B680" s="149" t="s">
        <v>2106</v>
      </c>
      <c r="C680" s="110" t="s">
        <v>381</v>
      </c>
      <c r="D680" s="147" t="s">
        <v>2107</v>
      </c>
      <c r="E680" s="150">
        <v>81</v>
      </c>
      <c r="F680" s="150">
        <v>16</v>
      </c>
      <c r="G680" s="147" t="s">
        <v>337</v>
      </c>
      <c r="H680" s="110" t="s">
        <v>338</v>
      </c>
      <c r="I680" s="110" t="s">
        <v>359</v>
      </c>
      <c r="J680" s="110">
        <v>1</v>
      </c>
      <c r="K680" s="154">
        <v>1296</v>
      </c>
      <c r="L680" s="154" t="s">
        <v>340</v>
      </c>
      <c r="M680" s="154">
        <v>40.174999999999997</v>
      </c>
      <c r="N680" s="154">
        <v>-95.564999999999998</v>
      </c>
      <c r="O680" s="154" t="str">
        <f>IF(TYPE(VLOOKUP(A680,'2025 check'!$E$3:$E$2531,1,0))=16,"Legacy Eligibility","Y")</f>
        <v>Y</v>
      </c>
    </row>
    <row r="681" spans="1:15" x14ac:dyDescent="0.2">
      <c r="A681" s="110" t="s">
        <v>2108</v>
      </c>
      <c r="B681" s="149">
        <v>0</v>
      </c>
      <c r="C681" s="110" t="s">
        <v>559</v>
      </c>
      <c r="D681" s="147" t="s">
        <v>2109</v>
      </c>
      <c r="E681" s="150">
        <v>65</v>
      </c>
      <c r="F681" s="150">
        <v>15.8</v>
      </c>
      <c r="G681" s="147" t="s">
        <v>1466</v>
      </c>
      <c r="H681" s="110" t="s">
        <v>338</v>
      </c>
      <c r="I681" s="110" t="s">
        <v>359</v>
      </c>
      <c r="J681" s="110">
        <v>1</v>
      </c>
      <c r="K681" s="154">
        <v>1027</v>
      </c>
      <c r="L681" s="154" t="s">
        <v>340</v>
      </c>
      <c r="M681" s="154">
        <v>40.436999999999998</v>
      </c>
      <c r="N681" s="154">
        <v>-97.220200000000006</v>
      </c>
      <c r="O681" s="154" t="str">
        <f>IF(TYPE(VLOOKUP(A681,'2025 check'!$E$3:$E$2531,1,0))=16,"Legacy Eligibility","Y")</f>
        <v>Y</v>
      </c>
    </row>
    <row r="682" spans="1:15" x14ac:dyDescent="0.2">
      <c r="A682" s="110" t="s">
        <v>2110</v>
      </c>
      <c r="B682" s="149">
        <v>0</v>
      </c>
      <c r="C682" s="110" t="s">
        <v>456</v>
      </c>
      <c r="D682" s="147" t="s">
        <v>2111</v>
      </c>
      <c r="E682" s="150">
        <v>63</v>
      </c>
      <c r="F682" s="150">
        <v>20.3</v>
      </c>
      <c r="G682" s="147" t="s">
        <v>1466</v>
      </c>
      <c r="H682" s="110" t="s">
        <v>338</v>
      </c>
      <c r="I682" s="110" t="s">
        <v>359</v>
      </c>
      <c r="J682" s="110">
        <v>1</v>
      </c>
      <c r="K682" s="154">
        <v>1278.9000000000001</v>
      </c>
      <c r="L682" s="154" t="s">
        <v>340</v>
      </c>
      <c r="M682" s="154">
        <v>41.087000000000003</v>
      </c>
      <c r="N682" s="154">
        <v>-96.87</v>
      </c>
      <c r="O682" s="154" t="str">
        <f>IF(TYPE(VLOOKUP(A682,'2025 check'!$E$3:$E$2531,1,0))=16,"Legacy Eligibility","Y")</f>
        <v>Legacy Eligibility</v>
      </c>
    </row>
    <row r="683" spans="1:15" x14ac:dyDescent="0.2">
      <c r="A683" s="110" t="s">
        <v>2112</v>
      </c>
      <c r="B683" s="149">
        <v>0</v>
      </c>
      <c r="C683" s="110" t="s">
        <v>456</v>
      </c>
      <c r="D683" s="147" t="s">
        <v>2113</v>
      </c>
      <c r="E683" s="150">
        <v>63</v>
      </c>
      <c r="F683" s="150">
        <v>16.3</v>
      </c>
      <c r="G683" s="147" t="s">
        <v>375</v>
      </c>
      <c r="H683" s="110" t="s">
        <v>338</v>
      </c>
      <c r="I683" s="110" t="s">
        <v>359</v>
      </c>
      <c r="J683" s="110">
        <v>1</v>
      </c>
      <c r="K683" s="154">
        <v>1026.9000000000001</v>
      </c>
      <c r="L683" s="154" t="s">
        <v>340</v>
      </c>
      <c r="M683" s="154">
        <v>41.255000000000003</v>
      </c>
      <c r="N683" s="154">
        <v>-96.908299999999997</v>
      </c>
      <c r="O683" s="154" t="str">
        <f>IF(TYPE(VLOOKUP(A683,'2025 check'!$E$3:$E$2531,1,0))=16,"Legacy Eligibility","Y")</f>
        <v>Y</v>
      </c>
    </row>
    <row r="684" spans="1:15" x14ac:dyDescent="0.2">
      <c r="A684" s="110" t="s">
        <v>2114</v>
      </c>
      <c r="B684" s="149" t="s">
        <v>2115</v>
      </c>
      <c r="C684" s="110" t="s">
        <v>456</v>
      </c>
      <c r="D684" s="147" t="s">
        <v>2116</v>
      </c>
      <c r="E684" s="150">
        <v>74</v>
      </c>
      <c r="F684" s="150">
        <v>20.3</v>
      </c>
      <c r="G684" s="147" t="s">
        <v>1466</v>
      </c>
      <c r="H684" s="110" t="s">
        <v>338</v>
      </c>
      <c r="I684" s="110" t="s">
        <v>359</v>
      </c>
      <c r="J684" s="110">
        <v>1</v>
      </c>
      <c r="K684" s="154">
        <v>1502.2</v>
      </c>
      <c r="L684" s="154" t="s">
        <v>340</v>
      </c>
      <c r="M684" s="154">
        <v>41.380200000000002</v>
      </c>
      <c r="N684" s="154">
        <v>-96.736199999999997</v>
      </c>
      <c r="O684" s="154" t="str">
        <f>IF(TYPE(VLOOKUP(A684,'2025 check'!$E$3:$E$2531,1,0))=16,"Legacy Eligibility","Y")</f>
        <v>Y</v>
      </c>
    </row>
    <row r="685" spans="1:15" x14ac:dyDescent="0.2">
      <c r="A685" s="110" t="s">
        <v>2117</v>
      </c>
      <c r="B685" s="149">
        <v>0</v>
      </c>
      <c r="C685" s="110" t="s">
        <v>335</v>
      </c>
      <c r="D685" s="147" t="s">
        <v>2118</v>
      </c>
      <c r="E685" s="150">
        <v>26</v>
      </c>
      <c r="F685" s="150">
        <v>28.4</v>
      </c>
      <c r="G685" s="147" t="s">
        <v>1466</v>
      </c>
      <c r="H685" s="110" t="s">
        <v>358</v>
      </c>
      <c r="I685" s="110" t="s">
        <v>339</v>
      </c>
      <c r="J685" s="110">
        <v>4</v>
      </c>
      <c r="K685" s="154">
        <v>738.4</v>
      </c>
      <c r="L685" s="154" t="s">
        <v>340</v>
      </c>
      <c r="M685" s="154">
        <v>42.165399999999998</v>
      </c>
      <c r="N685" s="154">
        <v>-100.1901</v>
      </c>
      <c r="O685" s="154" t="str">
        <f>IF(TYPE(VLOOKUP(A685,'2025 check'!$E$3:$E$2531,1,0))=16,"Legacy Eligibility","Y")</f>
        <v>Y</v>
      </c>
    </row>
    <row r="686" spans="1:15" x14ac:dyDescent="0.2">
      <c r="A686" s="110" t="s">
        <v>2119</v>
      </c>
      <c r="B686" s="149" t="s">
        <v>2120</v>
      </c>
      <c r="C686" s="110" t="s">
        <v>746</v>
      </c>
      <c r="D686" s="147" t="s">
        <v>2121</v>
      </c>
      <c r="E686" s="150">
        <v>77</v>
      </c>
      <c r="F686" s="150">
        <v>20.2</v>
      </c>
      <c r="G686" s="147" t="s">
        <v>1466</v>
      </c>
      <c r="H686" s="110" t="s">
        <v>338</v>
      </c>
      <c r="I686" s="110" t="s">
        <v>349</v>
      </c>
      <c r="J686" s="110">
        <v>3</v>
      </c>
      <c r="K686" s="154">
        <v>1555.4</v>
      </c>
      <c r="L686" s="154" t="s">
        <v>340</v>
      </c>
      <c r="M686" s="154">
        <v>40.4953</v>
      </c>
      <c r="N686" s="154">
        <v>-98.4298</v>
      </c>
      <c r="O686" s="154" t="str">
        <f>IF(TYPE(VLOOKUP(A686,'2025 check'!$E$3:$E$2531,1,0))=16,"Legacy Eligibility","Y")</f>
        <v>Y</v>
      </c>
    </row>
    <row r="687" spans="1:15" x14ac:dyDescent="0.2">
      <c r="A687" s="110" t="s">
        <v>2122</v>
      </c>
      <c r="B687" s="149">
        <v>0</v>
      </c>
      <c r="C687" s="110" t="s">
        <v>361</v>
      </c>
      <c r="D687" s="147" t="s">
        <v>2123</v>
      </c>
      <c r="E687" s="150">
        <v>26</v>
      </c>
      <c r="F687" s="150">
        <v>20.2</v>
      </c>
      <c r="G687" s="147" t="s">
        <v>1832</v>
      </c>
      <c r="H687" s="110" t="s">
        <v>338</v>
      </c>
      <c r="I687" s="110" t="s">
        <v>359</v>
      </c>
      <c r="J687" s="110">
        <v>1</v>
      </c>
      <c r="K687" s="154">
        <v>525.20000000000005</v>
      </c>
      <c r="L687" s="154" t="s">
        <v>340</v>
      </c>
      <c r="M687" s="154">
        <v>40.030900000000003</v>
      </c>
      <c r="N687" s="154">
        <v>-97.276200000000003</v>
      </c>
      <c r="O687" s="154" t="str">
        <f>IF(TYPE(VLOOKUP(A687,'2025 check'!$E$3:$E$2531,1,0))=16,"Legacy Eligibility","Y")</f>
        <v>Y</v>
      </c>
    </row>
    <row r="688" spans="1:15" x14ac:dyDescent="0.2">
      <c r="A688" s="110" t="s">
        <v>2124</v>
      </c>
      <c r="B688" s="149">
        <v>0</v>
      </c>
      <c r="C688" s="110" t="s">
        <v>442</v>
      </c>
      <c r="D688" s="147" t="s">
        <v>2125</v>
      </c>
      <c r="E688" s="150">
        <v>33</v>
      </c>
      <c r="F688" s="150">
        <v>25</v>
      </c>
      <c r="G688" s="147" t="s">
        <v>1466</v>
      </c>
      <c r="H688" s="110" t="s">
        <v>338</v>
      </c>
      <c r="I688" s="110" t="s">
        <v>359</v>
      </c>
      <c r="J688" s="110">
        <v>1</v>
      </c>
      <c r="K688" s="154">
        <v>825</v>
      </c>
      <c r="L688" s="154" t="s">
        <v>340</v>
      </c>
      <c r="M688" s="154">
        <v>40.782299999999999</v>
      </c>
      <c r="N688" s="154">
        <v>-96.140299999999996</v>
      </c>
      <c r="O688" s="154" t="str">
        <f>IF(TYPE(VLOOKUP(A688,'2025 check'!$E$3:$E$2531,1,0))=16,"Legacy Eligibility","Y")</f>
        <v>Y</v>
      </c>
    </row>
    <row r="689" spans="1:15" x14ac:dyDescent="0.2">
      <c r="A689" s="110" t="s">
        <v>2126</v>
      </c>
      <c r="B689" s="149">
        <v>0</v>
      </c>
      <c r="C689" s="110" t="s">
        <v>456</v>
      </c>
      <c r="D689" s="147" t="s">
        <v>2127</v>
      </c>
      <c r="E689" s="150">
        <v>24</v>
      </c>
      <c r="F689" s="150">
        <v>20.100000000000001</v>
      </c>
      <c r="G689" s="147" t="s">
        <v>1466</v>
      </c>
      <c r="H689" s="110" t="s">
        <v>338</v>
      </c>
      <c r="I689" s="110" t="s">
        <v>359</v>
      </c>
      <c r="J689" s="110">
        <v>1</v>
      </c>
      <c r="K689" s="154">
        <v>482.4</v>
      </c>
      <c r="L689" s="154" t="s">
        <v>340</v>
      </c>
      <c r="M689" s="154">
        <v>41.103234358963761</v>
      </c>
      <c r="N689" s="154">
        <v>-96.454394635581991</v>
      </c>
      <c r="O689" s="154" t="str">
        <f>IF(TYPE(VLOOKUP(A689,'2025 check'!$E$3:$E$2531,1,0))=16,"Legacy Eligibility","Y")</f>
        <v>Y</v>
      </c>
    </row>
    <row r="690" spans="1:15" x14ac:dyDescent="0.2">
      <c r="A690" s="110" t="s">
        <v>2128</v>
      </c>
      <c r="B690" s="149" t="s">
        <v>2129</v>
      </c>
      <c r="C690" s="110" t="s">
        <v>398</v>
      </c>
      <c r="D690" s="147" t="s">
        <v>2130</v>
      </c>
      <c r="E690" s="150">
        <v>34</v>
      </c>
      <c r="F690" s="150">
        <v>16.100000000000001</v>
      </c>
      <c r="G690" s="147" t="s">
        <v>1832</v>
      </c>
      <c r="H690" s="110" t="s">
        <v>338</v>
      </c>
      <c r="I690" s="110" t="s">
        <v>359</v>
      </c>
      <c r="J690" s="110">
        <v>1</v>
      </c>
      <c r="K690" s="154">
        <v>547.4</v>
      </c>
      <c r="L690" s="154" t="s">
        <v>340</v>
      </c>
      <c r="M690" s="154">
        <v>40.8996</v>
      </c>
      <c r="N690" s="154">
        <v>-96.238399999999999</v>
      </c>
      <c r="O690" s="154" t="str">
        <f>IF(TYPE(VLOOKUP(A690,'2025 check'!$E$3:$E$2531,1,0))=16,"Legacy Eligibility","Y")</f>
        <v>Y</v>
      </c>
    </row>
    <row r="691" spans="1:15" x14ac:dyDescent="0.2">
      <c r="A691" s="110" t="s">
        <v>2131</v>
      </c>
      <c r="B691" s="149" t="s">
        <v>2132</v>
      </c>
      <c r="C691" s="110" t="s">
        <v>398</v>
      </c>
      <c r="D691" s="147" t="s">
        <v>2133</v>
      </c>
      <c r="E691" s="150">
        <v>32</v>
      </c>
      <c r="F691" s="150">
        <v>20</v>
      </c>
      <c r="G691" s="147" t="s">
        <v>1832</v>
      </c>
      <c r="H691" s="110" t="s">
        <v>338</v>
      </c>
      <c r="I691" s="110" t="s">
        <v>359</v>
      </c>
      <c r="J691" s="110">
        <v>1</v>
      </c>
      <c r="K691" s="154">
        <v>640</v>
      </c>
      <c r="L691" s="154" t="s">
        <v>340</v>
      </c>
      <c r="M691" s="154">
        <v>40.841799999999999</v>
      </c>
      <c r="N691" s="154">
        <v>-96.197699999999998</v>
      </c>
      <c r="O691" s="154" t="str">
        <f>IF(TYPE(VLOOKUP(A691,'2025 check'!$E$3:$E$2531,1,0))=16,"Legacy Eligibility","Y")</f>
        <v>Y</v>
      </c>
    </row>
    <row r="692" spans="1:15" x14ac:dyDescent="0.2">
      <c r="A692" s="110" t="s">
        <v>2134</v>
      </c>
      <c r="B692" s="149" t="s">
        <v>2135</v>
      </c>
      <c r="C692" s="110" t="s">
        <v>398</v>
      </c>
      <c r="D692" s="147" t="s">
        <v>2136</v>
      </c>
      <c r="E692" s="150">
        <v>30</v>
      </c>
      <c r="F692" s="150">
        <v>16</v>
      </c>
      <c r="G692" s="147" t="s">
        <v>1832</v>
      </c>
      <c r="H692" s="110" t="s">
        <v>338</v>
      </c>
      <c r="I692" s="110" t="s">
        <v>359</v>
      </c>
      <c r="J692" s="110">
        <v>1</v>
      </c>
      <c r="K692" s="154">
        <v>480</v>
      </c>
      <c r="L692" s="154" t="s">
        <v>340</v>
      </c>
      <c r="M692" s="154">
        <v>40.856200000000001</v>
      </c>
      <c r="N692" s="154">
        <v>-96.2303</v>
      </c>
      <c r="O692" s="154" t="str">
        <f>IF(TYPE(VLOOKUP(A692,'2025 check'!$E$3:$E$2531,1,0))=16,"Legacy Eligibility","Y")</f>
        <v>Y</v>
      </c>
    </row>
    <row r="693" spans="1:15" x14ac:dyDescent="0.2">
      <c r="A693" s="110" t="s">
        <v>2137</v>
      </c>
      <c r="B693" s="149">
        <v>0</v>
      </c>
      <c r="C693" s="110" t="s">
        <v>590</v>
      </c>
      <c r="D693" s="147" t="s">
        <v>2138</v>
      </c>
      <c r="E693" s="150">
        <v>52</v>
      </c>
      <c r="F693" s="150">
        <v>20</v>
      </c>
      <c r="G693" s="147" t="s">
        <v>375</v>
      </c>
      <c r="H693" s="110" t="s">
        <v>338</v>
      </c>
      <c r="I693" s="110" t="s">
        <v>344</v>
      </c>
      <c r="J693" s="110">
        <v>2</v>
      </c>
      <c r="K693" s="154">
        <v>1040</v>
      </c>
      <c r="L693" s="154" t="s">
        <v>620</v>
      </c>
      <c r="M693" s="154">
        <v>42.825099999999999</v>
      </c>
      <c r="N693" s="154">
        <v>-97.413799999999995</v>
      </c>
      <c r="O693" s="154" t="str">
        <f>IF(TYPE(VLOOKUP(A693,'2025 check'!$E$3:$E$2531,1,0))=16,"Legacy Eligibility","Y")</f>
        <v>Y</v>
      </c>
    </row>
    <row r="694" spans="1:15" x14ac:dyDescent="0.2">
      <c r="A694" s="110" t="s">
        <v>2139</v>
      </c>
      <c r="B694" s="149">
        <v>0</v>
      </c>
      <c r="C694" s="110" t="s">
        <v>590</v>
      </c>
      <c r="D694" s="147" t="s">
        <v>2140</v>
      </c>
      <c r="E694" s="150">
        <v>32</v>
      </c>
      <c r="F694" s="150">
        <v>18.3</v>
      </c>
      <c r="G694" s="147" t="s">
        <v>1466</v>
      </c>
      <c r="H694" s="110" t="s">
        <v>338</v>
      </c>
      <c r="I694" s="110" t="s">
        <v>344</v>
      </c>
      <c r="J694" s="110">
        <v>2</v>
      </c>
      <c r="K694" s="154">
        <v>585.6</v>
      </c>
      <c r="L694" s="154" t="s">
        <v>340</v>
      </c>
      <c r="M694" s="154">
        <v>42.3827</v>
      </c>
      <c r="N694" s="154">
        <v>-97.174099999999996</v>
      </c>
      <c r="O694" s="154" t="str">
        <f>IF(TYPE(VLOOKUP(A694,'2025 check'!$E$3:$E$2531,1,0))=16,"Legacy Eligibility","Y")</f>
        <v>Y</v>
      </c>
    </row>
    <row r="695" spans="1:15" x14ac:dyDescent="0.2">
      <c r="A695" s="110" t="s">
        <v>2141</v>
      </c>
      <c r="B695" s="149">
        <v>0</v>
      </c>
      <c r="C695" s="110" t="s">
        <v>590</v>
      </c>
      <c r="D695" s="147" t="s">
        <v>2142</v>
      </c>
      <c r="E695" s="150">
        <v>42</v>
      </c>
      <c r="F695" s="150">
        <v>20</v>
      </c>
      <c r="G695" s="147" t="s">
        <v>375</v>
      </c>
      <c r="H695" s="110" t="s">
        <v>338</v>
      </c>
      <c r="I695" s="110" t="s">
        <v>344</v>
      </c>
      <c r="J695" s="110">
        <v>2</v>
      </c>
      <c r="K695" s="154">
        <v>840</v>
      </c>
      <c r="L695" s="154" t="s">
        <v>620</v>
      </c>
      <c r="M695" s="154">
        <v>42.756100000000004</v>
      </c>
      <c r="N695" s="154">
        <v>-97.485900000000001</v>
      </c>
      <c r="O695" s="154" t="str">
        <f>IF(TYPE(VLOOKUP(A695,'2025 check'!$E$3:$E$2531,1,0))=16,"Legacy Eligibility","Y")</f>
        <v>Y</v>
      </c>
    </row>
    <row r="696" spans="1:15" x14ac:dyDescent="0.2">
      <c r="A696" s="110" t="s">
        <v>2143</v>
      </c>
      <c r="B696" s="149" t="s">
        <v>2144</v>
      </c>
      <c r="C696" s="110" t="s">
        <v>352</v>
      </c>
      <c r="D696" s="147" t="s">
        <v>2145</v>
      </c>
      <c r="E696" s="150">
        <v>63</v>
      </c>
      <c r="F696" s="150">
        <v>15.1</v>
      </c>
      <c r="G696" s="147" t="s">
        <v>1832</v>
      </c>
      <c r="H696" s="110" t="s">
        <v>338</v>
      </c>
      <c r="I696" s="110" t="s">
        <v>344</v>
      </c>
      <c r="J696" s="110">
        <v>2</v>
      </c>
      <c r="K696" s="154">
        <v>951.3</v>
      </c>
      <c r="L696" s="154" t="s">
        <v>340</v>
      </c>
      <c r="M696" s="154">
        <v>42.429900000000004</v>
      </c>
      <c r="N696" s="154">
        <v>-96.686999999999998</v>
      </c>
      <c r="O696" s="154" t="str">
        <f>IF(TYPE(VLOOKUP(A696,'2025 check'!$E$3:$E$2531,1,0))=16,"Legacy Eligibility","Y")</f>
        <v>Y</v>
      </c>
    </row>
    <row r="697" spans="1:15" x14ac:dyDescent="0.2">
      <c r="A697" s="110" t="s">
        <v>2146</v>
      </c>
      <c r="B697" s="149">
        <v>0</v>
      </c>
      <c r="C697" s="110" t="s">
        <v>494</v>
      </c>
      <c r="D697" s="147" t="s">
        <v>2147</v>
      </c>
      <c r="E697" s="150">
        <v>25</v>
      </c>
      <c r="F697" s="150">
        <v>19.600000000000001</v>
      </c>
      <c r="G697" s="147" t="s">
        <v>1832</v>
      </c>
      <c r="H697" s="110" t="s">
        <v>338</v>
      </c>
      <c r="I697" s="110" t="s">
        <v>344</v>
      </c>
      <c r="J697" s="110">
        <v>2</v>
      </c>
      <c r="K697" s="154">
        <v>490</v>
      </c>
      <c r="L697" s="154" t="s">
        <v>340</v>
      </c>
      <c r="M697" s="154">
        <v>42.308500000000002</v>
      </c>
      <c r="N697" s="154">
        <v>-96.920599999999993</v>
      </c>
      <c r="O697" s="154" t="str">
        <f>IF(TYPE(VLOOKUP(A697,'2025 check'!$E$3:$E$2531,1,0))=16,"Legacy Eligibility","Y")</f>
        <v>Y</v>
      </c>
    </row>
    <row r="698" spans="1:15" x14ac:dyDescent="0.2">
      <c r="A698" s="110" t="s">
        <v>2148</v>
      </c>
      <c r="B698" s="149">
        <v>0</v>
      </c>
      <c r="C698" s="110" t="s">
        <v>531</v>
      </c>
      <c r="D698" s="147" t="s">
        <v>2149</v>
      </c>
      <c r="E698" s="150">
        <v>29</v>
      </c>
      <c r="F698" s="150">
        <v>20</v>
      </c>
      <c r="G698" s="147" t="s">
        <v>1466</v>
      </c>
      <c r="H698" s="110" t="s">
        <v>338</v>
      </c>
      <c r="I698" s="110" t="s">
        <v>339</v>
      </c>
      <c r="J698" s="110">
        <v>4</v>
      </c>
      <c r="K698" s="154">
        <v>580</v>
      </c>
      <c r="L698" s="154" t="s">
        <v>340</v>
      </c>
      <c r="M698" s="154">
        <v>40.295499999999997</v>
      </c>
      <c r="N698" s="154">
        <v>-99.818700000000007</v>
      </c>
      <c r="O698" s="154" t="str">
        <f>IF(TYPE(VLOOKUP(A698,'2025 check'!$E$3:$E$2531,1,0))=16,"Legacy Eligibility","Y")</f>
        <v>Legacy Eligibility</v>
      </c>
    </row>
    <row r="699" spans="1:15" x14ac:dyDescent="0.2">
      <c r="A699" s="110" t="s">
        <v>2150</v>
      </c>
      <c r="B699" s="149" t="s">
        <v>2151</v>
      </c>
      <c r="C699" s="110" t="s">
        <v>356</v>
      </c>
      <c r="D699" s="147" t="s">
        <v>2152</v>
      </c>
      <c r="E699" s="150">
        <v>24</v>
      </c>
      <c r="F699" s="150">
        <v>20</v>
      </c>
      <c r="G699" s="147" t="s">
        <v>1832</v>
      </c>
      <c r="H699" s="110" t="s">
        <v>338</v>
      </c>
      <c r="I699" s="110" t="s">
        <v>359</v>
      </c>
      <c r="J699" s="110">
        <v>1</v>
      </c>
      <c r="K699" s="154">
        <v>480</v>
      </c>
      <c r="L699" s="154" t="s">
        <v>340</v>
      </c>
      <c r="M699" s="154">
        <v>40.2774</v>
      </c>
      <c r="N699" s="154">
        <v>-96.848699999999994</v>
      </c>
      <c r="O699" s="154" t="str">
        <f>IF(TYPE(VLOOKUP(A699,'2025 check'!$E$3:$E$2531,1,0))=16,"Legacy Eligibility","Y")</f>
        <v>Y</v>
      </c>
    </row>
    <row r="700" spans="1:15" x14ac:dyDescent="0.2">
      <c r="A700" s="110" t="s">
        <v>2153</v>
      </c>
      <c r="B700" s="149" t="s">
        <v>2154</v>
      </c>
      <c r="C700" s="110" t="s">
        <v>356</v>
      </c>
      <c r="D700" s="147" t="s">
        <v>2155</v>
      </c>
      <c r="E700" s="150">
        <v>32</v>
      </c>
      <c r="F700" s="150">
        <v>20</v>
      </c>
      <c r="G700" s="147" t="s">
        <v>1466</v>
      </c>
      <c r="H700" s="110" t="s">
        <v>338</v>
      </c>
      <c r="I700" s="110" t="s">
        <v>359</v>
      </c>
      <c r="J700" s="110">
        <v>1</v>
      </c>
      <c r="K700" s="154">
        <v>640</v>
      </c>
      <c r="L700" s="154" t="s">
        <v>340</v>
      </c>
      <c r="M700" s="154">
        <v>40.521099999999997</v>
      </c>
      <c r="N700" s="154">
        <v>-96.798400000000001</v>
      </c>
      <c r="O700" s="154" t="str">
        <f>IF(TYPE(VLOOKUP(A700,'2025 check'!$E$3:$E$2531,1,0))=16,"Legacy Eligibility","Y")</f>
        <v>Y</v>
      </c>
    </row>
    <row r="701" spans="1:15" x14ac:dyDescent="0.2">
      <c r="A701" s="110" t="s">
        <v>2156</v>
      </c>
      <c r="B701" s="149">
        <v>0</v>
      </c>
      <c r="C701" s="110" t="s">
        <v>425</v>
      </c>
      <c r="D701" s="147" t="s">
        <v>2157</v>
      </c>
      <c r="E701" s="150">
        <v>32</v>
      </c>
      <c r="F701" s="150">
        <v>20</v>
      </c>
      <c r="G701" s="147" t="s">
        <v>1832</v>
      </c>
      <c r="H701" s="110" t="s">
        <v>338</v>
      </c>
      <c r="I701" s="110" t="s">
        <v>349</v>
      </c>
      <c r="J701" s="110">
        <v>3</v>
      </c>
      <c r="K701" s="154">
        <v>640</v>
      </c>
      <c r="L701" s="154" t="s">
        <v>340</v>
      </c>
      <c r="M701" s="154">
        <v>40.9726</v>
      </c>
      <c r="N701" s="154">
        <v>-98.017200000000003</v>
      </c>
      <c r="O701" s="154" t="str">
        <f>IF(TYPE(VLOOKUP(A701,'2025 check'!$E$3:$E$2531,1,0))=16,"Legacy Eligibility","Y")</f>
        <v>Y</v>
      </c>
    </row>
    <row r="702" spans="1:15" x14ac:dyDescent="0.2">
      <c r="A702" s="110" t="s">
        <v>2158</v>
      </c>
      <c r="B702" s="149">
        <v>0</v>
      </c>
      <c r="C702" s="110" t="s">
        <v>1028</v>
      </c>
      <c r="D702" s="147" t="s">
        <v>2159</v>
      </c>
      <c r="E702" s="150">
        <v>25</v>
      </c>
      <c r="F702" s="150">
        <v>20</v>
      </c>
      <c r="G702" s="147" t="s">
        <v>1466</v>
      </c>
      <c r="H702" s="110" t="s">
        <v>338</v>
      </c>
      <c r="I702" s="110" t="s">
        <v>339</v>
      </c>
      <c r="J702" s="110">
        <v>4</v>
      </c>
      <c r="K702" s="154">
        <v>500</v>
      </c>
      <c r="L702" s="154" t="s">
        <v>340</v>
      </c>
      <c r="M702" s="154">
        <v>40.029894865521541</v>
      </c>
      <c r="N702" s="154">
        <v>-100.85181877546312</v>
      </c>
      <c r="O702" s="154" t="str">
        <f>IF(TYPE(VLOOKUP(A702,'2025 check'!$E$3:$E$2531,1,0))=16,"Legacy Eligibility","Y")</f>
        <v>Y</v>
      </c>
    </row>
    <row r="703" spans="1:15" ht="28.5" x14ac:dyDescent="0.2">
      <c r="A703" s="110" t="s">
        <v>2160</v>
      </c>
      <c r="B703" s="149" t="s">
        <v>2161</v>
      </c>
      <c r="C703" s="110" t="s">
        <v>1575</v>
      </c>
      <c r="D703" s="147" t="s">
        <v>2162</v>
      </c>
      <c r="E703" s="150">
        <v>61</v>
      </c>
      <c r="F703" s="150">
        <v>16.3</v>
      </c>
      <c r="G703" s="147" t="s">
        <v>337</v>
      </c>
      <c r="H703" s="110" t="s">
        <v>338</v>
      </c>
      <c r="I703" s="110" t="s">
        <v>344</v>
      </c>
      <c r="J703" s="110">
        <v>2</v>
      </c>
      <c r="K703" s="154">
        <v>994.3</v>
      </c>
      <c r="L703" s="154" t="s">
        <v>340</v>
      </c>
      <c r="M703" s="154">
        <v>42.669400000000003</v>
      </c>
      <c r="N703" s="154">
        <v>-98.599099999999993</v>
      </c>
      <c r="O703" s="154" t="str">
        <f>IF(TYPE(VLOOKUP(A703,'2025 check'!$E$3:$E$2531,1,0))=16,"Legacy Eligibility","Y")</f>
        <v>Y</v>
      </c>
    </row>
    <row r="704" spans="1:15" x14ac:dyDescent="0.2">
      <c r="A704" s="110" t="s">
        <v>2163</v>
      </c>
      <c r="B704" s="149">
        <v>0</v>
      </c>
      <c r="C704" s="110" t="s">
        <v>361</v>
      </c>
      <c r="D704" s="147" t="s">
        <v>2164</v>
      </c>
      <c r="E704" s="150">
        <v>52</v>
      </c>
      <c r="F704" s="150">
        <v>17.2</v>
      </c>
      <c r="G704" s="147" t="s">
        <v>1832</v>
      </c>
      <c r="H704" s="110" t="s">
        <v>338</v>
      </c>
      <c r="I704" s="110" t="s">
        <v>359</v>
      </c>
      <c r="J704" s="110">
        <v>1</v>
      </c>
      <c r="K704" s="154">
        <v>894.4</v>
      </c>
      <c r="L704" s="154" t="s">
        <v>340</v>
      </c>
      <c r="M704" s="154">
        <v>40.128</v>
      </c>
      <c r="N704" s="154">
        <v>-96.972999999999999</v>
      </c>
      <c r="O704" s="154" t="str">
        <f>IF(TYPE(VLOOKUP(A704,'2025 check'!$E$3:$E$2531,1,0))=16,"Legacy Eligibility","Y")</f>
        <v>Y</v>
      </c>
    </row>
    <row r="705" spans="1:15" x14ac:dyDescent="0.2">
      <c r="A705" s="110" t="s">
        <v>2165</v>
      </c>
      <c r="B705" s="149">
        <v>0</v>
      </c>
      <c r="C705" s="110" t="s">
        <v>361</v>
      </c>
      <c r="D705" s="147" t="s">
        <v>2166</v>
      </c>
      <c r="E705" s="150">
        <v>24</v>
      </c>
      <c r="F705" s="150">
        <v>15.7</v>
      </c>
      <c r="G705" s="147" t="s">
        <v>1832</v>
      </c>
      <c r="H705" s="110" t="s">
        <v>338</v>
      </c>
      <c r="I705" s="110" t="s">
        <v>359</v>
      </c>
      <c r="J705" s="110">
        <v>1</v>
      </c>
      <c r="K705" s="154">
        <v>376.8</v>
      </c>
      <c r="L705" s="154" t="s">
        <v>340</v>
      </c>
      <c r="M705" s="154">
        <v>40.204900000000002</v>
      </c>
      <c r="N705" s="154">
        <v>-97.271199999999993</v>
      </c>
      <c r="O705" s="154" t="str">
        <f>IF(TYPE(VLOOKUP(A705,'2025 check'!$E$3:$E$2531,1,0))=16,"Legacy Eligibility","Y")</f>
        <v>Y</v>
      </c>
    </row>
    <row r="706" spans="1:15" x14ac:dyDescent="0.2">
      <c r="A706" s="110" t="s">
        <v>2167</v>
      </c>
      <c r="B706" s="149">
        <v>0</v>
      </c>
      <c r="C706" s="110" t="s">
        <v>361</v>
      </c>
      <c r="D706" s="147" t="s">
        <v>2168</v>
      </c>
      <c r="E706" s="150">
        <v>32</v>
      </c>
      <c r="F706" s="150">
        <v>15.2</v>
      </c>
      <c r="G706" s="147" t="s">
        <v>1832</v>
      </c>
      <c r="H706" s="110" t="s">
        <v>338</v>
      </c>
      <c r="I706" s="110" t="s">
        <v>359</v>
      </c>
      <c r="J706" s="110">
        <v>1</v>
      </c>
      <c r="K706" s="154">
        <v>486.4</v>
      </c>
      <c r="L706" s="154" t="s">
        <v>340</v>
      </c>
      <c r="M706" s="154">
        <v>40.248100000000001</v>
      </c>
      <c r="N706" s="154">
        <v>-97.119500000000002</v>
      </c>
      <c r="O706" s="154" t="str">
        <f>IF(TYPE(VLOOKUP(A706,'2025 check'!$E$3:$E$2531,1,0))=16,"Legacy Eligibility","Y")</f>
        <v>Y</v>
      </c>
    </row>
    <row r="707" spans="1:15" x14ac:dyDescent="0.2">
      <c r="A707" s="110" t="s">
        <v>2169</v>
      </c>
      <c r="B707" s="149">
        <v>0</v>
      </c>
      <c r="C707" s="110" t="s">
        <v>361</v>
      </c>
      <c r="D707" s="147" t="s">
        <v>2170</v>
      </c>
      <c r="E707" s="150">
        <v>24</v>
      </c>
      <c r="F707" s="150">
        <v>20.3</v>
      </c>
      <c r="G707" s="147" t="s">
        <v>1832</v>
      </c>
      <c r="H707" s="110" t="s">
        <v>338</v>
      </c>
      <c r="I707" s="110" t="s">
        <v>359</v>
      </c>
      <c r="J707" s="110">
        <v>1</v>
      </c>
      <c r="K707" s="154">
        <v>487.2</v>
      </c>
      <c r="L707" s="154" t="s">
        <v>340</v>
      </c>
      <c r="M707" s="154">
        <v>40.233499999999999</v>
      </c>
      <c r="N707" s="154">
        <v>-97.012500000000003</v>
      </c>
      <c r="O707" s="154" t="str">
        <f>IF(TYPE(VLOOKUP(A707,'2025 check'!$E$3:$E$2531,1,0))=16,"Legacy Eligibility","Y")</f>
        <v>Y</v>
      </c>
    </row>
    <row r="708" spans="1:15" x14ac:dyDescent="0.2">
      <c r="A708" s="110" t="s">
        <v>2171</v>
      </c>
      <c r="B708" s="149">
        <v>0</v>
      </c>
      <c r="C708" s="110" t="s">
        <v>361</v>
      </c>
      <c r="D708" s="147" t="s">
        <v>2172</v>
      </c>
      <c r="E708" s="150">
        <v>24</v>
      </c>
      <c r="F708" s="150">
        <v>16.100000000000001</v>
      </c>
      <c r="G708" s="147" t="s">
        <v>1832</v>
      </c>
      <c r="H708" s="110" t="s">
        <v>338</v>
      </c>
      <c r="I708" s="110" t="s">
        <v>359</v>
      </c>
      <c r="J708" s="110">
        <v>1</v>
      </c>
      <c r="K708" s="154">
        <v>386.4</v>
      </c>
      <c r="L708" s="154" t="s">
        <v>340</v>
      </c>
      <c r="M708" s="154">
        <v>40.204599999999999</v>
      </c>
      <c r="N708" s="154">
        <v>-96.977199999999996</v>
      </c>
      <c r="O708" s="154" t="str">
        <f>IF(TYPE(VLOOKUP(A708,'2025 check'!$E$3:$E$2531,1,0))=16,"Legacy Eligibility","Y")</f>
        <v>Y</v>
      </c>
    </row>
    <row r="709" spans="1:15" x14ac:dyDescent="0.2">
      <c r="A709" s="110" t="s">
        <v>2173</v>
      </c>
      <c r="B709" s="149">
        <v>0</v>
      </c>
      <c r="C709" s="110" t="s">
        <v>361</v>
      </c>
      <c r="D709" s="147" t="s">
        <v>2174</v>
      </c>
      <c r="E709" s="150">
        <v>32</v>
      </c>
      <c r="F709" s="150">
        <v>15.8</v>
      </c>
      <c r="G709" s="147" t="s">
        <v>1832</v>
      </c>
      <c r="H709" s="110" t="s">
        <v>338</v>
      </c>
      <c r="I709" s="110" t="s">
        <v>359</v>
      </c>
      <c r="J709" s="110">
        <v>1</v>
      </c>
      <c r="K709" s="154">
        <v>505.6</v>
      </c>
      <c r="L709" s="154" t="s">
        <v>340</v>
      </c>
      <c r="M709" s="154">
        <v>40.088299999999997</v>
      </c>
      <c r="N709" s="154">
        <v>-96.969099999999997</v>
      </c>
      <c r="O709" s="154" t="str">
        <f>IF(TYPE(VLOOKUP(A709,'2025 check'!$E$3:$E$2531,1,0))=16,"Legacy Eligibility","Y")</f>
        <v>Y</v>
      </c>
    </row>
    <row r="710" spans="1:15" x14ac:dyDescent="0.2">
      <c r="A710" s="110" t="s">
        <v>2175</v>
      </c>
      <c r="B710" s="149">
        <v>0</v>
      </c>
      <c r="C710" s="110" t="s">
        <v>366</v>
      </c>
      <c r="D710" s="147" t="s">
        <v>2176</v>
      </c>
      <c r="E710" s="150">
        <v>25</v>
      </c>
      <c r="F710" s="150">
        <v>16</v>
      </c>
      <c r="G710" s="147" t="s">
        <v>1832</v>
      </c>
      <c r="H710" s="110" t="s">
        <v>338</v>
      </c>
      <c r="I710" s="110" t="s">
        <v>359</v>
      </c>
      <c r="J710" s="110">
        <v>1</v>
      </c>
      <c r="K710" s="154">
        <v>400</v>
      </c>
      <c r="L710" s="154" t="s">
        <v>340</v>
      </c>
      <c r="M710" s="154">
        <v>40.315600000000003</v>
      </c>
      <c r="N710" s="154">
        <v>-96.388900000000007</v>
      </c>
      <c r="O710" s="154" t="str">
        <f>IF(TYPE(VLOOKUP(A710,'2025 check'!$E$3:$E$2531,1,0))=16,"Legacy Eligibility","Y")</f>
        <v>Y</v>
      </c>
    </row>
    <row r="711" spans="1:15" x14ac:dyDescent="0.2">
      <c r="A711" s="110" t="s">
        <v>2177</v>
      </c>
      <c r="B711" s="149">
        <v>0</v>
      </c>
      <c r="C711" s="110" t="s">
        <v>366</v>
      </c>
      <c r="D711" s="147" t="s">
        <v>2178</v>
      </c>
      <c r="E711" s="150">
        <v>23.95</v>
      </c>
      <c r="F711" s="150">
        <v>16</v>
      </c>
      <c r="G711" s="147" t="s">
        <v>1832</v>
      </c>
      <c r="H711" s="110" t="s">
        <v>338</v>
      </c>
      <c r="I711" s="110" t="s">
        <v>359</v>
      </c>
      <c r="J711" s="110">
        <v>1</v>
      </c>
      <c r="K711" s="154">
        <v>383.2</v>
      </c>
      <c r="L711" s="154" t="s">
        <v>340</v>
      </c>
      <c r="M711" s="154">
        <v>40.457700000000003</v>
      </c>
      <c r="N711" s="154">
        <v>-96.345399999999998</v>
      </c>
      <c r="O711" s="154" t="str">
        <f>IF(TYPE(VLOOKUP(A711,'2025 check'!$E$3:$E$2531,1,0))=16,"Legacy Eligibility","Y")</f>
        <v>Y</v>
      </c>
    </row>
    <row r="712" spans="1:15" x14ac:dyDescent="0.2">
      <c r="A712" s="110" t="s">
        <v>2179</v>
      </c>
      <c r="B712" s="149">
        <v>0</v>
      </c>
      <c r="C712" s="110" t="s">
        <v>366</v>
      </c>
      <c r="D712" s="147" t="s">
        <v>2180</v>
      </c>
      <c r="E712" s="150">
        <v>32</v>
      </c>
      <c r="F712" s="150">
        <v>16.2</v>
      </c>
      <c r="G712" s="147" t="s">
        <v>1832</v>
      </c>
      <c r="H712" s="110" t="s">
        <v>338</v>
      </c>
      <c r="I712" s="110" t="s">
        <v>359</v>
      </c>
      <c r="J712" s="110">
        <v>1</v>
      </c>
      <c r="K712" s="154">
        <v>518.4</v>
      </c>
      <c r="L712" s="154" t="s">
        <v>340</v>
      </c>
      <c r="M712" s="154">
        <v>40.322899999999997</v>
      </c>
      <c r="N712" s="154">
        <v>-96.085999999999999</v>
      </c>
      <c r="O712" s="154" t="str">
        <f>IF(TYPE(VLOOKUP(A712,'2025 check'!$E$3:$E$2531,1,0))=16,"Legacy Eligibility","Y")</f>
        <v>Y</v>
      </c>
    </row>
    <row r="713" spans="1:15" x14ac:dyDescent="0.2">
      <c r="A713" s="110" t="s">
        <v>2181</v>
      </c>
      <c r="B713" s="149" t="s">
        <v>2182</v>
      </c>
      <c r="C713" s="110" t="s">
        <v>431</v>
      </c>
      <c r="D713" s="147" t="s">
        <v>2183</v>
      </c>
      <c r="E713" s="150">
        <v>44</v>
      </c>
      <c r="F713" s="150">
        <v>20</v>
      </c>
      <c r="G713" s="147" t="s">
        <v>375</v>
      </c>
      <c r="H713" s="110" t="s">
        <v>548</v>
      </c>
      <c r="I713" s="110" t="s">
        <v>344</v>
      </c>
      <c r="J713" s="110">
        <v>2</v>
      </c>
      <c r="K713" s="154">
        <v>880</v>
      </c>
      <c r="L713" s="154" t="s">
        <v>620</v>
      </c>
      <c r="M713" s="154">
        <v>42.447600000000001</v>
      </c>
      <c r="N713" s="154">
        <v>-97.700599999999994</v>
      </c>
      <c r="O713" s="154" t="str">
        <f>IF(TYPE(VLOOKUP(A713,'2025 check'!$E$3:$E$2531,1,0))=16,"Legacy Eligibility","Y")</f>
        <v>Y</v>
      </c>
    </row>
    <row r="714" spans="1:15" x14ac:dyDescent="0.2">
      <c r="A714" s="110" t="s">
        <v>2184</v>
      </c>
      <c r="B714" s="149">
        <v>0</v>
      </c>
      <c r="C714" s="110" t="s">
        <v>2185</v>
      </c>
      <c r="D714" s="147" t="s">
        <v>2186</v>
      </c>
      <c r="E714" s="150">
        <v>64</v>
      </c>
      <c r="F714" s="150">
        <v>20</v>
      </c>
      <c r="G714" s="147" t="s">
        <v>1466</v>
      </c>
      <c r="H714" s="110" t="s">
        <v>338</v>
      </c>
      <c r="I714" s="110" t="s">
        <v>349</v>
      </c>
      <c r="J714" s="110">
        <v>3</v>
      </c>
      <c r="K714" s="154">
        <v>1280</v>
      </c>
      <c r="L714" s="154" t="s">
        <v>340</v>
      </c>
      <c r="M714" s="154">
        <v>41.993400000000001</v>
      </c>
      <c r="N714" s="154">
        <v>-99.453299999999999</v>
      </c>
      <c r="O714" s="154" t="str">
        <f>IF(TYPE(VLOOKUP(A714,'2025 check'!$E$3:$E$2531,1,0))=16,"Legacy Eligibility","Y")</f>
        <v>Y</v>
      </c>
    </row>
    <row r="715" spans="1:15" x14ac:dyDescent="0.2">
      <c r="A715" s="110" t="s">
        <v>2187</v>
      </c>
      <c r="B715" s="149">
        <v>0</v>
      </c>
      <c r="C715" s="110" t="s">
        <v>2185</v>
      </c>
      <c r="D715" s="147" t="s">
        <v>2188</v>
      </c>
      <c r="E715" s="150">
        <v>41</v>
      </c>
      <c r="F715" s="150">
        <v>18.2</v>
      </c>
      <c r="G715" s="147" t="s">
        <v>1466</v>
      </c>
      <c r="H715" s="110" t="s">
        <v>338</v>
      </c>
      <c r="I715" s="110" t="s">
        <v>349</v>
      </c>
      <c r="J715" s="110">
        <v>3</v>
      </c>
      <c r="K715" s="154">
        <v>746.2</v>
      </c>
      <c r="L715" s="154" t="s">
        <v>340</v>
      </c>
      <c r="M715" s="154">
        <v>42.029200000000003</v>
      </c>
      <c r="N715" s="154">
        <v>-99.475399999999993</v>
      </c>
      <c r="O715" s="154" t="str">
        <f>IF(TYPE(VLOOKUP(A715,'2025 check'!$E$3:$E$2531,1,0))=16,"Legacy Eligibility","Y")</f>
        <v>Legacy Eligibility</v>
      </c>
    </row>
    <row r="716" spans="1:15" x14ac:dyDescent="0.2">
      <c r="A716" s="110" t="s">
        <v>2189</v>
      </c>
      <c r="B716" s="149">
        <v>0</v>
      </c>
      <c r="C716" s="110" t="s">
        <v>369</v>
      </c>
      <c r="D716" s="147" t="s">
        <v>2190</v>
      </c>
      <c r="E716" s="150">
        <v>92</v>
      </c>
      <c r="F716" s="150">
        <v>14.8</v>
      </c>
      <c r="G716" s="147" t="s">
        <v>1832</v>
      </c>
      <c r="H716" s="110" t="s">
        <v>338</v>
      </c>
      <c r="I716" s="110" t="s">
        <v>359</v>
      </c>
      <c r="J716" s="110">
        <v>1</v>
      </c>
      <c r="K716" s="154">
        <v>1361.6</v>
      </c>
      <c r="L716" s="154" t="s">
        <v>340</v>
      </c>
      <c r="M716" s="154">
        <v>40.509</v>
      </c>
      <c r="N716" s="154">
        <v>-96.001800000000003</v>
      </c>
      <c r="O716" s="154" t="str">
        <f>IF(TYPE(VLOOKUP(A716,'2025 check'!$E$3:$E$2531,1,0))=16,"Legacy Eligibility","Y")</f>
        <v>Y</v>
      </c>
    </row>
    <row r="717" spans="1:15" x14ac:dyDescent="0.2">
      <c r="A717" s="110" t="s">
        <v>2191</v>
      </c>
      <c r="B717" s="149">
        <v>0</v>
      </c>
      <c r="C717" s="110" t="s">
        <v>369</v>
      </c>
      <c r="D717" s="147" t="s">
        <v>2192</v>
      </c>
      <c r="E717" s="150">
        <v>32</v>
      </c>
      <c r="F717" s="150">
        <v>13</v>
      </c>
      <c r="G717" s="147" t="s">
        <v>1832</v>
      </c>
      <c r="H717" s="110" t="s">
        <v>338</v>
      </c>
      <c r="I717" s="110" t="s">
        <v>359</v>
      </c>
      <c r="J717" s="110">
        <v>1</v>
      </c>
      <c r="K717" s="154">
        <v>416</v>
      </c>
      <c r="L717" s="154" t="s">
        <v>340</v>
      </c>
      <c r="M717" s="154">
        <v>40.457900000000002</v>
      </c>
      <c r="N717" s="154">
        <v>-96.016900000000007</v>
      </c>
      <c r="O717" s="154" t="str">
        <f>IF(TYPE(VLOOKUP(A717,'2025 check'!$E$3:$E$2531,1,0))=16,"Legacy Eligibility","Y")</f>
        <v>Y</v>
      </c>
    </row>
    <row r="718" spans="1:15" x14ac:dyDescent="0.2">
      <c r="A718" s="110" t="s">
        <v>2193</v>
      </c>
      <c r="B718" s="149">
        <v>0</v>
      </c>
      <c r="C718" s="110" t="s">
        <v>369</v>
      </c>
      <c r="D718" s="147" t="s">
        <v>2194</v>
      </c>
      <c r="E718" s="150">
        <v>32</v>
      </c>
      <c r="F718" s="150">
        <v>14.9</v>
      </c>
      <c r="G718" s="147" t="s">
        <v>1832</v>
      </c>
      <c r="H718" s="110" t="s">
        <v>338</v>
      </c>
      <c r="I718" s="110" t="s">
        <v>359</v>
      </c>
      <c r="J718" s="110">
        <v>1</v>
      </c>
      <c r="K718" s="154">
        <v>476.8</v>
      </c>
      <c r="L718" s="154" t="s">
        <v>340</v>
      </c>
      <c r="M718" s="154">
        <v>40.319899999999997</v>
      </c>
      <c r="N718" s="154">
        <v>-96.0625</v>
      </c>
      <c r="O718" s="154" t="str">
        <f>IF(TYPE(VLOOKUP(A718,'2025 check'!$E$3:$E$2531,1,0))=16,"Legacy Eligibility","Y")</f>
        <v>Y</v>
      </c>
    </row>
    <row r="719" spans="1:15" x14ac:dyDescent="0.2">
      <c r="A719" s="110" t="s">
        <v>2195</v>
      </c>
      <c r="B719" s="149" t="s">
        <v>1658</v>
      </c>
      <c r="C719" s="110" t="s">
        <v>369</v>
      </c>
      <c r="D719" s="147" t="s">
        <v>2196</v>
      </c>
      <c r="E719" s="150">
        <v>63</v>
      </c>
      <c r="F719" s="150">
        <v>20.3</v>
      </c>
      <c r="G719" s="147" t="s">
        <v>337</v>
      </c>
      <c r="H719" s="110" t="s">
        <v>338</v>
      </c>
      <c r="I719" s="110" t="s">
        <v>359</v>
      </c>
      <c r="J719" s="110">
        <v>1</v>
      </c>
      <c r="K719" s="154">
        <v>1278.9000000000001</v>
      </c>
      <c r="L719" s="154" t="s">
        <v>340</v>
      </c>
      <c r="M719" s="154">
        <v>40.302</v>
      </c>
      <c r="N719" s="154">
        <v>-95.674599999999998</v>
      </c>
      <c r="O719" s="154" t="str">
        <f>IF(TYPE(VLOOKUP(A719,'2025 check'!$E$3:$E$2531,1,0))=16,"Legacy Eligibility","Y")</f>
        <v>Y</v>
      </c>
    </row>
    <row r="720" spans="1:15" x14ac:dyDescent="0.2">
      <c r="A720" s="110" t="s">
        <v>2197</v>
      </c>
      <c r="B720" s="149">
        <v>0</v>
      </c>
      <c r="C720" s="110" t="s">
        <v>369</v>
      </c>
      <c r="D720" s="147" t="s">
        <v>2198</v>
      </c>
      <c r="E720" s="150">
        <v>32</v>
      </c>
      <c r="F720" s="150">
        <v>20</v>
      </c>
      <c r="G720" s="147" t="s">
        <v>1832</v>
      </c>
      <c r="H720" s="110" t="s">
        <v>338</v>
      </c>
      <c r="I720" s="110" t="s">
        <v>359</v>
      </c>
      <c r="J720" s="110">
        <v>1</v>
      </c>
      <c r="K720" s="154">
        <v>640</v>
      </c>
      <c r="L720" s="154" t="s">
        <v>340</v>
      </c>
      <c r="M720" s="154">
        <v>40.3782</v>
      </c>
      <c r="N720" s="154">
        <v>-95.9024</v>
      </c>
      <c r="O720" s="154" t="str">
        <f>IF(TYPE(VLOOKUP(A720,'2025 check'!$E$3:$E$2531,1,0))=16,"Legacy Eligibility","Y")</f>
        <v>Legacy Eligibility</v>
      </c>
    </row>
    <row r="721" spans="1:15" x14ac:dyDescent="0.2">
      <c r="A721" s="110" t="s">
        <v>2199</v>
      </c>
      <c r="B721" s="149">
        <v>0</v>
      </c>
      <c r="C721" s="110" t="s">
        <v>369</v>
      </c>
      <c r="D721" s="147" t="s">
        <v>2200</v>
      </c>
      <c r="E721" s="150">
        <v>25</v>
      </c>
      <c r="F721" s="150">
        <v>15.2</v>
      </c>
      <c r="G721" s="147" t="s">
        <v>1832</v>
      </c>
      <c r="H721" s="110" t="s">
        <v>338</v>
      </c>
      <c r="I721" s="110" t="s">
        <v>359</v>
      </c>
      <c r="J721" s="110">
        <v>1</v>
      </c>
      <c r="K721" s="154">
        <v>380</v>
      </c>
      <c r="L721" s="154" t="s">
        <v>340</v>
      </c>
      <c r="M721" s="154">
        <v>40.363799999999998</v>
      </c>
      <c r="N721" s="154">
        <v>-95.962299999999999</v>
      </c>
      <c r="O721" s="154" t="str">
        <f>IF(TYPE(VLOOKUP(A721,'2025 check'!$E$3:$E$2531,1,0))=16,"Legacy Eligibility","Y")</f>
        <v>Y</v>
      </c>
    </row>
    <row r="722" spans="1:15" x14ac:dyDescent="0.2">
      <c r="A722" s="110" t="s">
        <v>2201</v>
      </c>
      <c r="B722" s="149">
        <v>0</v>
      </c>
      <c r="C722" s="110" t="s">
        <v>369</v>
      </c>
      <c r="D722" s="147" t="s">
        <v>2202</v>
      </c>
      <c r="E722" s="150">
        <v>32</v>
      </c>
      <c r="F722" s="150">
        <v>16</v>
      </c>
      <c r="G722" s="147" t="s">
        <v>1832</v>
      </c>
      <c r="H722" s="110" t="s">
        <v>338</v>
      </c>
      <c r="I722" s="110" t="s">
        <v>359</v>
      </c>
      <c r="J722" s="110">
        <v>1</v>
      </c>
      <c r="K722" s="154">
        <v>512</v>
      </c>
      <c r="L722" s="154" t="s">
        <v>340</v>
      </c>
      <c r="M722" s="154">
        <v>40.305599999999998</v>
      </c>
      <c r="N722" s="154">
        <v>-95.704400000000007</v>
      </c>
      <c r="O722" s="154" t="str">
        <f>IF(TYPE(VLOOKUP(A722,'2025 check'!$E$3:$E$2531,1,0))=16,"Legacy Eligibility","Y")</f>
        <v>Y</v>
      </c>
    </row>
    <row r="723" spans="1:15" x14ac:dyDescent="0.2">
      <c r="A723" s="110" t="s">
        <v>2203</v>
      </c>
      <c r="B723" s="149">
        <v>0</v>
      </c>
      <c r="C723" s="110" t="s">
        <v>369</v>
      </c>
      <c r="D723" s="147" t="s">
        <v>2204</v>
      </c>
      <c r="E723" s="150">
        <v>61</v>
      </c>
      <c r="F723" s="150">
        <v>16</v>
      </c>
      <c r="G723" s="147" t="s">
        <v>337</v>
      </c>
      <c r="H723" s="110" t="s">
        <v>338</v>
      </c>
      <c r="I723" s="110" t="s">
        <v>359</v>
      </c>
      <c r="J723" s="110">
        <v>1</v>
      </c>
      <c r="K723" s="154">
        <v>976</v>
      </c>
      <c r="L723" s="154" t="s">
        <v>340</v>
      </c>
      <c r="M723" s="154">
        <v>40.290799999999997</v>
      </c>
      <c r="N723" s="154">
        <v>-95.628</v>
      </c>
      <c r="O723" s="154" t="str">
        <f>IF(TYPE(VLOOKUP(A723,'2025 check'!$E$3:$E$2531,1,0))=16,"Legacy Eligibility","Y")</f>
        <v>Y</v>
      </c>
    </row>
    <row r="724" spans="1:15" x14ac:dyDescent="0.2">
      <c r="A724" s="110" t="s">
        <v>2205</v>
      </c>
      <c r="B724" s="149">
        <v>0</v>
      </c>
      <c r="C724" s="110" t="s">
        <v>442</v>
      </c>
      <c r="D724" s="147" t="s">
        <v>2206</v>
      </c>
      <c r="E724" s="150">
        <v>49</v>
      </c>
      <c r="F724" s="150">
        <v>14</v>
      </c>
      <c r="G724" s="147" t="s">
        <v>1832</v>
      </c>
      <c r="H724" s="110" t="s">
        <v>338</v>
      </c>
      <c r="I724" s="110" t="s">
        <v>359</v>
      </c>
      <c r="J724" s="110">
        <v>1</v>
      </c>
      <c r="K724" s="154">
        <v>686</v>
      </c>
      <c r="L724" s="154" t="s">
        <v>340</v>
      </c>
      <c r="M724" s="154">
        <v>40.740699999999997</v>
      </c>
      <c r="N724" s="154">
        <v>-96.297600000000003</v>
      </c>
      <c r="O724" s="154" t="str">
        <f>IF(TYPE(VLOOKUP(A724,'2025 check'!$E$3:$E$2531,1,0))=16,"Legacy Eligibility","Y")</f>
        <v>Y</v>
      </c>
    </row>
    <row r="725" spans="1:15" x14ac:dyDescent="0.2">
      <c r="A725" s="110" t="s">
        <v>2207</v>
      </c>
      <c r="B725" s="149">
        <v>0</v>
      </c>
      <c r="C725" s="110" t="s">
        <v>442</v>
      </c>
      <c r="D725" s="147" t="s">
        <v>2208</v>
      </c>
      <c r="E725" s="150">
        <v>25</v>
      </c>
      <c r="F725" s="150">
        <v>14</v>
      </c>
      <c r="G725" s="147" t="s">
        <v>1832</v>
      </c>
      <c r="H725" s="110" t="s">
        <v>338</v>
      </c>
      <c r="I725" s="110" t="s">
        <v>359</v>
      </c>
      <c r="J725" s="110">
        <v>1</v>
      </c>
      <c r="K725" s="154">
        <v>350</v>
      </c>
      <c r="L725" s="154" t="s">
        <v>340</v>
      </c>
      <c r="M725" s="154">
        <v>40.674500000000002</v>
      </c>
      <c r="N725" s="154">
        <v>-96.331800000000001</v>
      </c>
      <c r="O725" s="154" t="str">
        <f>IF(TYPE(VLOOKUP(A725,'2025 check'!$E$3:$E$2531,1,0))=16,"Legacy Eligibility","Y")</f>
        <v>Y</v>
      </c>
    </row>
    <row r="726" spans="1:15" x14ac:dyDescent="0.2">
      <c r="A726" s="110" t="s">
        <v>2209</v>
      </c>
      <c r="B726" s="149">
        <v>0</v>
      </c>
      <c r="C726" s="110" t="s">
        <v>442</v>
      </c>
      <c r="D726" s="147" t="s">
        <v>2210</v>
      </c>
      <c r="E726" s="150">
        <v>81</v>
      </c>
      <c r="F726" s="150">
        <v>20</v>
      </c>
      <c r="G726" s="147" t="s">
        <v>1832</v>
      </c>
      <c r="H726" s="110" t="s">
        <v>338</v>
      </c>
      <c r="I726" s="110" t="s">
        <v>359</v>
      </c>
      <c r="J726" s="110">
        <v>1</v>
      </c>
      <c r="K726" s="154">
        <v>1620</v>
      </c>
      <c r="L726" s="154" t="s">
        <v>340</v>
      </c>
      <c r="M726" s="154">
        <v>40.741400421765292</v>
      </c>
      <c r="N726" s="154">
        <v>-96.140310728836056</v>
      </c>
      <c r="O726" s="154" t="str">
        <f>IF(TYPE(VLOOKUP(A726,'2025 check'!$E$3:$E$2531,1,0))=16,"Legacy Eligibility","Y")</f>
        <v>Y</v>
      </c>
    </row>
    <row r="727" spans="1:15" x14ac:dyDescent="0.2">
      <c r="A727" s="110" t="s">
        <v>2211</v>
      </c>
      <c r="B727" s="149">
        <v>0</v>
      </c>
      <c r="C727" s="110" t="s">
        <v>442</v>
      </c>
      <c r="D727" s="147" t="s">
        <v>2212</v>
      </c>
      <c r="E727" s="150">
        <v>91</v>
      </c>
      <c r="F727" s="150">
        <v>16</v>
      </c>
      <c r="G727" s="147" t="s">
        <v>1832</v>
      </c>
      <c r="H727" s="110" t="s">
        <v>338</v>
      </c>
      <c r="I727" s="110" t="s">
        <v>359</v>
      </c>
      <c r="J727" s="110">
        <v>1</v>
      </c>
      <c r="K727" s="154">
        <v>1456</v>
      </c>
      <c r="L727" s="154" t="s">
        <v>340</v>
      </c>
      <c r="M727" s="154">
        <v>40.581600000000002</v>
      </c>
      <c r="N727" s="154">
        <v>-96.105000000000004</v>
      </c>
      <c r="O727" s="154" t="str">
        <f>IF(TYPE(VLOOKUP(A727,'2025 check'!$E$3:$E$2531,1,0))=16,"Legacy Eligibility","Y")</f>
        <v>Y</v>
      </c>
    </row>
    <row r="728" spans="1:15" x14ac:dyDescent="0.2">
      <c r="A728" s="110" t="s">
        <v>2213</v>
      </c>
      <c r="B728" s="149">
        <v>0</v>
      </c>
      <c r="C728" s="110" t="s">
        <v>442</v>
      </c>
      <c r="D728" s="147" t="s">
        <v>2214</v>
      </c>
      <c r="E728" s="150">
        <v>131</v>
      </c>
      <c r="F728" s="150">
        <v>13.6</v>
      </c>
      <c r="G728" s="147" t="s">
        <v>1832</v>
      </c>
      <c r="H728" s="110" t="s">
        <v>338</v>
      </c>
      <c r="I728" s="110" t="s">
        <v>359</v>
      </c>
      <c r="J728" s="110">
        <v>1</v>
      </c>
      <c r="K728" s="154">
        <v>1781.6</v>
      </c>
      <c r="L728" s="154" t="s">
        <v>340</v>
      </c>
      <c r="M728" s="154">
        <v>40.716999999999999</v>
      </c>
      <c r="N728" s="154">
        <v>-96.1023</v>
      </c>
      <c r="O728" s="154" t="str">
        <f>IF(TYPE(VLOOKUP(A728,'2025 check'!$E$3:$E$2531,1,0))=16,"Legacy Eligibility","Y")</f>
        <v>Y</v>
      </c>
    </row>
    <row r="729" spans="1:15" x14ac:dyDescent="0.2">
      <c r="A729" s="110" t="s">
        <v>2215</v>
      </c>
      <c r="B729" s="149" t="s">
        <v>2216</v>
      </c>
      <c r="C729" s="110" t="s">
        <v>373</v>
      </c>
      <c r="D729" s="147" t="s">
        <v>2217</v>
      </c>
      <c r="E729" s="150">
        <v>32</v>
      </c>
      <c r="F729" s="150">
        <v>19.899999999999999</v>
      </c>
      <c r="G729" s="147" t="s">
        <v>1832</v>
      </c>
      <c r="H729" s="110" t="s">
        <v>548</v>
      </c>
      <c r="I729" s="110" t="s">
        <v>359</v>
      </c>
      <c r="J729" s="110">
        <v>1</v>
      </c>
      <c r="K729" s="154">
        <v>636.79999999999995</v>
      </c>
      <c r="L729" s="154" t="s">
        <v>340</v>
      </c>
      <c r="M729" s="154">
        <v>40.258299999999998</v>
      </c>
      <c r="N729" s="154">
        <v>-96.350499999999997</v>
      </c>
      <c r="O729" s="154" t="str">
        <f>IF(TYPE(VLOOKUP(A729,'2025 check'!$E$3:$E$2531,1,0))=16,"Legacy Eligibility","Y")</f>
        <v>Y</v>
      </c>
    </row>
    <row r="730" spans="1:15" x14ac:dyDescent="0.2">
      <c r="A730" s="110" t="s">
        <v>2218</v>
      </c>
      <c r="B730" s="149" t="s">
        <v>2219</v>
      </c>
      <c r="C730" s="110" t="s">
        <v>373</v>
      </c>
      <c r="D730" s="147" t="s">
        <v>2220</v>
      </c>
      <c r="E730" s="150">
        <v>32</v>
      </c>
      <c r="F730" s="150">
        <v>15.7</v>
      </c>
      <c r="G730" s="147" t="s">
        <v>1832</v>
      </c>
      <c r="H730" s="110" t="s">
        <v>338</v>
      </c>
      <c r="I730" s="110" t="s">
        <v>359</v>
      </c>
      <c r="J730" s="110">
        <v>1</v>
      </c>
      <c r="K730" s="154">
        <v>502.4</v>
      </c>
      <c r="L730" s="154" t="s">
        <v>340</v>
      </c>
      <c r="M730" s="154">
        <v>40.142099999999999</v>
      </c>
      <c r="N730" s="154">
        <v>-96.368899999999996</v>
      </c>
      <c r="O730" s="154" t="str">
        <f>IF(TYPE(VLOOKUP(A730,'2025 check'!$E$3:$E$2531,1,0))=16,"Legacy Eligibility","Y")</f>
        <v>Y</v>
      </c>
    </row>
    <row r="731" spans="1:15" x14ac:dyDescent="0.2">
      <c r="A731" s="110" t="s">
        <v>2221</v>
      </c>
      <c r="B731" s="149" t="s">
        <v>2222</v>
      </c>
      <c r="C731" s="110" t="s">
        <v>373</v>
      </c>
      <c r="D731" s="147" t="s">
        <v>2223</v>
      </c>
      <c r="E731" s="150">
        <v>32</v>
      </c>
      <c r="F731" s="150">
        <v>19.7</v>
      </c>
      <c r="G731" s="147" t="s">
        <v>1832</v>
      </c>
      <c r="H731" s="110" t="s">
        <v>338</v>
      </c>
      <c r="I731" s="110" t="s">
        <v>359</v>
      </c>
      <c r="J731" s="110">
        <v>1</v>
      </c>
      <c r="K731" s="154">
        <v>630.4</v>
      </c>
      <c r="L731" s="154" t="s">
        <v>340</v>
      </c>
      <c r="M731" s="154">
        <v>40.145899999999997</v>
      </c>
      <c r="N731" s="154">
        <v>-96.136799999999994</v>
      </c>
      <c r="O731" s="154" t="str">
        <f>IF(TYPE(VLOOKUP(A731,'2025 check'!$E$3:$E$2531,1,0))=16,"Legacy Eligibility","Y")</f>
        <v>Y</v>
      </c>
    </row>
    <row r="732" spans="1:15" x14ac:dyDescent="0.2">
      <c r="A732" s="110" t="s">
        <v>2224</v>
      </c>
      <c r="B732" s="149" t="s">
        <v>2225</v>
      </c>
      <c r="C732" s="110" t="s">
        <v>373</v>
      </c>
      <c r="D732" s="147" t="s">
        <v>2226</v>
      </c>
      <c r="E732" s="150">
        <v>32</v>
      </c>
      <c r="F732" s="150">
        <v>15.8</v>
      </c>
      <c r="G732" s="147" t="s">
        <v>1832</v>
      </c>
      <c r="H732" s="110" t="s">
        <v>338</v>
      </c>
      <c r="I732" s="110" t="s">
        <v>359</v>
      </c>
      <c r="J732" s="110">
        <v>1</v>
      </c>
      <c r="K732" s="154">
        <v>505.6</v>
      </c>
      <c r="L732" s="154" t="s">
        <v>340</v>
      </c>
      <c r="M732" s="154">
        <v>40.058700000000002</v>
      </c>
      <c r="N732" s="154">
        <v>-96.018799999999999</v>
      </c>
      <c r="O732" s="154" t="str">
        <f>IF(TYPE(VLOOKUP(A732,'2025 check'!$E$3:$E$2531,1,0))=16,"Legacy Eligibility","Y")</f>
        <v>Legacy Eligibility</v>
      </c>
    </row>
    <row r="733" spans="1:15" x14ac:dyDescent="0.2">
      <c r="A733" s="110" t="s">
        <v>2227</v>
      </c>
      <c r="B733" s="149" t="s">
        <v>2228</v>
      </c>
      <c r="C733" s="110" t="s">
        <v>373</v>
      </c>
      <c r="D733" s="147" t="s">
        <v>2229</v>
      </c>
      <c r="E733" s="150">
        <v>32</v>
      </c>
      <c r="F733" s="150">
        <v>15.8</v>
      </c>
      <c r="G733" s="147" t="s">
        <v>1832</v>
      </c>
      <c r="H733" s="110" t="s">
        <v>338</v>
      </c>
      <c r="I733" s="110" t="s">
        <v>359</v>
      </c>
      <c r="J733" s="110">
        <v>1</v>
      </c>
      <c r="K733" s="154">
        <v>505.6</v>
      </c>
      <c r="L733" s="154" t="s">
        <v>340</v>
      </c>
      <c r="M733" s="154">
        <v>40.131399999999999</v>
      </c>
      <c r="N733" s="154">
        <v>-96.244900000000001</v>
      </c>
      <c r="O733" s="154" t="str">
        <f>IF(TYPE(VLOOKUP(A733,'2025 check'!$E$3:$E$2531,1,0))=16,"Legacy Eligibility","Y")</f>
        <v>Y</v>
      </c>
    </row>
    <row r="734" spans="1:15" x14ac:dyDescent="0.2">
      <c r="A734" s="110" t="s">
        <v>2230</v>
      </c>
      <c r="B734" s="149" t="s">
        <v>2231</v>
      </c>
      <c r="C734" s="110" t="s">
        <v>512</v>
      </c>
      <c r="D734" s="147" t="s">
        <v>2232</v>
      </c>
      <c r="E734" s="150">
        <v>32</v>
      </c>
      <c r="F734" s="150">
        <v>23</v>
      </c>
      <c r="G734" s="147" t="s">
        <v>1466</v>
      </c>
      <c r="H734" s="110" t="s">
        <v>338</v>
      </c>
      <c r="I734" s="110" t="s">
        <v>344</v>
      </c>
      <c r="J734" s="110">
        <v>2</v>
      </c>
      <c r="K734" s="154">
        <v>736</v>
      </c>
      <c r="L734" s="154" t="s">
        <v>340</v>
      </c>
      <c r="M734" s="154">
        <v>41.7423</v>
      </c>
      <c r="N734" s="154">
        <v>-97.816400000000002</v>
      </c>
      <c r="O734" s="154" t="str">
        <f>IF(TYPE(VLOOKUP(A734,'2025 check'!$E$3:$E$2531,1,0))=16,"Legacy Eligibility","Y")</f>
        <v>Y</v>
      </c>
    </row>
    <row r="735" spans="1:15" x14ac:dyDescent="0.2">
      <c r="A735" s="110" t="s">
        <v>2233</v>
      </c>
      <c r="B735" s="149">
        <v>0</v>
      </c>
      <c r="C735" s="110" t="s">
        <v>1081</v>
      </c>
      <c r="D735" s="147" t="s">
        <v>2234</v>
      </c>
      <c r="E735" s="150">
        <v>31</v>
      </c>
      <c r="F735" s="150">
        <v>20</v>
      </c>
      <c r="G735" s="147" t="s">
        <v>1466</v>
      </c>
      <c r="H735" s="110" t="s">
        <v>338</v>
      </c>
      <c r="I735" s="110" t="s">
        <v>339</v>
      </c>
      <c r="J735" s="110">
        <v>4</v>
      </c>
      <c r="K735" s="154">
        <v>620</v>
      </c>
      <c r="L735" s="154" t="s">
        <v>340</v>
      </c>
      <c r="M735" s="154">
        <v>40.284399999999998</v>
      </c>
      <c r="N735" s="154">
        <v>-100.3279</v>
      </c>
      <c r="O735" s="154" t="str">
        <f>IF(TYPE(VLOOKUP(A735,'2025 check'!$E$3:$E$2531,1,0))=16,"Legacy Eligibility","Y")</f>
        <v>Legacy Eligibility</v>
      </c>
    </row>
    <row r="736" spans="1:15" x14ac:dyDescent="0.2">
      <c r="A736" s="110" t="s">
        <v>2235</v>
      </c>
      <c r="B736" s="149" t="s">
        <v>2236</v>
      </c>
      <c r="C736" s="110" t="s">
        <v>381</v>
      </c>
      <c r="D736" s="147" t="s">
        <v>2237</v>
      </c>
      <c r="E736" s="150">
        <v>44</v>
      </c>
      <c r="F736" s="150">
        <v>21.3</v>
      </c>
      <c r="G736" s="147" t="s">
        <v>1466</v>
      </c>
      <c r="H736" s="110" t="s">
        <v>548</v>
      </c>
      <c r="I736" s="110" t="s">
        <v>359</v>
      </c>
      <c r="J736" s="110">
        <v>1</v>
      </c>
      <c r="K736" s="154">
        <v>937.2</v>
      </c>
      <c r="L736" s="154" t="s">
        <v>340</v>
      </c>
      <c r="M736" s="154">
        <v>40.147399999999998</v>
      </c>
      <c r="N736" s="154">
        <v>-95.906899999999993</v>
      </c>
      <c r="O736" s="154" t="str">
        <f>IF(TYPE(VLOOKUP(A736,'2025 check'!$E$3:$E$2531,1,0))=16,"Legacy Eligibility","Y")</f>
        <v>Y</v>
      </c>
    </row>
    <row r="737" spans="1:15" x14ac:dyDescent="0.2">
      <c r="A737" s="110" t="s">
        <v>2238</v>
      </c>
      <c r="B737" s="149" t="s">
        <v>2239</v>
      </c>
      <c r="C737" s="110" t="s">
        <v>559</v>
      </c>
      <c r="D737" s="147" t="s">
        <v>2240</v>
      </c>
      <c r="E737" s="150">
        <v>60</v>
      </c>
      <c r="F737" s="150">
        <v>19</v>
      </c>
      <c r="G737" s="147" t="s">
        <v>1466</v>
      </c>
      <c r="H737" s="110" t="s">
        <v>338</v>
      </c>
      <c r="I737" s="110" t="s">
        <v>359</v>
      </c>
      <c r="J737" s="110">
        <v>1</v>
      </c>
      <c r="K737" s="154">
        <v>1140</v>
      </c>
      <c r="L737" s="154" t="s">
        <v>340</v>
      </c>
      <c r="M737" s="154">
        <v>40.683900000000001</v>
      </c>
      <c r="N737" s="154">
        <v>-97.297399999999996</v>
      </c>
      <c r="O737" s="154" t="str">
        <f>IF(TYPE(VLOOKUP(A737,'2025 check'!$E$3:$E$2531,1,0))=16,"Legacy Eligibility","Y")</f>
        <v>Y</v>
      </c>
    </row>
    <row r="738" spans="1:15" x14ac:dyDescent="0.2">
      <c r="A738" s="110" t="s">
        <v>2241</v>
      </c>
      <c r="B738" s="149" t="s">
        <v>2242</v>
      </c>
      <c r="C738" s="110" t="s">
        <v>559</v>
      </c>
      <c r="D738" s="147" t="s">
        <v>2243</v>
      </c>
      <c r="E738" s="150">
        <v>33</v>
      </c>
      <c r="F738" s="150">
        <v>16.3</v>
      </c>
      <c r="G738" s="147" t="s">
        <v>1466</v>
      </c>
      <c r="H738" s="110" t="s">
        <v>338</v>
      </c>
      <c r="I738" s="110" t="s">
        <v>359</v>
      </c>
      <c r="J738" s="110">
        <v>1</v>
      </c>
      <c r="K738" s="154">
        <v>537.9</v>
      </c>
      <c r="L738" s="154" t="s">
        <v>340</v>
      </c>
      <c r="M738" s="154">
        <v>40.596899999999998</v>
      </c>
      <c r="N738" s="154">
        <v>-97.340599999999995</v>
      </c>
      <c r="O738" s="154" t="str">
        <f>IF(TYPE(VLOOKUP(A738,'2025 check'!$E$3:$E$2531,1,0))=16,"Legacy Eligibility","Y")</f>
        <v>Y</v>
      </c>
    </row>
    <row r="739" spans="1:15" x14ac:dyDescent="0.2">
      <c r="A739" s="110" t="s">
        <v>2244</v>
      </c>
      <c r="B739" s="149" t="s">
        <v>2245</v>
      </c>
      <c r="C739" s="110" t="s">
        <v>559</v>
      </c>
      <c r="D739" s="147" t="s">
        <v>2246</v>
      </c>
      <c r="E739" s="150">
        <v>61.000656167979002</v>
      </c>
      <c r="F739" s="150">
        <v>16</v>
      </c>
      <c r="G739" s="147" t="s">
        <v>1466</v>
      </c>
      <c r="H739" s="110" t="s">
        <v>338</v>
      </c>
      <c r="I739" s="110" t="s">
        <v>359</v>
      </c>
      <c r="J739" s="110">
        <v>1</v>
      </c>
      <c r="K739" s="154">
        <v>976</v>
      </c>
      <c r="L739" s="154" t="s">
        <v>340</v>
      </c>
      <c r="M739" s="154">
        <v>40.436999999999998</v>
      </c>
      <c r="N739" s="154">
        <v>-97.228999999999999</v>
      </c>
      <c r="O739" s="154" t="str">
        <f>IF(TYPE(VLOOKUP(A739,'2025 check'!$E$3:$E$2531,1,0))=16,"Legacy Eligibility","Y")</f>
        <v>Y</v>
      </c>
    </row>
    <row r="740" spans="1:15" x14ac:dyDescent="0.2">
      <c r="A740" s="110" t="s">
        <v>2247</v>
      </c>
      <c r="B740" s="149" t="s">
        <v>2248</v>
      </c>
      <c r="C740" s="110" t="s">
        <v>559</v>
      </c>
      <c r="D740" s="147" t="s">
        <v>2249</v>
      </c>
      <c r="E740" s="150">
        <v>28.998999999999999</v>
      </c>
      <c r="F740" s="150">
        <v>16.7</v>
      </c>
      <c r="G740" s="147" t="s">
        <v>1466</v>
      </c>
      <c r="H740" s="110" t="s">
        <v>338</v>
      </c>
      <c r="I740" s="110" t="s">
        <v>359</v>
      </c>
      <c r="J740" s="110">
        <v>1</v>
      </c>
      <c r="K740" s="154">
        <v>484.3</v>
      </c>
      <c r="L740" s="154" t="s">
        <v>340</v>
      </c>
      <c r="M740" s="154">
        <v>40.535299999999999</v>
      </c>
      <c r="N740" s="154">
        <v>-97.160200000000003</v>
      </c>
      <c r="O740" s="154" t="str">
        <f>IF(TYPE(VLOOKUP(A740,'2025 check'!$E$3:$E$2531,1,0))=16,"Legacy Eligibility","Y")</f>
        <v>Y</v>
      </c>
    </row>
    <row r="741" spans="1:15" x14ac:dyDescent="0.2">
      <c r="A741" s="110" t="s">
        <v>2250</v>
      </c>
      <c r="B741" s="149">
        <v>0</v>
      </c>
      <c r="C741" s="110" t="s">
        <v>456</v>
      </c>
      <c r="D741" s="147" t="s">
        <v>2251</v>
      </c>
      <c r="E741" s="150">
        <v>69</v>
      </c>
      <c r="F741" s="150">
        <v>18.600000000000001</v>
      </c>
      <c r="G741" s="147" t="s">
        <v>1466</v>
      </c>
      <c r="H741" s="110" t="s">
        <v>358</v>
      </c>
      <c r="I741" s="110" t="s">
        <v>359</v>
      </c>
      <c r="J741" s="110">
        <v>1</v>
      </c>
      <c r="K741" s="154">
        <v>1283.4000000000001</v>
      </c>
      <c r="L741" s="154" t="s">
        <v>620</v>
      </c>
      <c r="M741" s="154">
        <v>41.2637</v>
      </c>
      <c r="N741" s="154">
        <v>-96.797300000000007</v>
      </c>
      <c r="O741" s="154" t="str">
        <f>IF(TYPE(VLOOKUP(A741,'2025 check'!$E$3:$E$2531,1,0))=16,"Legacy Eligibility","Y")</f>
        <v>Y</v>
      </c>
    </row>
    <row r="742" spans="1:15" x14ac:dyDescent="0.2">
      <c r="A742" s="110" t="s">
        <v>2252</v>
      </c>
      <c r="B742" s="149" t="s">
        <v>2253</v>
      </c>
      <c r="C742" s="110" t="s">
        <v>456</v>
      </c>
      <c r="D742" s="147" t="s">
        <v>2254</v>
      </c>
      <c r="E742" s="150">
        <v>32</v>
      </c>
      <c r="F742" s="150">
        <v>18.3</v>
      </c>
      <c r="G742" s="147" t="s">
        <v>1466</v>
      </c>
      <c r="H742" s="110" t="s">
        <v>338</v>
      </c>
      <c r="I742" s="110" t="s">
        <v>359</v>
      </c>
      <c r="J742" s="110">
        <v>1</v>
      </c>
      <c r="K742" s="154">
        <v>585.6</v>
      </c>
      <c r="L742" s="154" t="s">
        <v>340</v>
      </c>
      <c r="M742" s="154">
        <v>41.3217</v>
      </c>
      <c r="N742" s="154">
        <v>-96.7624</v>
      </c>
      <c r="O742" s="154" t="str">
        <f>IF(TYPE(VLOOKUP(A742,'2025 check'!$E$3:$E$2531,1,0))=16,"Legacy Eligibility","Y")</f>
        <v>Legacy Eligibility</v>
      </c>
    </row>
    <row r="743" spans="1:15" x14ac:dyDescent="0.2">
      <c r="A743" s="110" t="s">
        <v>2255</v>
      </c>
      <c r="B743" s="149">
        <v>0</v>
      </c>
      <c r="C743" s="110" t="s">
        <v>456</v>
      </c>
      <c r="D743" s="147" t="s">
        <v>2256</v>
      </c>
      <c r="E743" s="150">
        <v>62</v>
      </c>
      <c r="F743" s="150">
        <v>19.8</v>
      </c>
      <c r="G743" s="147" t="s">
        <v>1466</v>
      </c>
      <c r="H743" s="110" t="s">
        <v>338</v>
      </c>
      <c r="I743" s="110" t="s">
        <v>359</v>
      </c>
      <c r="J743" s="110">
        <v>1</v>
      </c>
      <c r="K743" s="154">
        <v>1227.5999999999999</v>
      </c>
      <c r="L743" s="154" t="s">
        <v>340</v>
      </c>
      <c r="M743" s="154">
        <v>41.2346</v>
      </c>
      <c r="N743" s="154">
        <v>-96.672899999999998</v>
      </c>
      <c r="O743" s="154" t="str">
        <f>IF(TYPE(VLOOKUP(A743,'2025 check'!$E$3:$E$2531,1,0))=16,"Legacy Eligibility","Y")</f>
        <v>Y</v>
      </c>
    </row>
    <row r="744" spans="1:15" x14ac:dyDescent="0.2">
      <c r="A744" s="110" t="s">
        <v>2257</v>
      </c>
      <c r="B744" s="149">
        <v>0</v>
      </c>
      <c r="C744" s="110" t="s">
        <v>456</v>
      </c>
      <c r="D744" s="147" t="s">
        <v>2258</v>
      </c>
      <c r="E744" s="150">
        <v>32</v>
      </c>
      <c r="F744" s="150">
        <v>18.2</v>
      </c>
      <c r="G744" s="147" t="s">
        <v>1466</v>
      </c>
      <c r="H744" s="110" t="s">
        <v>338</v>
      </c>
      <c r="I744" s="110" t="s">
        <v>359</v>
      </c>
      <c r="J744" s="110">
        <v>1</v>
      </c>
      <c r="K744" s="154">
        <v>582.4</v>
      </c>
      <c r="L744" s="154" t="s">
        <v>340</v>
      </c>
      <c r="M744" s="154">
        <v>41.162412115757135</v>
      </c>
      <c r="N744" s="154">
        <v>-96.554326239252106</v>
      </c>
      <c r="O744" s="154" t="str">
        <f>IF(TYPE(VLOOKUP(A744,'2025 check'!$E$3:$E$2531,1,0))=16,"Legacy Eligibility","Y")</f>
        <v>Y</v>
      </c>
    </row>
    <row r="745" spans="1:15" x14ac:dyDescent="0.2">
      <c r="A745" s="110" t="s">
        <v>2259</v>
      </c>
      <c r="B745" s="149" t="s">
        <v>2260</v>
      </c>
      <c r="C745" s="110" t="s">
        <v>1464</v>
      </c>
      <c r="D745" s="147" t="s">
        <v>2261</v>
      </c>
      <c r="E745" s="150">
        <v>33</v>
      </c>
      <c r="F745" s="150">
        <v>20</v>
      </c>
      <c r="G745" s="147" t="s">
        <v>1466</v>
      </c>
      <c r="H745" s="110" t="s">
        <v>338</v>
      </c>
      <c r="I745" s="110" t="s">
        <v>601</v>
      </c>
      <c r="J745" s="110">
        <v>5</v>
      </c>
      <c r="K745" s="154">
        <v>660</v>
      </c>
      <c r="L745" s="154" t="s">
        <v>340</v>
      </c>
      <c r="M745" s="154">
        <v>41.942700000000002</v>
      </c>
      <c r="N745" s="154">
        <v>-103.8331</v>
      </c>
      <c r="O745" s="154" t="str">
        <f>IF(TYPE(VLOOKUP(A745,'2025 check'!$E$3:$E$2531,1,0))=16,"Legacy Eligibility","Y")</f>
        <v>Y</v>
      </c>
    </row>
    <row r="746" spans="1:15" x14ac:dyDescent="0.2">
      <c r="A746" s="110" t="s">
        <v>2262</v>
      </c>
      <c r="B746" s="149" t="s">
        <v>2263</v>
      </c>
      <c r="C746" s="110" t="s">
        <v>1464</v>
      </c>
      <c r="D746" s="147" t="s">
        <v>2264</v>
      </c>
      <c r="E746" s="150">
        <v>24</v>
      </c>
      <c r="F746" s="150">
        <v>20</v>
      </c>
      <c r="G746" s="147" t="s">
        <v>1466</v>
      </c>
      <c r="H746" s="110" t="s">
        <v>338</v>
      </c>
      <c r="I746" s="110" t="s">
        <v>601</v>
      </c>
      <c r="J746" s="110">
        <v>5</v>
      </c>
      <c r="K746" s="154">
        <v>480</v>
      </c>
      <c r="L746" s="154" t="s">
        <v>340</v>
      </c>
      <c r="M746" s="154">
        <v>41.919600000000003</v>
      </c>
      <c r="N746" s="154">
        <v>-103.42100000000001</v>
      </c>
      <c r="O746" s="154" t="str">
        <f>IF(TYPE(VLOOKUP(A746,'2025 check'!$E$3:$E$2531,1,0))=16,"Legacy Eligibility","Y")</f>
        <v>Y</v>
      </c>
    </row>
    <row r="747" spans="1:15" x14ac:dyDescent="0.2">
      <c r="A747" s="110" t="s">
        <v>2265</v>
      </c>
      <c r="B747" s="149" t="s">
        <v>2266</v>
      </c>
      <c r="C747" s="110" t="s">
        <v>1464</v>
      </c>
      <c r="D747" s="147" t="s">
        <v>2267</v>
      </c>
      <c r="E747" s="150">
        <v>23</v>
      </c>
      <c r="F747" s="150">
        <v>24</v>
      </c>
      <c r="G747" s="147" t="s">
        <v>1466</v>
      </c>
      <c r="H747" s="110" t="s">
        <v>338</v>
      </c>
      <c r="I747" s="110" t="s">
        <v>601</v>
      </c>
      <c r="J747" s="110">
        <v>5</v>
      </c>
      <c r="K747" s="154">
        <v>552</v>
      </c>
      <c r="L747" s="154" t="s">
        <v>340</v>
      </c>
      <c r="M747" s="154">
        <v>41.918199999999999</v>
      </c>
      <c r="N747" s="154">
        <v>-103.7163</v>
      </c>
      <c r="O747" s="154" t="str">
        <f>IF(TYPE(VLOOKUP(A747,'2025 check'!$E$3:$E$2531,1,0))=16,"Legacy Eligibility","Y")</f>
        <v>Legacy Eligibility</v>
      </c>
    </row>
    <row r="748" spans="1:15" x14ac:dyDescent="0.2">
      <c r="A748" s="110" t="s">
        <v>2268</v>
      </c>
      <c r="B748" s="149">
        <v>0</v>
      </c>
      <c r="C748" s="110" t="s">
        <v>721</v>
      </c>
      <c r="D748" s="147" t="s">
        <v>2269</v>
      </c>
      <c r="E748" s="150">
        <v>40</v>
      </c>
      <c r="F748" s="150">
        <v>14</v>
      </c>
      <c r="G748" s="147" t="s">
        <v>1832</v>
      </c>
      <c r="H748" s="110" t="s">
        <v>338</v>
      </c>
      <c r="I748" s="110" t="s">
        <v>344</v>
      </c>
      <c r="J748" s="110">
        <v>2</v>
      </c>
      <c r="K748" s="154">
        <v>560</v>
      </c>
      <c r="L748" s="154" t="s">
        <v>340</v>
      </c>
      <c r="M748" s="154">
        <v>41.982399999999998</v>
      </c>
      <c r="N748" s="154">
        <v>-97.268900000000002</v>
      </c>
      <c r="O748" s="154" t="str">
        <f>IF(TYPE(VLOOKUP(A748,'2025 check'!$E$3:$E$2531,1,0))=16,"Legacy Eligibility","Y")</f>
        <v>Y</v>
      </c>
    </row>
    <row r="749" spans="1:15" x14ac:dyDescent="0.2">
      <c r="A749" s="110" t="s">
        <v>2270</v>
      </c>
      <c r="B749" s="149">
        <v>0</v>
      </c>
      <c r="C749" s="110" t="s">
        <v>721</v>
      </c>
      <c r="D749" s="147" t="s">
        <v>2271</v>
      </c>
      <c r="E749" s="150">
        <v>40</v>
      </c>
      <c r="F749" s="150">
        <v>13.8</v>
      </c>
      <c r="G749" s="147" t="s">
        <v>1832</v>
      </c>
      <c r="H749" s="110" t="s">
        <v>338</v>
      </c>
      <c r="I749" s="110" t="s">
        <v>344</v>
      </c>
      <c r="J749" s="110">
        <v>2</v>
      </c>
      <c r="K749" s="154">
        <v>552</v>
      </c>
      <c r="L749" s="154" t="s">
        <v>340</v>
      </c>
      <c r="M749" s="154">
        <v>41.946100000000001</v>
      </c>
      <c r="N749" s="154">
        <v>-97.131200000000007</v>
      </c>
      <c r="O749" s="154" t="str">
        <f>IF(TYPE(VLOOKUP(A749,'2025 check'!$E$3:$E$2531,1,0))=16,"Legacy Eligibility","Y")</f>
        <v>Y</v>
      </c>
    </row>
    <row r="750" spans="1:15" x14ac:dyDescent="0.2">
      <c r="A750" s="110" t="s">
        <v>2272</v>
      </c>
      <c r="B750" s="149">
        <v>0</v>
      </c>
      <c r="C750" s="110" t="s">
        <v>721</v>
      </c>
      <c r="D750" s="147" t="s">
        <v>2273</v>
      </c>
      <c r="E750" s="150">
        <v>21.999999999999996</v>
      </c>
      <c r="F750" s="150">
        <v>15.1</v>
      </c>
      <c r="G750" s="147" t="s">
        <v>1466</v>
      </c>
      <c r="H750" s="110" t="s">
        <v>338</v>
      </c>
      <c r="I750" s="110" t="s">
        <v>344</v>
      </c>
      <c r="J750" s="110">
        <v>2</v>
      </c>
      <c r="K750" s="154">
        <v>332.2</v>
      </c>
      <c r="L750" s="154" t="s">
        <v>340</v>
      </c>
      <c r="M750" s="154">
        <v>41.8849996</v>
      </c>
      <c r="N750" s="154">
        <v>-97.096699999999998</v>
      </c>
      <c r="O750" s="154" t="str">
        <f>IF(TYPE(VLOOKUP(A750,'2025 check'!$E$3:$E$2531,1,0))=16,"Legacy Eligibility","Y")</f>
        <v>Y</v>
      </c>
    </row>
    <row r="751" spans="1:15" x14ac:dyDescent="0.2">
      <c r="A751" s="110" t="s">
        <v>2274</v>
      </c>
      <c r="B751" s="149">
        <v>0</v>
      </c>
      <c r="C751" s="110" t="s">
        <v>387</v>
      </c>
      <c r="D751" s="147" t="s">
        <v>2275</v>
      </c>
      <c r="E751" s="150">
        <v>40</v>
      </c>
      <c r="F751" s="150">
        <v>16.600000000000001</v>
      </c>
      <c r="G751" s="147" t="s">
        <v>1466</v>
      </c>
      <c r="H751" s="110" t="s">
        <v>338</v>
      </c>
      <c r="I751" s="110" t="s">
        <v>344</v>
      </c>
      <c r="J751" s="110">
        <v>2</v>
      </c>
      <c r="K751" s="154">
        <v>664</v>
      </c>
      <c r="L751" s="154" t="s">
        <v>340</v>
      </c>
      <c r="M751" s="154">
        <v>42.179699999999997</v>
      </c>
      <c r="N751" s="154">
        <v>-96.599599999999995</v>
      </c>
      <c r="O751" s="154" t="str">
        <f>IF(TYPE(VLOOKUP(A751,'2025 check'!$E$3:$E$2531,1,0))=16,"Legacy Eligibility","Y")</f>
        <v>Y</v>
      </c>
    </row>
    <row r="752" spans="1:15" x14ac:dyDescent="0.2">
      <c r="A752" s="110" t="s">
        <v>2276</v>
      </c>
      <c r="B752" s="149">
        <v>0</v>
      </c>
      <c r="C752" s="110" t="s">
        <v>482</v>
      </c>
      <c r="D752" s="147" t="s">
        <v>2277</v>
      </c>
      <c r="E752" s="150">
        <v>90</v>
      </c>
      <c r="F752" s="150">
        <v>15</v>
      </c>
      <c r="G752" s="147" t="s">
        <v>2278</v>
      </c>
      <c r="H752" s="110" t="s">
        <v>338</v>
      </c>
      <c r="I752" s="110" t="s">
        <v>344</v>
      </c>
      <c r="J752" s="110">
        <v>2</v>
      </c>
      <c r="K752" s="154">
        <v>1350</v>
      </c>
      <c r="L752" s="154" t="s">
        <v>340</v>
      </c>
      <c r="M752" s="154">
        <v>42.2258</v>
      </c>
      <c r="N752" s="154">
        <v>-97.056799999999996</v>
      </c>
      <c r="O752" s="154" t="str">
        <f>IF(TYPE(VLOOKUP(A752,'2025 check'!$E$3:$E$2531,1,0))=16,"Legacy Eligibility","Y")</f>
        <v>Y</v>
      </c>
    </row>
    <row r="753" spans="1:15" x14ac:dyDescent="0.2">
      <c r="A753" s="110" t="s">
        <v>2279</v>
      </c>
      <c r="B753" s="149">
        <v>0</v>
      </c>
      <c r="C753" s="110" t="s">
        <v>482</v>
      </c>
      <c r="D753" s="147" t="s">
        <v>2280</v>
      </c>
      <c r="E753" s="150">
        <v>32</v>
      </c>
      <c r="F753" s="150">
        <v>19.600000000000001</v>
      </c>
      <c r="G753" s="147" t="s">
        <v>1466</v>
      </c>
      <c r="H753" s="110" t="s">
        <v>338</v>
      </c>
      <c r="I753" s="110" t="s">
        <v>344</v>
      </c>
      <c r="J753" s="110">
        <v>2</v>
      </c>
      <c r="K753" s="154">
        <v>627.20000000000005</v>
      </c>
      <c r="L753" s="154" t="s">
        <v>340</v>
      </c>
      <c r="M753" s="154">
        <v>42.335799999999999</v>
      </c>
      <c r="N753" s="154">
        <v>-97.154399999999995</v>
      </c>
      <c r="O753" s="154" t="str">
        <f>IF(TYPE(VLOOKUP(A753,'2025 check'!$E$3:$E$2531,1,0))=16,"Legacy Eligibility","Y")</f>
        <v>Y</v>
      </c>
    </row>
    <row r="754" spans="1:15" x14ac:dyDescent="0.2">
      <c r="A754" s="110" t="s">
        <v>2281</v>
      </c>
      <c r="B754" s="149">
        <v>0</v>
      </c>
      <c r="C754" s="110" t="s">
        <v>632</v>
      </c>
      <c r="D754" s="147" t="s">
        <v>2282</v>
      </c>
      <c r="E754" s="150">
        <v>57</v>
      </c>
      <c r="F754" s="150">
        <v>19.399999999999999</v>
      </c>
      <c r="G754" s="147" t="s">
        <v>1466</v>
      </c>
      <c r="H754" s="110" t="s">
        <v>338</v>
      </c>
      <c r="I754" s="110" t="s">
        <v>349</v>
      </c>
      <c r="J754" s="110">
        <v>3</v>
      </c>
      <c r="K754" s="154">
        <v>1105.8</v>
      </c>
      <c r="L754" s="154" t="s">
        <v>340</v>
      </c>
      <c r="M754" s="154">
        <v>41.494759819645971</v>
      </c>
      <c r="N754" s="154">
        <v>-98.430262449073794</v>
      </c>
      <c r="O754" s="154" t="str">
        <f>IF(TYPE(VLOOKUP(A754,'2025 check'!$E$3:$E$2531,1,0))=16,"Legacy Eligibility","Y")</f>
        <v>Legacy Eligibility</v>
      </c>
    </row>
    <row r="755" spans="1:15" x14ac:dyDescent="0.2">
      <c r="A755" s="110" t="s">
        <v>2283</v>
      </c>
      <c r="B755" s="149">
        <v>0</v>
      </c>
      <c r="C755" s="110" t="s">
        <v>1028</v>
      </c>
      <c r="D755" s="147" t="s">
        <v>2284</v>
      </c>
      <c r="E755" s="150">
        <v>41</v>
      </c>
      <c r="F755" s="150">
        <v>20</v>
      </c>
      <c r="G755" s="147" t="s">
        <v>1832</v>
      </c>
      <c r="H755" s="110" t="s">
        <v>548</v>
      </c>
      <c r="I755" s="110" t="s">
        <v>339</v>
      </c>
      <c r="J755" s="110">
        <v>4</v>
      </c>
      <c r="K755" s="154">
        <v>820</v>
      </c>
      <c r="L755" s="154" t="s">
        <v>340</v>
      </c>
      <c r="M755" s="154">
        <v>40.114100000000001</v>
      </c>
      <c r="N755" s="154">
        <v>-100.833</v>
      </c>
      <c r="O755" s="154" t="str">
        <f>IF(TYPE(VLOOKUP(A755,'2025 check'!$E$3:$E$2531,1,0))=16,"Legacy Eligibility","Y")</f>
        <v>Y</v>
      </c>
    </row>
    <row r="756" spans="1:15" x14ac:dyDescent="0.2">
      <c r="A756" s="110" t="s">
        <v>2285</v>
      </c>
      <c r="B756" s="149">
        <v>0</v>
      </c>
      <c r="C756" s="110" t="s">
        <v>361</v>
      </c>
      <c r="D756" s="147" t="s">
        <v>2286</v>
      </c>
      <c r="E756" s="150">
        <v>32</v>
      </c>
      <c r="F756" s="150">
        <v>19.8</v>
      </c>
      <c r="G756" s="147" t="s">
        <v>1832</v>
      </c>
      <c r="H756" s="110" t="s">
        <v>338</v>
      </c>
      <c r="I756" s="110" t="s">
        <v>359</v>
      </c>
      <c r="J756" s="110">
        <v>1</v>
      </c>
      <c r="K756" s="154">
        <v>633.6</v>
      </c>
      <c r="L756" s="154" t="s">
        <v>340</v>
      </c>
      <c r="M756" s="154">
        <v>40.030900000000003</v>
      </c>
      <c r="N756" s="154">
        <v>-97.298299999999998</v>
      </c>
      <c r="O756" s="154" t="str">
        <f>IF(TYPE(VLOOKUP(A756,'2025 check'!$E$3:$E$2531,1,0))=16,"Legacy Eligibility","Y")</f>
        <v>Y</v>
      </c>
    </row>
    <row r="757" spans="1:15" x14ac:dyDescent="0.2">
      <c r="A757" s="110" t="s">
        <v>2287</v>
      </c>
      <c r="B757" s="149">
        <v>0</v>
      </c>
      <c r="C757" s="110" t="s">
        <v>366</v>
      </c>
      <c r="D757" s="147" t="s">
        <v>2288</v>
      </c>
      <c r="E757" s="150">
        <v>32</v>
      </c>
      <c r="F757" s="150">
        <v>17.8</v>
      </c>
      <c r="G757" s="147" t="s">
        <v>1832</v>
      </c>
      <c r="H757" s="110" t="s">
        <v>338</v>
      </c>
      <c r="I757" s="110" t="s">
        <v>359</v>
      </c>
      <c r="J757" s="110">
        <v>1</v>
      </c>
      <c r="K757" s="154">
        <v>569.6</v>
      </c>
      <c r="L757" s="154" t="s">
        <v>340</v>
      </c>
      <c r="M757" s="154">
        <v>40.508448943478058</v>
      </c>
      <c r="N757" s="154">
        <v>-96.323251720237721</v>
      </c>
      <c r="O757" s="154" t="str">
        <f>IF(TYPE(VLOOKUP(A757,'2025 check'!$E$3:$E$2531,1,0))=16,"Legacy Eligibility","Y")</f>
        <v>Y</v>
      </c>
    </row>
    <row r="758" spans="1:15" x14ac:dyDescent="0.2">
      <c r="A758" s="110" t="s">
        <v>2289</v>
      </c>
      <c r="B758" s="149">
        <v>0</v>
      </c>
      <c r="C758" s="110" t="s">
        <v>366</v>
      </c>
      <c r="D758" s="147" t="s">
        <v>2290</v>
      </c>
      <c r="E758" s="150">
        <v>45</v>
      </c>
      <c r="F758" s="150">
        <v>17.899999999999999</v>
      </c>
      <c r="G758" s="147" t="s">
        <v>1832</v>
      </c>
      <c r="H758" s="110" t="s">
        <v>338</v>
      </c>
      <c r="I758" s="110" t="s">
        <v>359</v>
      </c>
      <c r="J758" s="110">
        <v>1</v>
      </c>
      <c r="K758" s="154">
        <v>805.5</v>
      </c>
      <c r="L758" s="154" t="s">
        <v>340</v>
      </c>
      <c r="M758" s="154">
        <v>40.358899999999998</v>
      </c>
      <c r="N758" s="154">
        <v>-96.236500000000007</v>
      </c>
      <c r="O758" s="154" t="str">
        <f>IF(TYPE(VLOOKUP(A758,'2025 check'!$E$3:$E$2531,1,0))=16,"Legacy Eligibility","Y")</f>
        <v>Y</v>
      </c>
    </row>
    <row r="759" spans="1:15" x14ac:dyDescent="0.2">
      <c r="A759" s="110" t="s">
        <v>2291</v>
      </c>
      <c r="B759" s="149">
        <v>0</v>
      </c>
      <c r="C759" s="110" t="s">
        <v>366</v>
      </c>
      <c r="D759" s="147" t="s">
        <v>2292</v>
      </c>
      <c r="E759" s="150">
        <v>62</v>
      </c>
      <c r="F759" s="150">
        <v>20</v>
      </c>
      <c r="G759" s="147" t="s">
        <v>1832</v>
      </c>
      <c r="H759" s="110" t="s">
        <v>338</v>
      </c>
      <c r="I759" s="110" t="s">
        <v>359</v>
      </c>
      <c r="J759" s="110">
        <v>1</v>
      </c>
      <c r="K759" s="154">
        <v>1240</v>
      </c>
      <c r="L759" s="154" t="s">
        <v>340</v>
      </c>
      <c r="M759" s="154">
        <v>40.406199999999998</v>
      </c>
      <c r="N759" s="154">
        <v>-96.369</v>
      </c>
      <c r="O759" s="154" t="str">
        <f>IF(TYPE(VLOOKUP(A759,'2025 check'!$E$3:$E$2531,1,0))=16,"Legacy Eligibility","Y")</f>
        <v>Y</v>
      </c>
    </row>
    <row r="760" spans="1:15" x14ac:dyDescent="0.2">
      <c r="A760" s="110" t="s">
        <v>2293</v>
      </c>
      <c r="B760" s="149">
        <v>0</v>
      </c>
      <c r="C760" s="110" t="s">
        <v>1688</v>
      </c>
      <c r="D760" s="147" t="s">
        <v>2294</v>
      </c>
      <c r="E760" s="150">
        <v>100</v>
      </c>
      <c r="F760" s="150">
        <v>18.899999999999999</v>
      </c>
      <c r="G760" s="147" t="s">
        <v>375</v>
      </c>
      <c r="H760" s="110" t="s">
        <v>338</v>
      </c>
      <c r="I760" s="110" t="s">
        <v>339</v>
      </c>
      <c r="J760" s="110">
        <v>4</v>
      </c>
      <c r="K760" s="154">
        <v>1890</v>
      </c>
      <c r="L760" s="154" t="s">
        <v>620</v>
      </c>
      <c r="M760" s="154">
        <v>41.286999999999999</v>
      </c>
      <c r="N760" s="154">
        <v>-101.09</v>
      </c>
      <c r="O760" s="154" t="str">
        <f>IF(TYPE(VLOOKUP(A760,'2025 check'!$E$3:$E$2531,1,0))=16,"Legacy Eligibility","Y")</f>
        <v>Y</v>
      </c>
    </row>
    <row r="761" spans="1:15" x14ac:dyDescent="0.2">
      <c r="A761" s="110" t="s">
        <v>2295</v>
      </c>
      <c r="B761" s="149">
        <v>0</v>
      </c>
      <c r="C761" s="110" t="s">
        <v>652</v>
      </c>
      <c r="D761" s="147" t="s">
        <v>2296</v>
      </c>
      <c r="E761" s="150">
        <v>31.000656167978999</v>
      </c>
      <c r="F761" s="150">
        <v>16.100000000000001</v>
      </c>
      <c r="G761" s="147" t="s">
        <v>1832</v>
      </c>
      <c r="H761" s="110" t="s">
        <v>338</v>
      </c>
      <c r="I761" s="110" t="s">
        <v>344</v>
      </c>
      <c r="J761" s="110">
        <v>2</v>
      </c>
      <c r="K761" s="154">
        <v>499.1</v>
      </c>
      <c r="L761" s="154" t="s">
        <v>340</v>
      </c>
      <c r="M761" s="154">
        <v>41.868099999999998</v>
      </c>
      <c r="N761" s="154">
        <v>-97.541799999999995</v>
      </c>
      <c r="O761" s="154" t="str">
        <f>IF(TYPE(VLOOKUP(A761,'2025 check'!$E$3:$E$2531,1,0))=16,"Legacy Eligibility","Y")</f>
        <v>Y</v>
      </c>
    </row>
    <row r="762" spans="1:15" x14ac:dyDescent="0.2">
      <c r="A762" s="110" t="s">
        <v>2297</v>
      </c>
      <c r="B762" s="149">
        <v>0</v>
      </c>
      <c r="C762" s="110" t="s">
        <v>652</v>
      </c>
      <c r="D762" s="147" t="s">
        <v>2298</v>
      </c>
      <c r="E762" s="150">
        <v>33.999343832020998</v>
      </c>
      <c r="F762" s="150">
        <v>20</v>
      </c>
      <c r="G762" s="147" t="s">
        <v>1466</v>
      </c>
      <c r="H762" s="110" t="s">
        <v>338</v>
      </c>
      <c r="I762" s="110" t="s">
        <v>344</v>
      </c>
      <c r="J762" s="110">
        <v>2</v>
      </c>
      <c r="K762" s="154">
        <v>680</v>
      </c>
      <c r="L762" s="154" t="s">
        <v>340</v>
      </c>
      <c r="M762" s="154">
        <v>41.8003</v>
      </c>
      <c r="N762" s="154">
        <v>-97.816900000000004</v>
      </c>
      <c r="O762" s="154" t="str">
        <f>IF(TYPE(VLOOKUP(A762,'2025 check'!$E$3:$E$2531,1,0))=16,"Legacy Eligibility","Y")</f>
        <v>Y</v>
      </c>
    </row>
    <row r="763" spans="1:15" x14ac:dyDescent="0.2">
      <c r="A763" s="110" t="s">
        <v>2299</v>
      </c>
      <c r="B763" s="149">
        <v>0</v>
      </c>
      <c r="C763" s="110" t="s">
        <v>369</v>
      </c>
      <c r="D763" s="147" t="s">
        <v>2300</v>
      </c>
      <c r="E763" s="150">
        <v>61</v>
      </c>
      <c r="F763" s="150">
        <v>20</v>
      </c>
      <c r="G763" s="147" t="s">
        <v>337</v>
      </c>
      <c r="H763" s="110" t="s">
        <v>338</v>
      </c>
      <c r="I763" s="110" t="s">
        <v>359</v>
      </c>
      <c r="J763" s="110">
        <v>1</v>
      </c>
      <c r="K763" s="154">
        <v>1220</v>
      </c>
      <c r="L763" s="154" t="s">
        <v>620</v>
      </c>
      <c r="M763" s="154">
        <v>40.516800000000003</v>
      </c>
      <c r="N763" s="154">
        <v>-95.957800000000006</v>
      </c>
      <c r="O763" s="154" t="str">
        <f>IF(TYPE(VLOOKUP(A763,'2025 check'!$E$3:$E$2531,1,0))=16,"Legacy Eligibility","Y")</f>
        <v>Y</v>
      </c>
    </row>
    <row r="764" spans="1:15" x14ac:dyDescent="0.2">
      <c r="A764" s="110" t="s">
        <v>2301</v>
      </c>
      <c r="B764" s="149">
        <v>0</v>
      </c>
      <c r="C764" s="110" t="s">
        <v>369</v>
      </c>
      <c r="D764" s="147" t="s">
        <v>2302</v>
      </c>
      <c r="E764" s="150">
        <v>32</v>
      </c>
      <c r="F764" s="150">
        <v>15</v>
      </c>
      <c r="G764" s="147" t="s">
        <v>1832</v>
      </c>
      <c r="H764" s="110" t="s">
        <v>338</v>
      </c>
      <c r="I764" s="110" t="s">
        <v>359</v>
      </c>
      <c r="J764" s="110">
        <v>1</v>
      </c>
      <c r="K764" s="154">
        <v>480</v>
      </c>
      <c r="L764" s="154" t="s">
        <v>340</v>
      </c>
      <c r="M764" s="154">
        <v>40.305300000000003</v>
      </c>
      <c r="N764" s="154">
        <v>-96.065799999999996</v>
      </c>
      <c r="O764" s="154" t="str">
        <f>IF(TYPE(VLOOKUP(A764,'2025 check'!$E$3:$E$2531,1,0))=16,"Legacy Eligibility","Y")</f>
        <v>Y</v>
      </c>
    </row>
    <row r="765" spans="1:15" x14ac:dyDescent="0.2">
      <c r="A765" s="110" t="s">
        <v>2303</v>
      </c>
      <c r="B765" s="149">
        <v>0</v>
      </c>
      <c r="C765" s="110" t="s">
        <v>369</v>
      </c>
      <c r="D765" s="147" t="s">
        <v>2304</v>
      </c>
      <c r="E765" s="150">
        <v>32</v>
      </c>
      <c r="F765" s="150">
        <v>15.3</v>
      </c>
      <c r="G765" s="147" t="s">
        <v>1832</v>
      </c>
      <c r="H765" s="110" t="s">
        <v>338</v>
      </c>
      <c r="I765" s="110" t="s">
        <v>359</v>
      </c>
      <c r="J765" s="110">
        <v>1</v>
      </c>
      <c r="K765" s="154">
        <v>489.6</v>
      </c>
      <c r="L765" s="154" t="s">
        <v>340</v>
      </c>
      <c r="M765" s="154">
        <v>40.450699999999998</v>
      </c>
      <c r="N765" s="154">
        <v>-95.9863</v>
      </c>
      <c r="O765" s="154" t="str">
        <f>IF(TYPE(VLOOKUP(A765,'2025 check'!$E$3:$E$2531,1,0))=16,"Legacy Eligibility","Y")</f>
        <v>Y</v>
      </c>
    </row>
    <row r="766" spans="1:15" x14ac:dyDescent="0.2">
      <c r="A766" s="110" t="s">
        <v>2305</v>
      </c>
      <c r="B766" s="149">
        <v>0</v>
      </c>
      <c r="C766" s="110" t="s">
        <v>442</v>
      </c>
      <c r="D766" s="147" t="s">
        <v>2306</v>
      </c>
      <c r="E766" s="150">
        <v>80</v>
      </c>
      <c r="F766" s="150">
        <v>16</v>
      </c>
      <c r="G766" s="147" t="s">
        <v>1832</v>
      </c>
      <c r="H766" s="110" t="s">
        <v>548</v>
      </c>
      <c r="I766" s="110" t="s">
        <v>359</v>
      </c>
      <c r="J766" s="110">
        <v>1</v>
      </c>
      <c r="K766" s="154">
        <v>1280</v>
      </c>
      <c r="L766" s="154" t="s">
        <v>340</v>
      </c>
      <c r="M766" s="154">
        <v>40.685200000000002</v>
      </c>
      <c r="N766" s="154">
        <v>-96.444800000000001</v>
      </c>
      <c r="O766" s="154" t="str">
        <f>IF(TYPE(VLOOKUP(A766,'2025 check'!$E$3:$E$2531,1,0))=16,"Legacy Eligibility","Y")</f>
        <v>Y</v>
      </c>
    </row>
    <row r="767" spans="1:15" x14ac:dyDescent="0.2">
      <c r="A767" s="110" t="s">
        <v>2307</v>
      </c>
      <c r="B767" s="149">
        <v>0</v>
      </c>
      <c r="C767" s="110" t="s">
        <v>442</v>
      </c>
      <c r="D767" s="147" t="s">
        <v>2308</v>
      </c>
      <c r="E767" s="150">
        <v>32</v>
      </c>
      <c r="F767" s="150">
        <v>14</v>
      </c>
      <c r="G767" s="147" t="s">
        <v>1832</v>
      </c>
      <c r="H767" s="110" t="s">
        <v>338</v>
      </c>
      <c r="I767" s="110" t="s">
        <v>359</v>
      </c>
      <c r="J767" s="110">
        <v>1</v>
      </c>
      <c r="K767" s="154">
        <v>448</v>
      </c>
      <c r="L767" s="154" t="s">
        <v>340</v>
      </c>
      <c r="M767" s="154">
        <v>40.594000000000001</v>
      </c>
      <c r="N767" s="154">
        <v>-96.445002282209089</v>
      </c>
      <c r="O767" s="154" t="str">
        <f>IF(TYPE(VLOOKUP(A767,'2025 check'!$E$3:$E$2531,1,0))=16,"Legacy Eligibility","Y")</f>
        <v>Y</v>
      </c>
    </row>
    <row r="768" spans="1:15" x14ac:dyDescent="0.2">
      <c r="A768" s="110" t="s">
        <v>2309</v>
      </c>
      <c r="B768" s="149">
        <v>0</v>
      </c>
      <c r="C768" s="110" t="s">
        <v>442</v>
      </c>
      <c r="D768" s="147" t="s">
        <v>2310</v>
      </c>
      <c r="E768" s="150">
        <v>71</v>
      </c>
      <c r="F768" s="150">
        <v>15.8</v>
      </c>
      <c r="G768" s="147" t="s">
        <v>1832</v>
      </c>
      <c r="H768" s="110" t="s">
        <v>338</v>
      </c>
      <c r="I768" s="110" t="s">
        <v>359</v>
      </c>
      <c r="J768" s="110">
        <v>1</v>
      </c>
      <c r="K768" s="154">
        <v>1121.8</v>
      </c>
      <c r="L768" s="154" t="s">
        <v>340</v>
      </c>
      <c r="M768" s="154">
        <v>40.594499999999996</v>
      </c>
      <c r="N768" s="154">
        <v>-96.425799999999995</v>
      </c>
      <c r="O768" s="154" t="str">
        <f>IF(TYPE(VLOOKUP(A768,'2025 check'!$E$3:$E$2531,1,0))=16,"Legacy Eligibility","Y")</f>
        <v>Y</v>
      </c>
    </row>
    <row r="769" spans="1:15" x14ac:dyDescent="0.2">
      <c r="A769" s="110" t="s">
        <v>2311</v>
      </c>
      <c r="B769" s="149">
        <v>0</v>
      </c>
      <c r="C769" s="110" t="s">
        <v>442</v>
      </c>
      <c r="D769" s="147" t="s">
        <v>2312</v>
      </c>
      <c r="E769" s="150">
        <v>64</v>
      </c>
      <c r="F769" s="150">
        <v>15.7</v>
      </c>
      <c r="G769" s="147" t="s">
        <v>1832</v>
      </c>
      <c r="H769" s="110" t="s">
        <v>338</v>
      </c>
      <c r="I769" s="110" t="s">
        <v>359</v>
      </c>
      <c r="J769" s="110">
        <v>1</v>
      </c>
      <c r="K769" s="154">
        <v>1004.8</v>
      </c>
      <c r="L769" s="154" t="s">
        <v>340</v>
      </c>
      <c r="M769" s="154">
        <v>40.740400000000001</v>
      </c>
      <c r="N769" s="154">
        <v>-96.377899999999997</v>
      </c>
      <c r="O769" s="154" t="str">
        <f>IF(TYPE(VLOOKUP(A769,'2025 check'!$E$3:$E$2531,1,0))=16,"Legacy Eligibility","Y")</f>
        <v>Y</v>
      </c>
    </row>
    <row r="770" spans="1:15" x14ac:dyDescent="0.2">
      <c r="A770" s="110" t="s">
        <v>2313</v>
      </c>
      <c r="B770" s="149">
        <v>0</v>
      </c>
      <c r="C770" s="110" t="s">
        <v>442</v>
      </c>
      <c r="D770" s="147" t="s">
        <v>2314</v>
      </c>
      <c r="E770" s="150">
        <v>68</v>
      </c>
      <c r="F770" s="150">
        <v>14</v>
      </c>
      <c r="G770" s="147" t="s">
        <v>1832</v>
      </c>
      <c r="H770" s="110" t="s">
        <v>338</v>
      </c>
      <c r="I770" s="110" t="s">
        <v>359</v>
      </c>
      <c r="J770" s="110">
        <v>1</v>
      </c>
      <c r="K770" s="154">
        <v>952</v>
      </c>
      <c r="L770" s="154" t="s">
        <v>340</v>
      </c>
      <c r="M770" s="154">
        <v>40.5304</v>
      </c>
      <c r="N770" s="154">
        <v>-96.349699999999999</v>
      </c>
      <c r="O770" s="154" t="str">
        <f>IF(TYPE(VLOOKUP(A770,'2025 check'!$E$3:$E$2531,1,0))=16,"Legacy Eligibility","Y")</f>
        <v>Y</v>
      </c>
    </row>
    <row r="771" spans="1:15" x14ac:dyDescent="0.2">
      <c r="A771" s="110" t="s">
        <v>2315</v>
      </c>
      <c r="B771" s="149">
        <v>0</v>
      </c>
      <c r="C771" s="110" t="s">
        <v>442</v>
      </c>
      <c r="D771" s="147" t="s">
        <v>2316</v>
      </c>
      <c r="E771" s="150">
        <v>28</v>
      </c>
      <c r="F771" s="150">
        <v>16</v>
      </c>
      <c r="G771" s="147" t="s">
        <v>1832</v>
      </c>
      <c r="H771" s="110" t="s">
        <v>338</v>
      </c>
      <c r="I771" s="110" t="s">
        <v>359</v>
      </c>
      <c r="J771" s="110">
        <v>1</v>
      </c>
      <c r="K771" s="154">
        <v>448</v>
      </c>
      <c r="L771" s="154" t="s">
        <v>340</v>
      </c>
      <c r="M771" s="154">
        <v>40.647599999999997</v>
      </c>
      <c r="N771" s="154">
        <v>-96.368600000000001</v>
      </c>
      <c r="O771" s="154" t="str">
        <f>IF(TYPE(VLOOKUP(A771,'2025 check'!$E$3:$E$2531,1,0))=16,"Legacy Eligibility","Y")</f>
        <v>Y</v>
      </c>
    </row>
    <row r="772" spans="1:15" x14ac:dyDescent="0.2">
      <c r="A772" s="110" t="s">
        <v>2317</v>
      </c>
      <c r="B772" s="149">
        <v>0</v>
      </c>
      <c r="C772" s="110" t="s">
        <v>442</v>
      </c>
      <c r="D772" s="147" t="s">
        <v>2318</v>
      </c>
      <c r="E772" s="150">
        <v>32</v>
      </c>
      <c r="F772" s="150">
        <v>16</v>
      </c>
      <c r="G772" s="147" t="s">
        <v>1832</v>
      </c>
      <c r="H772" s="110" t="s">
        <v>338</v>
      </c>
      <c r="I772" s="110" t="s">
        <v>359</v>
      </c>
      <c r="J772" s="110">
        <v>1</v>
      </c>
      <c r="K772" s="154">
        <v>512</v>
      </c>
      <c r="L772" s="154" t="s">
        <v>340</v>
      </c>
      <c r="M772" s="154">
        <v>40.5809</v>
      </c>
      <c r="N772" s="154">
        <v>-95.913200000000003</v>
      </c>
      <c r="O772" s="154" t="str">
        <f>IF(TYPE(VLOOKUP(A772,'2025 check'!$E$3:$E$2531,1,0))=16,"Legacy Eligibility","Y")</f>
        <v>Y</v>
      </c>
    </row>
    <row r="773" spans="1:15" x14ac:dyDescent="0.2">
      <c r="A773" s="110" t="s">
        <v>2319</v>
      </c>
      <c r="B773" s="149">
        <v>0</v>
      </c>
      <c r="C773" s="110" t="s">
        <v>442</v>
      </c>
      <c r="D773" s="147" t="s">
        <v>2320</v>
      </c>
      <c r="E773" s="150">
        <v>32</v>
      </c>
      <c r="F773" s="150">
        <v>13.8</v>
      </c>
      <c r="G773" s="147" t="s">
        <v>1832</v>
      </c>
      <c r="H773" s="110" t="s">
        <v>338</v>
      </c>
      <c r="I773" s="110" t="s">
        <v>359</v>
      </c>
      <c r="J773" s="110">
        <v>1</v>
      </c>
      <c r="K773" s="154">
        <v>441.6</v>
      </c>
      <c r="L773" s="154" t="s">
        <v>340</v>
      </c>
      <c r="M773" s="154">
        <v>40.551900000000003</v>
      </c>
      <c r="N773" s="154">
        <v>-96.210099999999997</v>
      </c>
      <c r="O773" s="154" t="str">
        <f>IF(TYPE(VLOOKUP(A773,'2025 check'!$E$3:$E$2531,1,0))=16,"Legacy Eligibility","Y")</f>
        <v>Y</v>
      </c>
    </row>
    <row r="774" spans="1:15" x14ac:dyDescent="0.2">
      <c r="A774" s="110" t="s">
        <v>2321</v>
      </c>
      <c r="B774" s="149" t="s">
        <v>2322</v>
      </c>
      <c r="C774" s="110" t="s">
        <v>373</v>
      </c>
      <c r="D774" s="147" t="s">
        <v>2323</v>
      </c>
      <c r="E774" s="150">
        <v>32</v>
      </c>
      <c r="F774" s="150">
        <v>16.100000000000001</v>
      </c>
      <c r="G774" s="147" t="s">
        <v>1832</v>
      </c>
      <c r="H774" s="110" t="s">
        <v>338</v>
      </c>
      <c r="I774" s="110" t="s">
        <v>359</v>
      </c>
      <c r="J774" s="110">
        <v>1</v>
      </c>
      <c r="K774" s="154">
        <v>515.20000000000005</v>
      </c>
      <c r="L774" s="154" t="s">
        <v>340</v>
      </c>
      <c r="M774" s="154">
        <v>40.106299999999997</v>
      </c>
      <c r="N774" s="154">
        <v>-96.444900000000004</v>
      </c>
      <c r="O774" s="154" t="str">
        <f>IF(TYPE(VLOOKUP(A774,'2025 check'!$E$3:$E$2531,1,0))=16,"Legacy Eligibility","Y")</f>
        <v>Y</v>
      </c>
    </row>
    <row r="775" spans="1:15" x14ac:dyDescent="0.2">
      <c r="A775" s="110" t="s">
        <v>2324</v>
      </c>
      <c r="B775" s="149" t="s">
        <v>2325</v>
      </c>
      <c r="C775" s="110" t="s">
        <v>373</v>
      </c>
      <c r="D775" s="147" t="s">
        <v>2326</v>
      </c>
      <c r="E775" s="150">
        <v>32</v>
      </c>
      <c r="F775" s="150">
        <v>18</v>
      </c>
      <c r="G775" s="147" t="s">
        <v>1832</v>
      </c>
      <c r="H775" s="110" t="s">
        <v>338</v>
      </c>
      <c r="I775" s="110" t="s">
        <v>359</v>
      </c>
      <c r="J775" s="110">
        <v>1</v>
      </c>
      <c r="K775" s="154">
        <v>576</v>
      </c>
      <c r="L775" s="154" t="s">
        <v>340</v>
      </c>
      <c r="M775" s="154">
        <v>40.031700000000001</v>
      </c>
      <c r="N775" s="154">
        <v>-96.388199999999998</v>
      </c>
      <c r="O775" s="154" t="str">
        <f>IF(TYPE(VLOOKUP(A775,'2025 check'!$E$3:$E$2531,1,0))=16,"Legacy Eligibility","Y")</f>
        <v>Y</v>
      </c>
    </row>
    <row r="776" spans="1:15" x14ac:dyDescent="0.2">
      <c r="A776" s="110" t="s">
        <v>2327</v>
      </c>
      <c r="B776" s="149" t="s">
        <v>2328</v>
      </c>
      <c r="C776" s="110" t="s">
        <v>373</v>
      </c>
      <c r="D776" s="147" t="s">
        <v>2329</v>
      </c>
      <c r="E776" s="150">
        <v>24</v>
      </c>
      <c r="F776" s="150">
        <v>18</v>
      </c>
      <c r="G776" s="147" t="s">
        <v>1832</v>
      </c>
      <c r="H776" s="110" t="s">
        <v>338</v>
      </c>
      <c r="I776" s="110" t="s">
        <v>359</v>
      </c>
      <c r="J776" s="110">
        <v>1</v>
      </c>
      <c r="K776" s="154">
        <v>432</v>
      </c>
      <c r="L776" s="154" t="s">
        <v>340</v>
      </c>
      <c r="M776" s="154">
        <v>40.041800000000002</v>
      </c>
      <c r="N776" s="154">
        <v>-96.1995</v>
      </c>
      <c r="O776" s="154" t="str">
        <f>IF(TYPE(VLOOKUP(A776,'2025 check'!$E$3:$E$2531,1,0))=16,"Legacy Eligibility","Y")</f>
        <v>Y</v>
      </c>
    </row>
    <row r="777" spans="1:15" x14ac:dyDescent="0.2">
      <c r="A777" s="110" t="s">
        <v>2330</v>
      </c>
      <c r="B777" s="149" t="s">
        <v>2331</v>
      </c>
      <c r="C777" s="110" t="s">
        <v>373</v>
      </c>
      <c r="D777" s="147" t="s">
        <v>2332</v>
      </c>
      <c r="E777" s="150">
        <v>32</v>
      </c>
      <c r="F777" s="150">
        <v>16</v>
      </c>
      <c r="G777" s="147" t="s">
        <v>1832</v>
      </c>
      <c r="H777" s="110" t="s">
        <v>338</v>
      </c>
      <c r="I777" s="110" t="s">
        <v>359</v>
      </c>
      <c r="J777" s="110">
        <v>1</v>
      </c>
      <c r="K777" s="154">
        <v>512</v>
      </c>
      <c r="L777" s="154" t="s">
        <v>340</v>
      </c>
      <c r="M777" s="154">
        <v>40.061999999999998</v>
      </c>
      <c r="N777" s="154">
        <v>-96.104975860118941</v>
      </c>
      <c r="O777" s="154" t="str">
        <f>IF(TYPE(VLOOKUP(A777,'2025 check'!$E$3:$E$2531,1,0))=16,"Legacy Eligibility","Y")</f>
        <v>Y</v>
      </c>
    </row>
    <row r="778" spans="1:15" x14ac:dyDescent="0.2">
      <c r="A778" s="110" t="s">
        <v>2333</v>
      </c>
      <c r="B778" s="149" t="s">
        <v>2334</v>
      </c>
      <c r="C778" s="110" t="s">
        <v>373</v>
      </c>
      <c r="D778" s="147" t="s">
        <v>2335</v>
      </c>
      <c r="E778" s="150">
        <v>33</v>
      </c>
      <c r="F778" s="150">
        <v>18.2</v>
      </c>
      <c r="G778" s="147" t="s">
        <v>1832</v>
      </c>
      <c r="H778" s="110" t="s">
        <v>338</v>
      </c>
      <c r="I778" s="110" t="s">
        <v>359</v>
      </c>
      <c r="J778" s="110">
        <v>1</v>
      </c>
      <c r="K778" s="154">
        <v>600.6</v>
      </c>
      <c r="L778" s="154" t="s">
        <v>340</v>
      </c>
      <c r="M778" s="154">
        <v>40.204000000000001</v>
      </c>
      <c r="N778" s="154">
        <v>-96.129800000000003</v>
      </c>
      <c r="O778" s="154" t="str">
        <f>IF(TYPE(VLOOKUP(A778,'2025 check'!$E$3:$E$2531,1,0))=16,"Legacy Eligibility","Y")</f>
        <v>Y</v>
      </c>
    </row>
    <row r="779" spans="1:15" x14ac:dyDescent="0.2">
      <c r="A779" s="110" t="s">
        <v>2336</v>
      </c>
      <c r="B779" s="149" t="s">
        <v>2337</v>
      </c>
      <c r="C779" s="110" t="s">
        <v>373</v>
      </c>
      <c r="D779" s="147" t="s">
        <v>2338</v>
      </c>
      <c r="E779" s="150">
        <v>26</v>
      </c>
      <c r="F779" s="150">
        <v>20</v>
      </c>
      <c r="G779" s="147" t="s">
        <v>1832</v>
      </c>
      <c r="H779" s="110" t="s">
        <v>338</v>
      </c>
      <c r="I779" s="110" t="s">
        <v>359</v>
      </c>
      <c r="J779" s="110">
        <v>1</v>
      </c>
      <c r="K779" s="154">
        <v>520</v>
      </c>
      <c r="L779" s="154" t="s">
        <v>340</v>
      </c>
      <c r="M779" s="154">
        <v>40.253999999999998</v>
      </c>
      <c r="N779" s="154">
        <v>-96.085700000000003</v>
      </c>
      <c r="O779" s="154" t="str">
        <f>IF(TYPE(VLOOKUP(A779,'2025 check'!$E$3:$E$2531,1,0))=16,"Legacy Eligibility","Y")</f>
        <v>Y</v>
      </c>
    </row>
    <row r="780" spans="1:15" x14ac:dyDescent="0.2">
      <c r="A780" s="110" t="s">
        <v>2339</v>
      </c>
      <c r="B780" s="149" t="s">
        <v>2340</v>
      </c>
      <c r="C780" s="110" t="s">
        <v>373</v>
      </c>
      <c r="D780" s="147" t="s">
        <v>2341</v>
      </c>
      <c r="E780" s="150">
        <v>32</v>
      </c>
      <c r="F780" s="150">
        <v>17.8</v>
      </c>
      <c r="G780" s="147" t="s">
        <v>1832</v>
      </c>
      <c r="H780" s="110" t="s">
        <v>338</v>
      </c>
      <c r="I780" s="110" t="s">
        <v>359</v>
      </c>
      <c r="J780" s="110">
        <v>1</v>
      </c>
      <c r="K780" s="154">
        <v>569.6</v>
      </c>
      <c r="L780" s="154" t="s">
        <v>340</v>
      </c>
      <c r="M780" s="154">
        <v>40.2181</v>
      </c>
      <c r="N780" s="154">
        <v>-96.063199999999995</v>
      </c>
      <c r="O780" s="154" t="str">
        <f>IF(TYPE(VLOOKUP(A780,'2025 check'!$E$3:$E$2531,1,0))=16,"Legacy Eligibility","Y")</f>
        <v>Y</v>
      </c>
    </row>
    <row r="781" spans="1:15" x14ac:dyDescent="0.2">
      <c r="A781" s="110" t="s">
        <v>2342</v>
      </c>
      <c r="B781" s="149" t="s">
        <v>2343</v>
      </c>
      <c r="C781" s="110" t="s">
        <v>381</v>
      </c>
      <c r="D781" s="147" t="s">
        <v>2344</v>
      </c>
      <c r="E781" s="150">
        <v>95.1</v>
      </c>
      <c r="F781" s="150">
        <v>17.5</v>
      </c>
      <c r="G781" s="147" t="s">
        <v>1832</v>
      </c>
      <c r="H781" s="110" t="s">
        <v>338</v>
      </c>
      <c r="I781" s="110" t="s">
        <v>359</v>
      </c>
      <c r="J781" s="110">
        <v>1</v>
      </c>
      <c r="K781" s="154">
        <v>1664.3</v>
      </c>
      <c r="L781" s="154" t="s">
        <v>340</v>
      </c>
      <c r="M781" s="154">
        <v>40.073300000000003</v>
      </c>
      <c r="N781" s="154">
        <v>-96.009900000000002</v>
      </c>
      <c r="O781" s="154" t="str">
        <f>IF(TYPE(VLOOKUP(A781,'2025 check'!$E$3:$E$2531,1,0))=16,"Legacy Eligibility","Y")</f>
        <v>Y</v>
      </c>
    </row>
    <row r="782" spans="1:15" x14ac:dyDescent="0.2">
      <c r="A782" s="110" t="s">
        <v>2345</v>
      </c>
      <c r="B782" s="149" t="s">
        <v>2346</v>
      </c>
      <c r="C782" s="110" t="s">
        <v>559</v>
      </c>
      <c r="D782" s="147" t="s">
        <v>2347</v>
      </c>
      <c r="E782" s="150">
        <v>29</v>
      </c>
      <c r="F782" s="150">
        <v>15</v>
      </c>
      <c r="G782" s="147" t="s">
        <v>1466</v>
      </c>
      <c r="H782" s="110" t="s">
        <v>338</v>
      </c>
      <c r="I782" s="110" t="s">
        <v>359</v>
      </c>
      <c r="J782" s="110">
        <v>1</v>
      </c>
      <c r="K782" s="154">
        <v>435</v>
      </c>
      <c r="L782" s="154" t="s">
        <v>340</v>
      </c>
      <c r="M782" s="154">
        <v>40.597000000000001</v>
      </c>
      <c r="N782" s="154">
        <v>-97.345500000000001</v>
      </c>
      <c r="O782" s="154" t="str">
        <f>IF(TYPE(VLOOKUP(A782,'2025 check'!$E$3:$E$2531,1,0))=16,"Legacy Eligibility","Y")</f>
        <v>Y</v>
      </c>
    </row>
    <row r="783" spans="1:15" x14ac:dyDescent="0.2">
      <c r="A783" s="110" t="s">
        <v>2348</v>
      </c>
      <c r="B783" s="149" t="s">
        <v>2349</v>
      </c>
      <c r="C783" s="110" t="s">
        <v>1464</v>
      </c>
      <c r="D783" s="147" t="s">
        <v>2350</v>
      </c>
      <c r="E783" s="150">
        <v>33</v>
      </c>
      <c r="F783" s="150">
        <v>20</v>
      </c>
      <c r="G783" s="147" t="s">
        <v>1466</v>
      </c>
      <c r="H783" s="110" t="s">
        <v>338</v>
      </c>
      <c r="I783" s="110" t="s">
        <v>601</v>
      </c>
      <c r="J783" s="110">
        <v>5</v>
      </c>
      <c r="K783" s="154">
        <v>660</v>
      </c>
      <c r="L783" s="154" t="s">
        <v>340</v>
      </c>
      <c r="M783" s="154">
        <v>41.896299999999997</v>
      </c>
      <c r="N783" s="154">
        <v>-103.83280000000001</v>
      </c>
      <c r="O783" s="154" t="str">
        <f>IF(TYPE(VLOOKUP(A783,'2025 check'!$E$3:$E$2531,1,0))=16,"Legacy Eligibility","Y")</f>
        <v>Y</v>
      </c>
    </row>
    <row r="784" spans="1:15" x14ac:dyDescent="0.2">
      <c r="A784" s="110" t="s">
        <v>2351</v>
      </c>
      <c r="B784" s="149">
        <v>0</v>
      </c>
      <c r="C784" s="110" t="s">
        <v>721</v>
      </c>
      <c r="D784" s="147" t="s">
        <v>2352</v>
      </c>
      <c r="E784" s="150">
        <v>24</v>
      </c>
      <c r="F784" s="150">
        <v>16</v>
      </c>
      <c r="G784" s="147" t="s">
        <v>1466</v>
      </c>
      <c r="H784" s="110" t="s">
        <v>338</v>
      </c>
      <c r="I784" s="110" t="s">
        <v>344</v>
      </c>
      <c r="J784" s="110">
        <v>2</v>
      </c>
      <c r="K784" s="154">
        <v>384</v>
      </c>
      <c r="L784" s="154" t="s">
        <v>340</v>
      </c>
      <c r="M784" s="154">
        <v>42.046300000000002</v>
      </c>
      <c r="N784" s="154">
        <v>-97.252300000000005</v>
      </c>
      <c r="O784" s="154" t="str">
        <f>IF(TYPE(VLOOKUP(A784,'2025 check'!$E$3:$E$2531,1,0))=16,"Legacy Eligibility","Y")</f>
        <v>Y</v>
      </c>
    </row>
    <row r="785" spans="1:15" x14ac:dyDescent="0.2">
      <c r="A785" s="110" t="s">
        <v>2353</v>
      </c>
      <c r="B785" s="149">
        <v>0</v>
      </c>
      <c r="C785" s="110" t="s">
        <v>387</v>
      </c>
      <c r="D785" s="147" t="s">
        <v>2354</v>
      </c>
      <c r="E785" s="150">
        <v>32</v>
      </c>
      <c r="F785" s="150">
        <v>20</v>
      </c>
      <c r="G785" s="147" t="s">
        <v>1466</v>
      </c>
      <c r="H785" s="110" t="s">
        <v>338</v>
      </c>
      <c r="I785" s="110" t="s">
        <v>344</v>
      </c>
      <c r="J785" s="110">
        <v>2</v>
      </c>
      <c r="K785" s="154">
        <v>640</v>
      </c>
      <c r="L785" s="154" t="s">
        <v>340</v>
      </c>
      <c r="M785" s="154">
        <v>42.104399999999998</v>
      </c>
      <c r="N785" s="154">
        <v>-96.520200000000003</v>
      </c>
      <c r="O785" s="154" t="str">
        <f>IF(TYPE(VLOOKUP(A785,'2025 check'!$E$3:$E$2531,1,0))=16,"Legacy Eligibility","Y")</f>
        <v>Y</v>
      </c>
    </row>
    <row r="786" spans="1:15" x14ac:dyDescent="0.2">
      <c r="A786" s="110" t="s">
        <v>2355</v>
      </c>
      <c r="B786" s="149" t="s">
        <v>2356</v>
      </c>
      <c r="C786" s="110" t="s">
        <v>599</v>
      </c>
      <c r="D786" s="147" t="s">
        <v>2357</v>
      </c>
      <c r="E786" s="150">
        <v>25</v>
      </c>
      <c r="F786" s="150">
        <v>16</v>
      </c>
      <c r="G786" s="147" t="s">
        <v>1832</v>
      </c>
      <c r="H786" s="110" t="s">
        <v>338</v>
      </c>
      <c r="I786" s="110" t="s">
        <v>601</v>
      </c>
      <c r="J786" s="110">
        <v>5</v>
      </c>
      <c r="K786" s="154">
        <v>400</v>
      </c>
      <c r="L786" s="154" t="s">
        <v>340</v>
      </c>
      <c r="M786" s="154">
        <v>42.696399999999997</v>
      </c>
      <c r="N786" s="154">
        <v>-103.38004221534425</v>
      </c>
      <c r="O786" s="154" t="str">
        <f>IF(TYPE(VLOOKUP(A786,'2025 check'!$E$3:$E$2531,1,0))=16,"Legacy Eligibility","Y")</f>
        <v>Y</v>
      </c>
    </row>
    <row r="787" spans="1:15" x14ac:dyDescent="0.2">
      <c r="A787" s="110" t="s">
        <v>2358</v>
      </c>
      <c r="B787" s="149">
        <v>0</v>
      </c>
      <c r="C787" s="110" t="s">
        <v>531</v>
      </c>
      <c r="D787" s="147" t="s">
        <v>2359</v>
      </c>
      <c r="E787" s="150">
        <v>30</v>
      </c>
      <c r="F787" s="150">
        <v>20</v>
      </c>
      <c r="G787" s="147" t="s">
        <v>1832</v>
      </c>
      <c r="H787" s="110" t="s">
        <v>338</v>
      </c>
      <c r="I787" s="110" t="s">
        <v>339</v>
      </c>
      <c r="J787" s="110">
        <v>4</v>
      </c>
      <c r="K787" s="154">
        <v>600</v>
      </c>
      <c r="L787" s="154" t="s">
        <v>340</v>
      </c>
      <c r="M787" s="154">
        <v>40.041800000000002</v>
      </c>
      <c r="N787" s="154">
        <v>-99.795699999999997</v>
      </c>
      <c r="O787" s="154" t="str">
        <f>IF(TYPE(VLOOKUP(A787,'2025 check'!$E$3:$E$2531,1,0))=16,"Legacy Eligibility","Y")</f>
        <v>Y</v>
      </c>
    </row>
    <row r="788" spans="1:15" ht="28.5" x14ac:dyDescent="0.2">
      <c r="A788" s="110" t="s">
        <v>2360</v>
      </c>
      <c r="B788" s="149" t="s">
        <v>2361</v>
      </c>
      <c r="C788" s="110" t="s">
        <v>958</v>
      </c>
      <c r="D788" s="147" t="s">
        <v>2362</v>
      </c>
      <c r="E788" s="150">
        <v>35</v>
      </c>
      <c r="F788" s="150">
        <v>18.7</v>
      </c>
      <c r="G788" s="147" t="s">
        <v>1832</v>
      </c>
      <c r="H788" s="110" t="s">
        <v>338</v>
      </c>
      <c r="I788" s="110" t="s">
        <v>349</v>
      </c>
      <c r="J788" s="110">
        <v>3</v>
      </c>
      <c r="K788" s="154">
        <v>654.5</v>
      </c>
      <c r="L788" s="154" t="s">
        <v>340</v>
      </c>
      <c r="M788" s="154">
        <v>40.133000000000003</v>
      </c>
      <c r="N788" s="154">
        <v>-99.574399999999997</v>
      </c>
      <c r="O788" s="154" t="str">
        <f>IF(TYPE(VLOOKUP(A788,'2025 check'!$E$3:$E$2531,1,0))=16,"Legacy Eligibility","Y")</f>
        <v>Y</v>
      </c>
    </row>
    <row r="789" spans="1:15" x14ac:dyDescent="0.2">
      <c r="A789" s="110" t="s">
        <v>2363</v>
      </c>
      <c r="B789" s="149">
        <v>0</v>
      </c>
      <c r="C789" s="110" t="s">
        <v>369</v>
      </c>
      <c r="D789" s="147" t="s">
        <v>2364</v>
      </c>
      <c r="E789" s="150">
        <v>67</v>
      </c>
      <c r="F789" s="150">
        <v>19.399999999999999</v>
      </c>
      <c r="G789" s="147" t="s">
        <v>1832</v>
      </c>
      <c r="H789" s="110" t="s">
        <v>338</v>
      </c>
      <c r="I789" s="110" t="s">
        <v>359</v>
      </c>
      <c r="J789" s="110">
        <v>1</v>
      </c>
      <c r="K789" s="154">
        <v>1299.8</v>
      </c>
      <c r="L789" s="154" t="s">
        <v>340</v>
      </c>
      <c r="M789" s="154">
        <v>40.457900000000002</v>
      </c>
      <c r="N789" s="154">
        <v>-95.927999999999997</v>
      </c>
      <c r="O789" s="154" t="str">
        <f>IF(TYPE(VLOOKUP(A789,'2025 check'!$E$3:$E$2531,1,0))=16,"Legacy Eligibility","Y")</f>
        <v>Y</v>
      </c>
    </row>
    <row r="790" spans="1:15" x14ac:dyDescent="0.2">
      <c r="A790" s="110" t="s">
        <v>2365</v>
      </c>
      <c r="B790" s="149" t="s">
        <v>2366</v>
      </c>
      <c r="C790" s="110" t="s">
        <v>559</v>
      </c>
      <c r="D790" s="147" t="s">
        <v>2367</v>
      </c>
      <c r="E790" s="150">
        <v>41</v>
      </c>
      <c r="F790" s="150">
        <v>19.7</v>
      </c>
      <c r="G790" s="147" t="s">
        <v>1931</v>
      </c>
      <c r="H790" s="110" t="s">
        <v>548</v>
      </c>
      <c r="I790" s="110" t="s">
        <v>359</v>
      </c>
      <c r="J790" s="110">
        <v>1</v>
      </c>
      <c r="K790" s="154">
        <v>807.7</v>
      </c>
      <c r="L790" s="154" t="s">
        <v>620</v>
      </c>
      <c r="M790" s="154">
        <v>40.599699999999999</v>
      </c>
      <c r="N790" s="154">
        <v>-97.216999999999999</v>
      </c>
      <c r="O790" s="154" t="str">
        <f>IF(TYPE(VLOOKUP(A790,'2025 check'!$E$3:$E$2531,1,0))=16,"Legacy Eligibility","Y")</f>
        <v>Y</v>
      </c>
    </row>
    <row r="791" spans="1:15" x14ac:dyDescent="0.2">
      <c r="A791" s="110" t="s">
        <v>2368</v>
      </c>
      <c r="B791" s="149" t="s">
        <v>2369</v>
      </c>
      <c r="C791" s="110" t="s">
        <v>1464</v>
      </c>
      <c r="D791" s="147" t="s">
        <v>2370</v>
      </c>
      <c r="E791" s="150">
        <v>36</v>
      </c>
      <c r="F791" s="150">
        <v>20</v>
      </c>
      <c r="G791" s="147" t="s">
        <v>1466</v>
      </c>
      <c r="H791" s="110" t="s">
        <v>338</v>
      </c>
      <c r="I791" s="110" t="s">
        <v>601</v>
      </c>
      <c r="J791" s="110">
        <v>5</v>
      </c>
      <c r="K791" s="154">
        <v>720</v>
      </c>
      <c r="L791" s="154" t="s">
        <v>340</v>
      </c>
      <c r="M791" s="154">
        <v>41.856900000000003</v>
      </c>
      <c r="N791" s="154">
        <v>-103.93049999999999</v>
      </c>
      <c r="O791" s="154" t="str">
        <f>IF(TYPE(VLOOKUP(A791,'2025 check'!$E$3:$E$2531,1,0))=16,"Legacy Eligibility","Y")</f>
        <v>Y</v>
      </c>
    </row>
    <row r="792" spans="1:15" x14ac:dyDescent="0.2">
      <c r="A792" s="110" t="s">
        <v>2371</v>
      </c>
      <c r="B792" s="149" t="s">
        <v>2372</v>
      </c>
      <c r="C792" s="110" t="s">
        <v>1464</v>
      </c>
      <c r="D792" s="147" t="s">
        <v>2373</v>
      </c>
      <c r="E792" s="150">
        <v>52</v>
      </c>
      <c r="F792" s="150">
        <v>20</v>
      </c>
      <c r="G792" s="147" t="s">
        <v>1466</v>
      </c>
      <c r="H792" s="110" t="s">
        <v>338</v>
      </c>
      <c r="I792" s="110" t="s">
        <v>601</v>
      </c>
      <c r="J792" s="110">
        <v>5</v>
      </c>
      <c r="K792" s="154">
        <v>1040</v>
      </c>
      <c r="L792" s="154" t="s">
        <v>340</v>
      </c>
      <c r="M792" s="154">
        <v>41.881399999999999</v>
      </c>
      <c r="N792" s="154">
        <v>-104.0437</v>
      </c>
      <c r="O792" s="154" t="str">
        <f>IF(TYPE(VLOOKUP(A792,'2025 check'!$E$3:$E$2531,1,0))=16,"Legacy Eligibility","Y")</f>
        <v>Y</v>
      </c>
    </row>
    <row r="793" spans="1:15" x14ac:dyDescent="0.2">
      <c r="A793" s="110" t="s">
        <v>2374</v>
      </c>
      <c r="B793" s="149">
        <v>0</v>
      </c>
      <c r="C793" s="110" t="s">
        <v>577</v>
      </c>
      <c r="D793" s="147" t="s">
        <v>2375</v>
      </c>
      <c r="E793" s="150">
        <v>61</v>
      </c>
      <c r="F793" s="150">
        <v>15.7</v>
      </c>
      <c r="G793" s="147" t="s">
        <v>337</v>
      </c>
      <c r="H793" s="110" t="s">
        <v>338</v>
      </c>
      <c r="I793" s="110" t="s">
        <v>344</v>
      </c>
      <c r="J793" s="110">
        <v>2</v>
      </c>
      <c r="K793" s="154">
        <v>957.7</v>
      </c>
      <c r="L793" s="154" t="s">
        <v>340</v>
      </c>
      <c r="M793" s="154">
        <v>42.428899999999999</v>
      </c>
      <c r="N793" s="154">
        <v>-98.167000000000002</v>
      </c>
      <c r="O793" s="154" t="str">
        <f>IF(TYPE(VLOOKUP(A793,'2025 check'!$E$3:$E$2531,1,0))=16,"Legacy Eligibility","Y")</f>
        <v>Y</v>
      </c>
    </row>
    <row r="794" spans="1:15" x14ac:dyDescent="0.2">
      <c r="A794" s="110" t="s">
        <v>2376</v>
      </c>
      <c r="B794" s="149">
        <v>0</v>
      </c>
      <c r="C794" s="110" t="s">
        <v>590</v>
      </c>
      <c r="D794" s="147" t="s">
        <v>2377</v>
      </c>
      <c r="E794" s="150">
        <v>30</v>
      </c>
      <c r="F794" s="150">
        <v>16</v>
      </c>
      <c r="G794" s="147" t="s">
        <v>1832</v>
      </c>
      <c r="H794" s="110" t="s">
        <v>338</v>
      </c>
      <c r="I794" s="110" t="s">
        <v>344</v>
      </c>
      <c r="J794" s="110">
        <v>2</v>
      </c>
      <c r="K794" s="154">
        <v>480</v>
      </c>
      <c r="L794" s="154" t="s">
        <v>340</v>
      </c>
      <c r="M794" s="154">
        <v>42.4527</v>
      </c>
      <c r="N794" s="154">
        <v>-97.0428</v>
      </c>
      <c r="O794" s="154" t="str">
        <f>IF(TYPE(VLOOKUP(A794,'2025 check'!$E$3:$E$2531,1,0))=16,"Legacy Eligibility","Y")</f>
        <v>Y</v>
      </c>
    </row>
    <row r="795" spans="1:15" x14ac:dyDescent="0.2">
      <c r="A795" s="110" t="s">
        <v>2378</v>
      </c>
      <c r="B795" s="149" t="s">
        <v>2379</v>
      </c>
      <c r="C795" s="110" t="s">
        <v>347</v>
      </c>
      <c r="D795" s="147" t="s">
        <v>2380</v>
      </c>
      <c r="E795" s="150">
        <v>60</v>
      </c>
      <c r="F795" s="150">
        <v>17.7</v>
      </c>
      <c r="G795" s="147" t="s">
        <v>1466</v>
      </c>
      <c r="H795" s="110" t="s">
        <v>338</v>
      </c>
      <c r="I795" s="110" t="s">
        <v>349</v>
      </c>
      <c r="J795" s="110">
        <v>3</v>
      </c>
      <c r="K795" s="154">
        <v>1062</v>
      </c>
      <c r="L795" s="154" t="s">
        <v>340</v>
      </c>
      <c r="M795" s="154">
        <v>41.681199999999997</v>
      </c>
      <c r="N795" s="154">
        <v>-99.616299999999995</v>
      </c>
      <c r="O795" s="154" t="str">
        <f>IF(TYPE(VLOOKUP(A795,'2025 check'!$E$3:$E$2531,1,0))=16,"Legacy Eligibility","Y")</f>
        <v>Y</v>
      </c>
    </row>
    <row r="796" spans="1:15" x14ac:dyDescent="0.2">
      <c r="A796" s="110" t="s">
        <v>2381</v>
      </c>
      <c r="B796" s="149" t="s">
        <v>2382</v>
      </c>
      <c r="C796" s="110" t="s">
        <v>347</v>
      </c>
      <c r="D796" s="147" t="s">
        <v>2383</v>
      </c>
      <c r="E796" s="150">
        <v>45</v>
      </c>
      <c r="F796" s="150">
        <v>24</v>
      </c>
      <c r="G796" s="147" t="s">
        <v>1466</v>
      </c>
      <c r="H796" s="110" t="s">
        <v>338</v>
      </c>
      <c r="I796" s="110" t="s">
        <v>349</v>
      </c>
      <c r="J796" s="110">
        <v>3</v>
      </c>
      <c r="K796" s="154">
        <v>1080</v>
      </c>
      <c r="L796" s="154" t="s">
        <v>340</v>
      </c>
      <c r="M796" s="154">
        <v>41.228000000000002</v>
      </c>
      <c r="N796" s="154">
        <v>-99.2624</v>
      </c>
      <c r="O796" s="154" t="str">
        <f>IF(TYPE(VLOOKUP(A796,'2025 check'!$E$3:$E$2531,1,0))=16,"Legacy Eligibility","Y")</f>
        <v>Y</v>
      </c>
    </row>
    <row r="797" spans="1:15" x14ac:dyDescent="0.2">
      <c r="A797" s="110" t="s">
        <v>2384</v>
      </c>
      <c r="B797" s="149">
        <v>0</v>
      </c>
      <c r="C797" s="110" t="s">
        <v>494</v>
      </c>
      <c r="D797" s="147" t="s">
        <v>2385</v>
      </c>
      <c r="E797" s="150">
        <v>101</v>
      </c>
      <c r="F797" s="150">
        <v>28.1</v>
      </c>
      <c r="G797" s="147" t="s">
        <v>1832</v>
      </c>
      <c r="H797" s="110" t="s">
        <v>358</v>
      </c>
      <c r="I797" s="110" t="s">
        <v>344</v>
      </c>
      <c r="J797" s="110">
        <v>2</v>
      </c>
      <c r="K797" s="154">
        <v>2838.1</v>
      </c>
      <c r="L797" s="154" t="s">
        <v>340</v>
      </c>
      <c r="M797" s="154">
        <v>42.633400000000002</v>
      </c>
      <c r="N797" s="154">
        <v>-96.8399</v>
      </c>
      <c r="O797" s="154" t="str">
        <f>IF(TYPE(VLOOKUP(A797,'2025 check'!$E$3:$E$2531,1,0))=16,"Legacy Eligibility","Y")</f>
        <v>Y</v>
      </c>
    </row>
    <row r="798" spans="1:15" x14ac:dyDescent="0.2">
      <c r="A798" s="110" t="s">
        <v>2386</v>
      </c>
      <c r="B798" s="149" t="s">
        <v>2387</v>
      </c>
      <c r="C798" s="110" t="s">
        <v>494</v>
      </c>
      <c r="D798" s="147" t="s">
        <v>2388</v>
      </c>
      <c r="E798" s="150">
        <v>30</v>
      </c>
      <c r="F798" s="150">
        <v>16</v>
      </c>
      <c r="G798" s="147" t="s">
        <v>1832</v>
      </c>
      <c r="H798" s="110" t="s">
        <v>338</v>
      </c>
      <c r="I798" s="110" t="s">
        <v>344</v>
      </c>
      <c r="J798" s="110">
        <v>2</v>
      </c>
      <c r="K798" s="154">
        <v>480</v>
      </c>
      <c r="L798" s="154" t="s">
        <v>340</v>
      </c>
      <c r="M798" s="154">
        <v>42.449100000000001</v>
      </c>
      <c r="N798" s="154">
        <v>-97.015500000000003</v>
      </c>
      <c r="O798" s="154" t="str">
        <f>IF(TYPE(VLOOKUP(A798,'2025 check'!$E$3:$E$2531,1,0))=16,"Legacy Eligibility","Y")</f>
        <v>Y</v>
      </c>
    </row>
    <row r="799" spans="1:15" ht="28.5" x14ac:dyDescent="0.2">
      <c r="A799" s="110" t="s">
        <v>2389</v>
      </c>
      <c r="B799" s="149" t="s">
        <v>2390</v>
      </c>
      <c r="C799" s="110" t="s">
        <v>415</v>
      </c>
      <c r="D799" s="147" t="s">
        <v>2391</v>
      </c>
      <c r="E799" s="150">
        <v>58</v>
      </c>
      <c r="F799" s="150">
        <v>20.100000000000001</v>
      </c>
      <c r="G799" s="147" t="s">
        <v>1466</v>
      </c>
      <c r="H799" s="110" t="s">
        <v>338</v>
      </c>
      <c r="I799" s="110" t="s">
        <v>359</v>
      </c>
      <c r="J799" s="110">
        <v>1</v>
      </c>
      <c r="K799" s="154">
        <v>1165.8</v>
      </c>
      <c r="L799" s="154" t="s">
        <v>340</v>
      </c>
      <c r="M799" s="154">
        <v>40.466700000000003</v>
      </c>
      <c r="N799" s="154">
        <v>-97.465999999999994</v>
      </c>
      <c r="O799" s="154" t="str">
        <f>IF(TYPE(VLOOKUP(A799,'2025 check'!$E$3:$E$2531,1,0))=16,"Legacy Eligibility","Y")</f>
        <v>Y</v>
      </c>
    </row>
    <row r="800" spans="1:15" x14ac:dyDescent="0.2">
      <c r="A800" s="110" t="s">
        <v>2392</v>
      </c>
      <c r="B800" s="149" t="s">
        <v>2393</v>
      </c>
      <c r="C800" s="110" t="s">
        <v>419</v>
      </c>
      <c r="D800" s="147" t="s">
        <v>2394</v>
      </c>
      <c r="E800" s="150">
        <v>51</v>
      </c>
      <c r="F800" s="150">
        <v>18</v>
      </c>
      <c r="G800" s="147" t="s">
        <v>1466</v>
      </c>
      <c r="H800" s="110" t="s">
        <v>338</v>
      </c>
      <c r="I800" s="110" t="s">
        <v>339</v>
      </c>
      <c r="J800" s="110">
        <v>4</v>
      </c>
      <c r="K800" s="154">
        <v>918</v>
      </c>
      <c r="L800" s="154" t="s">
        <v>340</v>
      </c>
      <c r="M800" s="154">
        <v>40.490900000000003</v>
      </c>
      <c r="N800" s="154">
        <v>-100.35339999999999</v>
      </c>
      <c r="O800" s="154" t="str">
        <f>IF(TYPE(VLOOKUP(A800,'2025 check'!$E$3:$E$2531,1,0))=16,"Legacy Eligibility","Y")</f>
        <v>Y</v>
      </c>
    </row>
    <row r="801" spans="1:15" x14ac:dyDescent="0.2">
      <c r="A801" s="110" t="s">
        <v>2395</v>
      </c>
      <c r="B801" s="149" t="s">
        <v>2396</v>
      </c>
      <c r="C801" s="110" t="s">
        <v>419</v>
      </c>
      <c r="D801" s="147" t="s">
        <v>2397</v>
      </c>
      <c r="E801" s="150">
        <v>30</v>
      </c>
      <c r="F801" s="150">
        <v>16</v>
      </c>
      <c r="G801" s="147" t="s">
        <v>1832</v>
      </c>
      <c r="H801" s="110" t="s">
        <v>338</v>
      </c>
      <c r="I801" s="110" t="s">
        <v>339</v>
      </c>
      <c r="J801" s="110">
        <v>4</v>
      </c>
      <c r="K801" s="154">
        <v>480</v>
      </c>
      <c r="L801" s="154" t="s">
        <v>340</v>
      </c>
      <c r="M801" s="154">
        <v>40.508400000000002</v>
      </c>
      <c r="N801" s="154">
        <v>-100.0004</v>
      </c>
      <c r="O801" s="154" t="str">
        <f>IF(TYPE(VLOOKUP(A801,'2025 check'!$E$3:$E$2531,1,0))=16,"Legacy Eligibility","Y")</f>
        <v>Y</v>
      </c>
    </row>
    <row r="802" spans="1:15" x14ac:dyDescent="0.2">
      <c r="A802" s="110" t="s">
        <v>2398</v>
      </c>
      <c r="B802" s="149">
        <v>0</v>
      </c>
      <c r="C802" s="110" t="s">
        <v>531</v>
      </c>
      <c r="D802" s="147" t="s">
        <v>2399</v>
      </c>
      <c r="E802" s="150">
        <v>32</v>
      </c>
      <c r="F802" s="150">
        <v>16.2</v>
      </c>
      <c r="G802" s="147" t="s">
        <v>1832</v>
      </c>
      <c r="H802" s="110" t="s">
        <v>338</v>
      </c>
      <c r="I802" s="110" t="s">
        <v>339</v>
      </c>
      <c r="J802" s="110">
        <v>4</v>
      </c>
      <c r="K802" s="154">
        <v>518.4</v>
      </c>
      <c r="L802" s="154" t="s">
        <v>340</v>
      </c>
      <c r="M802" s="154">
        <v>40.336799999999997</v>
      </c>
      <c r="N802" s="154">
        <v>-99.658600000000007</v>
      </c>
      <c r="O802" s="154" t="str">
        <f>IF(TYPE(VLOOKUP(A802,'2025 check'!$E$3:$E$2531,1,0))=16,"Legacy Eligibility","Y")</f>
        <v>Y</v>
      </c>
    </row>
    <row r="803" spans="1:15" x14ac:dyDescent="0.2">
      <c r="A803" s="110" t="s">
        <v>2400</v>
      </c>
      <c r="B803" s="149" t="s">
        <v>2401</v>
      </c>
      <c r="C803" s="110" t="s">
        <v>828</v>
      </c>
      <c r="D803" s="147" t="s">
        <v>2402</v>
      </c>
      <c r="E803" s="150">
        <v>64</v>
      </c>
      <c r="F803" s="150">
        <v>20.2</v>
      </c>
      <c r="G803" s="147" t="s">
        <v>1832</v>
      </c>
      <c r="H803" s="110" t="s">
        <v>338</v>
      </c>
      <c r="I803" s="110" t="s">
        <v>349</v>
      </c>
      <c r="J803" s="110">
        <v>3</v>
      </c>
      <c r="K803" s="154">
        <v>1292.8</v>
      </c>
      <c r="L803" s="154" t="s">
        <v>340</v>
      </c>
      <c r="M803" s="154">
        <v>40.873228394488741</v>
      </c>
      <c r="N803" s="154">
        <v>-98.697805364418031</v>
      </c>
      <c r="O803" s="154" t="str">
        <f>IF(TYPE(VLOOKUP(A803,'2025 check'!$E$3:$E$2531,1,0))=16,"Legacy Eligibility","Y")</f>
        <v>Y</v>
      </c>
    </row>
    <row r="804" spans="1:15" ht="28.5" x14ac:dyDescent="0.2">
      <c r="A804" s="110" t="s">
        <v>2403</v>
      </c>
      <c r="B804" s="149" t="s">
        <v>2404</v>
      </c>
      <c r="C804" s="110" t="s">
        <v>828</v>
      </c>
      <c r="D804" s="147" t="s">
        <v>2405</v>
      </c>
      <c r="E804" s="150">
        <v>32</v>
      </c>
      <c r="F804" s="150">
        <v>24</v>
      </c>
      <c r="G804" s="147" t="s">
        <v>1466</v>
      </c>
      <c r="H804" s="110" t="s">
        <v>338</v>
      </c>
      <c r="I804" s="110" t="s">
        <v>349</v>
      </c>
      <c r="J804" s="110">
        <v>3</v>
      </c>
      <c r="K804" s="154">
        <v>768</v>
      </c>
      <c r="L804" s="154" t="s">
        <v>340</v>
      </c>
      <c r="M804" s="154">
        <v>40.813040600412691</v>
      </c>
      <c r="N804" s="154">
        <v>-98.370287930059405</v>
      </c>
      <c r="O804" s="154" t="str">
        <f>IF(TYPE(VLOOKUP(A804,'2025 check'!$E$3:$E$2531,1,0))=16,"Legacy Eligibility","Y")</f>
        <v>Y</v>
      </c>
    </row>
    <row r="805" spans="1:15" x14ac:dyDescent="0.2">
      <c r="A805" s="110" t="s">
        <v>2406</v>
      </c>
      <c r="B805" s="149" t="s">
        <v>2407</v>
      </c>
      <c r="C805" s="110" t="s">
        <v>828</v>
      </c>
      <c r="D805" s="147" t="s">
        <v>2408</v>
      </c>
      <c r="E805" s="150">
        <v>113</v>
      </c>
      <c r="F805" s="150">
        <v>20</v>
      </c>
      <c r="G805" s="147" t="s">
        <v>1466</v>
      </c>
      <c r="H805" s="110" t="s">
        <v>338</v>
      </c>
      <c r="I805" s="110" t="s">
        <v>349</v>
      </c>
      <c r="J805" s="110">
        <v>3</v>
      </c>
      <c r="K805" s="154">
        <v>2260</v>
      </c>
      <c r="L805" s="154" t="s">
        <v>340</v>
      </c>
      <c r="M805" s="154">
        <v>40.816600000000001</v>
      </c>
      <c r="N805" s="154">
        <v>-98.371600000000001</v>
      </c>
      <c r="O805" s="154" t="str">
        <f>IF(TYPE(VLOOKUP(A805,'2025 check'!$E$3:$E$2531,1,0))=16,"Legacy Eligibility","Y")</f>
        <v>Y</v>
      </c>
    </row>
    <row r="806" spans="1:15" x14ac:dyDescent="0.2">
      <c r="A806" s="110" t="s">
        <v>2409</v>
      </c>
      <c r="B806" s="149">
        <v>0</v>
      </c>
      <c r="C806" s="110" t="s">
        <v>425</v>
      </c>
      <c r="D806" s="147" t="s">
        <v>2410</v>
      </c>
      <c r="E806" s="150">
        <v>33</v>
      </c>
      <c r="F806" s="150">
        <v>20</v>
      </c>
      <c r="G806" s="147" t="s">
        <v>1466</v>
      </c>
      <c r="H806" s="110" t="s">
        <v>338</v>
      </c>
      <c r="I806" s="110" t="s">
        <v>349</v>
      </c>
      <c r="J806" s="110">
        <v>3</v>
      </c>
      <c r="K806" s="154">
        <v>660</v>
      </c>
      <c r="L806" s="154" t="s">
        <v>340</v>
      </c>
      <c r="M806" s="154">
        <v>40.741900000000001</v>
      </c>
      <c r="N806" s="154">
        <v>-98.1828</v>
      </c>
      <c r="O806" s="154" t="str">
        <f>IF(TYPE(VLOOKUP(A806,'2025 check'!$E$3:$E$2531,1,0))=16,"Legacy Eligibility","Y")</f>
        <v>Y</v>
      </c>
    </row>
    <row r="807" spans="1:15" x14ac:dyDescent="0.2">
      <c r="A807" s="110" t="s">
        <v>2411</v>
      </c>
      <c r="B807" s="149">
        <v>0</v>
      </c>
      <c r="C807" s="110" t="s">
        <v>361</v>
      </c>
      <c r="D807" s="147" t="s">
        <v>2412</v>
      </c>
      <c r="E807" s="150">
        <v>41</v>
      </c>
      <c r="F807" s="150">
        <v>24.2</v>
      </c>
      <c r="G807" s="147" t="s">
        <v>1832</v>
      </c>
      <c r="H807" s="110" t="s">
        <v>548</v>
      </c>
      <c r="I807" s="110" t="s">
        <v>359</v>
      </c>
      <c r="J807" s="110">
        <v>1</v>
      </c>
      <c r="K807" s="154">
        <v>992.2</v>
      </c>
      <c r="L807" s="154" t="s">
        <v>340</v>
      </c>
      <c r="M807" s="154">
        <v>40.262999999999998</v>
      </c>
      <c r="N807" s="154">
        <v>-97.259299999999996</v>
      </c>
      <c r="O807" s="154" t="str">
        <f>IF(TYPE(VLOOKUP(A807,'2025 check'!$E$3:$E$2531,1,0))=16,"Legacy Eligibility","Y")</f>
        <v>Y</v>
      </c>
    </row>
    <row r="808" spans="1:15" x14ac:dyDescent="0.2">
      <c r="A808" s="110" t="s">
        <v>2413</v>
      </c>
      <c r="B808" s="149">
        <v>0</v>
      </c>
      <c r="C808" s="110" t="s">
        <v>366</v>
      </c>
      <c r="D808" s="147" t="s">
        <v>2414</v>
      </c>
      <c r="E808" s="150">
        <v>32</v>
      </c>
      <c r="F808" s="150">
        <v>16.2</v>
      </c>
      <c r="G808" s="147" t="s">
        <v>1832</v>
      </c>
      <c r="H808" s="110" t="s">
        <v>338</v>
      </c>
      <c r="I808" s="110" t="s">
        <v>359</v>
      </c>
      <c r="J808" s="110">
        <v>1</v>
      </c>
      <c r="K808" s="154">
        <v>518.4</v>
      </c>
      <c r="L808" s="154" t="s">
        <v>340</v>
      </c>
      <c r="M808" s="154">
        <v>40.392699999999998</v>
      </c>
      <c r="N808" s="154">
        <v>-96.081400000000002</v>
      </c>
      <c r="O808" s="154" t="str">
        <f>IF(TYPE(VLOOKUP(A808,'2025 check'!$E$3:$E$2531,1,0))=16,"Legacy Eligibility","Y")</f>
        <v>Y</v>
      </c>
    </row>
    <row r="809" spans="1:15" x14ac:dyDescent="0.2">
      <c r="A809" s="110" t="s">
        <v>2415</v>
      </c>
      <c r="B809" s="149">
        <v>0</v>
      </c>
      <c r="C809" s="110" t="s">
        <v>2416</v>
      </c>
      <c r="D809" s="147" t="s">
        <v>2417</v>
      </c>
      <c r="E809" s="150">
        <v>23</v>
      </c>
      <c r="F809" s="150">
        <v>20</v>
      </c>
      <c r="G809" s="147" t="s">
        <v>1466</v>
      </c>
      <c r="H809" s="110" t="s">
        <v>338</v>
      </c>
      <c r="I809" s="110" t="s">
        <v>344</v>
      </c>
      <c r="J809" s="110">
        <v>2</v>
      </c>
      <c r="K809" s="154">
        <v>460</v>
      </c>
      <c r="L809" s="154" t="s">
        <v>340</v>
      </c>
      <c r="M809" s="154">
        <v>42.741399999999999</v>
      </c>
      <c r="N809" s="154">
        <v>-99.765500000000003</v>
      </c>
      <c r="O809" s="154" t="str">
        <f>IF(TYPE(VLOOKUP(A809,'2025 check'!$E$3:$E$2531,1,0))=16,"Legacy Eligibility","Y")</f>
        <v>Legacy Eligibility</v>
      </c>
    </row>
    <row r="810" spans="1:15" x14ac:dyDescent="0.2">
      <c r="A810" s="110" t="s">
        <v>2418</v>
      </c>
      <c r="B810" s="149" t="s">
        <v>2419</v>
      </c>
      <c r="C810" s="110" t="s">
        <v>431</v>
      </c>
      <c r="D810" s="147" t="s">
        <v>2420</v>
      </c>
      <c r="E810" s="150">
        <v>135</v>
      </c>
      <c r="F810" s="150">
        <v>20.100000000000001</v>
      </c>
      <c r="G810" s="147" t="s">
        <v>337</v>
      </c>
      <c r="H810" s="110" t="s">
        <v>338</v>
      </c>
      <c r="I810" s="110" t="s">
        <v>344</v>
      </c>
      <c r="J810" s="110">
        <v>2</v>
      </c>
      <c r="K810" s="154">
        <v>2713.5</v>
      </c>
      <c r="L810" s="154" t="s">
        <v>620</v>
      </c>
      <c r="M810" s="154">
        <v>42.554699999999997</v>
      </c>
      <c r="N810" s="154">
        <v>-97.799099999999996</v>
      </c>
      <c r="O810" s="154" t="str">
        <f>IF(TYPE(VLOOKUP(A810,'2025 check'!$E$3:$E$2531,1,0))=16,"Legacy Eligibility","Y")</f>
        <v>Y</v>
      </c>
    </row>
    <row r="811" spans="1:15" x14ac:dyDescent="0.2">
      <c r="A811" s="110" t="s">
        <v>2421</v>
      </c>
      <c r="B811" s="149">
        <v>0</v>
      </c>
      <c r="C811" s="110" t="s">
        <v>652</v>
      </c>
      <c r="D811" s="147" t="s">
        <v>2422</v>
      </c>
      <c r="E811" s="150">
        <v>32.001312335957998</v>
      </c>
      <c r="F811" s="150">
        <v>21.7</v>
      </c>
      <c r="G811" s="147" t="s">
        <v>1466</v>
      </c>
      <c r="H811" s="110" t="s">
        <v>338</v>
      </c>
      <c r="I811" s="110" t="s">
        <v>344</v>
      </c>
      <c r="J811" s="110">
        <v>2</v>
      </c>
      <c r="K811" s="154">
        <v>694.4</v>
      </c>
      <c r="L811" s="154" t="s">
        <v>340</v>
      </c>
      <c r="M811" s="154">
        <v>41.785800000000002</v>
      </c>
      <c r="N811" s="154">
        <v>-97.6584</v>
      </c>
      <c r="O811" s="154" t="str">
        <f>IF(TYPE(VLOOKUP(A811,'2025 check'!$E$3:$E$2531,1,0))=16,"Legacy Eligibility","Y")</f>
        <v>Legacy Eligibility</v>
      </c>
    </row>
    <row r="812" spans="1:15" x14ac:dyDescent="0.2">
      <c r="A812" s="110" t="s">
        <v>2423</v>
      </c>
      <c r="B812" s="149">
        <v>0</v>
      </c>
      <c r="C812" s="110" t="s">
        <v>652</v>
      </c>
      <c r="D812" s="147" t="s">
        <v>2424</v>
      </c>
      <c r="E812" s="150">
        <v>27.998999999999999</v>
      </c>
      <c r="F812" s="150">
        <v>16.2</v>
      </c>
      <c r="G812" s="147" t="s">
        <v>1832</v>
      </c>
      <c r="H812" s="110" t="s">
        <v>338</v>
      </c>
      <c r="I812" s="110" t="s">
        <v>344</v>
      </c>
      <c r="J812" s="110">
        <v>2</v>
      </c>
      <c r="K812" s="154">
        <v>453.6</v>
      </c>
      <c r="L812" s="154" t="s">
        <v>340</v>
      </c>
      <c r="M812" s="154">
        <v>41.959899999999998</v>
      </c>
      <c r="N812" s="154">
        <v>-97.776399999999995</v>
      </c>
      <c r="O812" s="154" t="str">
        <f>IF(TYPE(VLOOKUP(A812,'2025 check'!$E$3:$E$2531,1,0))=16,"Legacy Eligibility","Y")</f>
        <v>Legacy Eligibility</v>
      </c>
    </row>
    <row r="813" spans="1:15" x14ac:dyDescent="0.2">
      <c r="A813" s="110" t="s">
        <v>2425</v>
      </c>
      <c r="B813" s="149">
        <v>0</v>
      </c>
      <c r="C813" s="110" t="s">
        <v>652</v>
      </c>
      <c r="D813" s="147" t="s">
        <v>2426</v>
      </c>
      <c r="E813" s="150">
        <v>62.001312335957998</v>
      </c>
      <c r="F813" s="150">
        <v>24.1</v>
      </c>
      <c r="G813" s="147" t="s">
        <v>1832</v>
      </c>
      <c r="H813" s="110" t="s">
        <v>338</v>
      </c>
      <c r="I813" s="110" t="s">
        <v>344</v>
      </c>
      <c r="J813" s="110">
        <v>2</v>
      </c>
      <c r="K813" s="154">
        <v>1494.2</v>
      </c>
      <c r="L813" s="154" t="s">
        <v>340</v>
      </c>
      <c r="M813" s="154">
        <v>41.850999999999999</v>
      </c>
      <c r="N813" s="154">
        <v>-97.503699999999995</v>
      </c>
      <c r="O813" s="154" t="str">
        <f>IF(TYPE(VLOOKUP(A813,'2025 check'!$E$3:$E$2531,1,0))=16,"Legacy Eligibility","Y")</f>
        <v>Y</v>
      </c>
    </row>
    <row r="814" spans="1:15" x14ac:dyDescent="0.2">
      <c r="A814" s="110" t="s">
        <v>2427</v>
      </c>
      <c r="B814" s="149" t="s">
        <v>2428</v>
      </c>
      <c r="C814" s="110" t="s">
        <v>435</v>
      </c>
      <c r="D814" s="147" t="s">
        <v>2429</v>
      </c>
      <c r="E814" s="150">
        <v>85</v>
      </c>
      <c r="F814" s="150">
        <v>16.3</v>
      </c>
      <c r="G814" s="147" t="s">
        <v>1832</v>
      </c>
      <c r="H814" s="110" t="s">
        <v>338</v>
      </c>
      <c r="I814" s="110" t="s">
        <v>349</v>
      </c>
      <c r="J814" s="110">
        <v>3</v>
      </c>
      <c r="K814" s="154">
        <v>1385.5</v>
      </c>
      <c r="L814" s="154" t="s">
        <v>340</v>
      </c>
      <c r="M814" s="154">
        <v>41.274299999999997</v>
      </c>
      <c r="N814" s="154">
        <v>-97.944699999999997</v>
      </c>
      <c r="O814" s="154" t="str">
        <f>IF(TYPE(VLOOKUP(A814,'2025 check'!$E$3:$E$2531,1,0))=16,"Legacy Eligibility","Y")</f>
        <v>Y</v>
      </c>
    </row>
    <row r="815" spans="1:15" x14ac:dyDescent="0.2">
      <c r="A815" s="110" t="s">
        <v>2430</v>
      </c>
      <c r="B815" s="149">
        <v>0</v>
      </c>
      <c r="C815" s="110" t="s">
        <v>369</v>
      </c>
      <c r="D815" s="147" t="s">
        <v>2431</v>
      </c>
      <c r="E815" s="150">
        <v>32</v>
      </c>
      <c r="F815" s="150">
        <v>15.8</v>
      </c>
      <c r="G815" s="147" t="s">
        <v>1832</v>
      </c>
      <c r="H815" s="110" t="s">
        <v>338</v>
      </c>
      <c r="I815" s="110" t="s">
        <v>359</v>
      </c>
      <c r="J815" s="110">
        <v>1</v>
      </c>
      <c r="K815" s="154">
        <v>505.6</v>
      </c>
      <c r="L815" s="154" t="s">
        <v>340</v>
      </c>
      <c r="M815" s="154">
        <v>40.345399999999998</v>
      </c>
      <c r="N815" s="154">
        <v>-95.879400000000004</v>
      </c>
      <c r="O815" s="154" t="str">
        <f>IF(TYPE(VLOOKUP(A815,'2025 check'!$E$3:$E$2531,1,0))=16,"Legacy Eligibility","Y")</f>
        <v>Y</v>
      </c>
    </row>
    <row r="816" spans="1:15" x14ac:dyDescent="0.2">
      <c r="A816" s="110" t="s">
        <v>2432</v>
      </c>
      <c r="B816" s="149">
        <v>0</v>
      </c>
      <c r="C816" s="110" t="s">
        <v>1530</v>
      </c>
      <c r="D816" s="147" t="s">
        <v>2433</v>
      </c>
      <c r="E816" s="150">
        <v>29</v>
      </c>
      <c r="F816" s="150">
        <v>20.5</v>
      </c>
      <c r="G816" s="147" t="s">
        <v>1466</v>
      </c>
      <c r="H816" s="110" t="s">
        <v>338</v>
      </c>
      <c r="I816" s="110" t="s">
        <v>349</v>
      </c>
      <c r="J816" s="110">
        <v>3</v>
      </c>
      <c r="K816" s="154">
        <v>594.5</v>
      </c>
      <c r="L816" s="154" t="s">
        <v>340</v>
      </c>
      <c r="M816" s="154">
        <v>40.307299999999998</v>
      </c>
      <c r="N816" s="154">
        <v>-98.241799999999998</v>
      </c>
      <c r="O816" s="154" t="str">
        <f>IF(TYPE(VLOOKUP(A816,'2025 check'!$E$3:$E$2531,1,0))=16,"Legacy Eligibility","Y")</f>
        <v>Y</v>
      </c>
    </row>
    <row r="817" spans="1:15" x14ac:dyDescent="0.2">
      <c r="A817" s="110" t="s">
        <v>2434</v>
      </c>
      <c r="B817" s="149">
        <v>0</v>
      </c>
      <c r="C817" s="110" t="s">
        <v>442</v>
      </c>
      <c r="D817" s="147" t="s">
        <v>2435</v>
      </c>
      <c r="E817" s="150">
        <v>31</v>
      </c>
      <c r="F817" s="150">
        <v>16</v>
      </c>
      <c r="G817" s="147" t="s">
        <v>1466</v>
      </c>
      <c r="H817" s="110" t="s">
        <v>548</v>
      </c>
      <c r="I817" s="110" t="s">
        <v>359</v>
      </c>
      <c r="J817" s="110">
        <v>1</v>
      </c>
      <c r="K817" s="154">
        <v>496</v>
      </c>
      <c r="L817" s="154" t="s">
        <v>340</v>
      </c>
      <c r="M817" s="154">
        <v>40.652099999999997</v>
      </c>
      <c r="N817" s="154">
        <v>-96.444800000000001</v>
      </c>
      <c r="O817" s="154" t="str">
        <f>IF(TYPE(VLOOKUP(A817,'2025 check'!$E$3:$E$2531,1,0))=16,"Legacy Eligibility","Y")</f>
        <v>Y</v>
      </c>
    </row>
    <row r="818" spans="1:15" x14ac:dyDescent="0.2">
      <c r="A818" s="110" t="s">
        <v>2436</v>
      </c>
      <c r="B818" s="149">
        <v>0</v>
      </c>
      <c r="C818" s="110" t="s">
        <v>442</v>
      </c>
      <c r="D818" s="147" t="s">
        <v>2437</v>
      </c>
      <c r="E818" s="150">
        <v>35</v>
      </c>
      <c r="F818" s="150">
        <v>16</v>
      </c>
      <c r="G818" s="147" t="s">
        <v>1466</v>
      </c>
      <c r="H818" s="110" t="s">
        <v>338</v>
      </c>
      <c r="I818" s="110" t="s">
        <v>359</v>
      </c>
      <c r="J818" s="110">
        <v>1</v>
      </c>
      <c r="K818" s="154">
        <v>560</v>
      </c>
      <c r="L818" s="154" t="s">
        <v>340</v>
      </c>
      <c r="M818" s="154">
        <v>40.700600000000001</v>
      </c>
      <c r="N818" s="154">
        <v>-96.401799999999994</v>
      </c>
      <c r="O818" s="154" t="str">
        <f>IF(TYPE(VLOOKUP(A818,'2025 check'!$E$3:$E$2531,1,0))=16,"Legacy Eligibility","Y")</f>
        <v>Y</v>
      </c>
    </row>
    <row r="819" spans="1:15" x14ac:dyDescent="0.2">
      <c r="A819" s="110" t="s">
        <v>2438</v>
      </c>
      <c r="B819" s="149">
        <v>0</v>
      </c>
      <c r="C819" s="110" t="s">
        <v>442</v>
      </c>
      <c r="D819" s="147" t="s">
        <v>2439</v>
      </c>
      <c r="E819" s="150">
        <v>55</v>
      </c>
      <c r="F819" s="150">
        <v>15.8</v>
      </c>
      <c r="G819" s="147" t="s">
        <v>1832</v>
      </c>
      <c r="H819" s="110" t="s">
        <v>338</v>
      </c>
      <c r="I819" s="110" t="s">
        <v>359</v>
      </c>
      <c r="J819" s="110">
        <v>1</v>
      </c>
      <c r="K819" s="154">
        <v>869</v>
      </c>
      <c r="L819" s="154" t="s">
        <v>340</v>
      </c>
      <c r="M819" s="154">
        <v>40.740600000000001</v>
      </c>
      <c r="N819" s="154">
        <v>-96.016400000000004</v>
      </c>
      <c r="O819" s="154" t="str">
        <f>IF(TYPE(VLOOKUP(A819,'2025 check'!$E$3:$E$2531,1,0))=16,"Legacy Eligibility","Y")</f>
        <v>Y</v>
      </c>
    </row>
    <row r="820" spans="1:15" x14ac:dyDescent="0.2">
      <c r="A820" s="110" t="s">
        <v>2440</v>
      </c>
      <c r="B820" s="149" t="s">
        <v>394</v>
      </c>
      <c r="C820" s="110" t="s">
        <v>373</v>
      </c>
      <c r="D820" s="147" t="s">
        <v>2441</v>
      </c>
      <c r="E820" s="150">
        <v>32</v>
      </c>
      <c r="F820" s="150">
        <v>18.2</v>
      </c>
      <c r="G820" s="147" t="s">
        <v>1832</v>
      </c>
      <c r="H820" s="110" t="s">
        <v>548</v>
      </c>
      <c r="I820" s="110" t="s">
        <v>359</v>
      </c>
      <c r="J820" s="110">
        <v>1</v>
      </c>
      <c r="K820" s="154">
        <v>582.4</v>
      </c>
      <c r="L820" s="154" t="s">
        <v>340</v>
      </c>
      <c r="M820" s="154">
        <v>40.1899996</v>
      </c>
      <c r="N820" s="154">
        <v>-96.403300000000002</v>
      </c>
      <c r="O820" s="154" t="str">
        <f>IF(TYPE(VLOOKUP(A820,'2025 check'!$E$3:$E$2531,1,0))=16,"Legacy Eligibility","Y")</f>
        <v>Y</v>
      </c>
    </row>
    <row r="821" spans="1:15" x14ac:dyDescent="0.2">
      <c r="A821" s="110" t="s">
        <v>2442</v>
      </c>
      <c r="B821" s="149">
        <v>0</v>
      </c>
      <c r="C821" s="110" t="s">
        <v>377</v>
      </c>
      <c r="D821" s="147" t="s">
        <v>2443</v>
      </c>
      <c r="E821" s="150">
        <v>24</v>
      </c>
      <c r="F821" s="150">
        <v>20.2</v>
      </c>
      <c r="G821" s="147" t="s">
        <v>1466</v>
      </c>
      <c r="H821" s="110" t="s">
        <v>338</v>
      </c>
      <c r="I821" s="110" t="s">
        <v>344</v>
      </c>
      <c r="J821" s="110">
        <v>2</v>
      </c>
      <c r="K821" s="154">
        <v>484.8</v>
      </c>
      <c r="L821" s="154" t="s">
        <v>340</v>
      </c>
      <c r="M821" s="154">
        <v>42.250399999999999</v>
      </c>
      <c r="N821" s="154">
        <v>-97.391900000000007</v>
      </c>
      <c r="O821" s="154" t="str">
        <f>IF(TYPE(VLOOKUP(A821,'2025 check'!$E$3:$E$2531,1,0))=16,"Legacy Eligibility","Y")</f>
        <v>Y</v>
      </c>
    </row>
    <row r="822" spans="1:15" x14ac:dyDescent="0.2">
      <c r="A822" s="110" t="s">
        <v>2444</v>
      </c>
      <c r="B822" s="149" t="s">
        <v>2445</v>
      </c>
      <c r="C822" s="110" t="s">
        <v>512</v>
      </c>
      <c r="D822" s="147" t="s">
        <v>2446</v>
      </c>
      <c r="E822" s="150">
        <v>24</v>
      </c>
      <c r="F822" s="150">
        <v>15.9</v>
      </c>
      <c r="G822" s="147" t="s">
        <v>1466</v>
      </c>
      <c r="H822" s="110" t="s">
        <v>338</v>
      </c>
      <c r="I822" s="110" t="s">
        <v>344</v>
      </c>
      <c r="J822" s="110">
        <v>2</v>
      </c>
      <c r="K822" s="154">
        <v>381.6</v>
      </c>
      <c r="L822" s="154" t="s">
        <v>340</v>
      </c>
      <c r="M822" s="154">
        <v>41.732100000000003</v>
      </c>
      <c r="N822" s="154">
        <v>-97.599800000000002</v>
      </c>
      <c r="O822" s="154" t="str">
        <f>IF(TYPE(VLOOKUP(A822,'2025 check'!$E$3:$E$2531,1,0))=16,"Legacy Eligibility","Y")</f>
        <v>Y</v>
      </c>
    </row>
    <row r="823" spans="1:15" x14ac:dyDescent="0.2">
      <c r="A823" s="110" t="s">
        <v>2447</v>
      </c>
      <c r="B823" s="149" t="s">
        <v>2448</v>
      </c>
      <c r="C823" s="110" t="s">
        <v>2449</v>
      </c>
      <c r="D823" s="147" t="s">
        <v>2450</v>
      </c>
      <c r="E823" s="150">
        <v>63</v>
      </c>
      <c r="F823" s="150">
        <v>19.8</v>
      </c>
      <c r="G823" s="147" t="s">
        <v>1832</v>
      </c>
      <c r="H823" s="110" t="s">
        <v>338</v>
      </c>
      <c r="I823" s="110" t="s">
        <v>349</v>
      </c>
      <c r="J823" s="110">
        <v>3</v>
      </c>
      <c r="K823" s="154">
        <v>1247.4000000000001</v>
      </c>
      <c r="L823" s="154" t="s">
        <v>340</v>
      </c>
      <c r="M823" s="154">
        <v>41.147300000000001</v>
      </c>
      <c r="N823" s="154">
        <v>-97.464500000000001</v>
      </c>
      <c r="O823" s="154" t="str">
        <f>IF(TYPE(VLOOKUP(A823,'2025 check'!$E$3:$E$2531,1,0))=16,"Legacy Eligibility","Y")</f>
        <v>Y</v>
      </c>
    </row>
    <row r="824" spans="1:15" x14ac:dyDescent="0.2">
      <c r="A824" s="110" t="s">
        <v>2451</v>
      </c>
      <c r="B824" s="149" t="s">
        <v>2452</v>
      </c>
      <c r="C824" s="110" t="s">
        <v>559</v>
      </c>
      <c r="D824" s="147" t="s">
        <v>2453</v>
      </c>
      <c r="E824" s="150">
        <v>47.001312335957998</v>
      </c>
      <c r="F824" s="150">
        <v>20</v>
      </c>
      <c r="G824" s="147" t="s">
        <v>1466</v>
      </c>
      <c r="H824" s="110" t="s">
        <v>338</v>
      </c>
      <c r="I824" s="110" t="s">
        <v>359</v>
      </c>
      <c r="J824" s="110">
        <v>1</v>
      </c>
      <c r="K824" s="154">
        <v>940</v>
      </c>
      <c r="L824" s="154" t="s">
        <v>340</v>
      </c>
      <c r="M824" s="154">
        <v>40.452300000000001</v>
      </c>
      <c r="N824" s="154">
        <v>-97.254900000000006</v>
      </c>
      <c r="O824" s="154" t="str">
        <f>IF(TYPE(VLOOKUP(A824,'2025 check'!$E$3:$E$2531,1,0))=16,"Legacy Eligibility","Y")</f>
        <v>Y</v>
      </c>
    </row>
    <row r="825" spans="1:15" x14ac:dyDescent="0.2">
      <c r="A825" s="110" t="s">
        <v>2454</v>
      </c>
      <c r="B825" s="149">
        <v>0</v>
      </c>
      <c r="C825" s="110" t="s">
        <v>456</v>
      </c>
      <c r="D825" s="147" t="s">
        <v>2455</v>
      </c>
      <c r="E825" s="150">
        <v>33</v>
      </c>
      <c r="F825" s="150">
        <v>21.6</v>
      </c>
      <c r="G825" s="147" t="s">
        <v>1466</v>
      </c>
      <c r="H825" s="110" t="s">
        <v>548</v>
      </c>
      <c r="I825" s="110" t="s">
        <v>359</v>
      </c>
      <c r="J825" s="110">
        <v>1</v>
      </c>
      <c r="K825" s="154">
        <v>712.8</v>
      </c>
      <c r="L825" s="154" t="s">
        <v>340</v>
      </c>
      <c r="M825" s="154">
        <v>41.177</v>
      </c>
      <c r="N825" s="154">
        <v>-96.745699999999999</v>
      </c>
      <c r="O825" s="154" t="str">
        <f>IF(TYPE(VLOOKUP(A825,'2025 check'!$E$3:$E$2531,1,0))=16,"Legacy Eligibility","Y")</f>
        <v>Y</v>
      </c>
    </row>
    <row r="826" spans="1:15" x14ac:dyDescent="0.2">
      <c r="A826" s="110" t="s">
        <v>2456</v>
      </c>
      <c r="B826" s="149">
        <v>0</v>
      </c>
      <c r="C826" s="110" t="s">
        <v>456</v>
      </c>
      <c r="D826" s="147" t="s">
        <v>1121</v>
      </c>
      <c r="E826" s="150">
        <v>34</v>
      </c>
      <c r="F826" s="150">
        <v>18.3</v>
      </c>
      <c r="G826" s="147" t="s">
        <v>337</v>
      </c>
      <c r="H826" s="110" t="s">
        <v>338</v>
      </c>
      <c r="I826" s="110" t="s">
        <v>359</v>
      </c>
      <c r="J826" s="110">
        <v>1</v>
      </c>
      <c r="K826" s="154">
        <v>622.20000000000005</v>
      </c>
      <c r="L826" s="154" t="s">
        <v>620</v>
      </c>
      <c r="M826" s="154">
        <v>41.278799999999997</v>
      </c>
      <c r="N826" s="154">
        <v>-96.698300000000003</v>
      </c>
      <c r="O826" s="154" t="str">
        <f>IF(TYPE(VLOOKUP(A826,'2025 check'!$E$3:$E$2531,1,0))=16,"Legacy Eligibility","Y")</f>
        <v>Y</v>
      </c>
    </row>
    <row r="827" spans="1:15" x14ac:dyDescent="0.2">
      <c r="A827" s="110" t="s">
        <v>2457</v>
      </c>
      <c r="B827" s="149">
        <v>0</v>
      </c>
      <c r="C827" s="110" t="s">
        <v>456</v>
      </c>
      <c r="D827" s="147" t="s">
        <v>2458</v>
      </c>
      <c r="E827" s="150">
        <v>33</v>
      </c>
      <c r="F827" s="150">
        <v>20</v>
      </c>
      <c r="G827" s="147" t="s">
        <v>1466</v>
      </c>
      <c r="H827" s="110" t="s">
        <v>338</v>
      </c>
      <c r="I827" s="110" t="s">
        <v>359</v>
      </c>
      <c r="J827" s="110">
        <v>1</v>
      </c>
      <c r="K827" s="154">
        <v>660</v>
      </c>
      <c r="L827" s="154" t="s">
        <v>340</v>
      </c>
      <c r="M827" s="154">
        <v>41.113300000000002</v>
      </c>
      <c r="N827" s="154">
        <v>-96.659199999999998</v>
      </c>
      <c r="O827" s="154" t="str">
        <f>IF(TYPE(VLOOKUP(A827,'2025 check'!$E$3:$E$2531,1,0))=16,"Legacy Eligibility","Y")</f>
        <v>Y</v>
      </c>
    </row>
    <row r="828" spans="1:15" x14ac:dyDescent="0.2">
      <c r="A828" s="110" t="s">
        <v>2459</v>
      </c>
      <c r="B828" s="149">
        <v>0</v>
      </c>
      <c r="C828" s="110" t="s">
        <v>456</v>
      </c>
      <c r="D828" s="147" t="s">
        <v>2460</v>
      </c>
      <c r="E828" s="150">
        <v>33</v>
      </c>
      <c r="F828" s="150">
        <v>20</v>
      </c>
      <c r="G828" s="147" t="s">
        <v>1466</v>
      </c>
      <c r="H828" s="110" t="s">
        <v>338</v>
      </c>
      <c r="I828" s="110" t="s">
        <v>359</v>
      </c>
      <c r="J828" s="110">
        <v>1</v>
      </c>
      <c r="K828" s="154">
        <v>660</v>
      </c>
      <c r="L828" s="154" t="s">
        <v>340</v>
      </c>
      <c r="M828" s="154">
        <v>41.1541</v>
      </c>
      <c r="N828" s="154">
        <v>-96.582599999999999</v>
      </c>
      <c r="O828" s="154" t="str">
        <f>IF(TYPE(VLOOKUP(A828,'2025 check'!$E$3:$E$2531,1,0))=16,"Legacy Eligibility","Y")</f>
        <v>Y</v>
      </c>
    </row>
    <row r="829" spans="1:15" x14ac:dyDescent="0.2">
      <c r="A829" s="110" t="s">
        <v>2461</v>
      </c>
      <c r="B829" s="149">
        <v>0</v>
      </c>
      <c r="C829" s="110" t="s">
        <v>456</v>
      </c>
      <c r="D829" s="147" t="s">
        <v>2462</v>
      </c>
      <c r="E829" s="150">
        <v>24</v>
      </c>
      <c r="F829" s="150">
        <v>16.399999999999999</v>
      </c>
      <c r="G829" s="147" t="s">
        <v>1466</v>
      </c>
      <c r="H829" s="110" t="s">
        <v>338</v>
      </c>
      <c r="I829" s="110" t="s">
        <v>359</v>
      </c>
      <c r="J829" s="110">
        <v>1</v>
      </c>
      <c r="K829" s="154">
        <v>393.6</v>
      </c>
      <c r="L829" s="154" t="s">
        <v>340</v>
      </c>
      <c r="M829" s="154">
        <v>41.074300000000001</v>
      </c>
      <c r="N829" s="154">
        <v>-96.516999999999996</v>
      </c>
      <c r="O829" s="154" t="str">
        <f>IF(TYPE(VLOOKUP(A829,'2025 check'!$E$3:$E$2531,1,0))=16,"Legacy Eligibility","Y")</f>
        <v>Y</v>
      </c>
    </row>
    <row r="830" spans="1:15" x14ac:dyDescent="0.2">
      <c r="A830" s="110" t="s">
        <v>2463</v>
      </c>
      <c r="B830" s="149">
        <v>0</v>
      </c>
      <c r="C830" s="110" t="s">
        <v>456</v>
      </c>
      <c r="D830" s="147" t="s">
        <v>2464</v>
      </c>
      <c r="E830" s="150">
        <v>51</v>
      </c>
      <c r="F830" s="150">
        <v>24.3</v>
      </c>
      <c r="G830" s="147" t="s">
        <v>337</v>
      </c>
      <c r="H830" s="110" t="s">
        <v>338</v>
      </c>
      <c r="I830" s="110" t="s">
        <v>359</v>
      </c>
      <c r="J830" s="110">
        <v>1</v>
      </c>
      <c r="K830" s="154">
        <v>1239.3</v>
      </c>
      <c r="L830" s="154" t="s">
        <v>620</v>
      </c>
      <c r="M830" s="154">
        <v>41.357900000000001</v>
      </c>
      <c r="N830" s="154">
        <v>-96.582700000000003</v>
      </c>
      <c r="O830" s="154" t="str">
        <f>IF(TYPE(VLOOKUP(A830,'2025 check'!$E$3:$E$2531,1,0))=16,"Legacy Eligibility","Y")</f>
        <v>Y</v>
      </c>
    </row>
    <row r="831" spans="1:15" x14ac:dyDescent="0.2">
      <c r="A831" s="110" t="s">
        <v>2465</v>
      </c>
      <c r="B831" s="149">
        <v>0</v>
      </c>
      <c r="C831" s="110" t="s">
        <v>456</v>
      </c>
      <c r="D831" s="147" t="s">
        <v>2466</v>
      </c>
      <c r="E831" s="150">
        <v>24</v>
      </c>
      <c r="F831" s="150">
        <v>19</v>
      </c>
      <c r="G831" s="147" t="s">
        <v>1466</v>
      </c>
      <c r="H831" s="110" t="s">
        <v>338</v>
      </c>
      <c r="I831" s="110" t="s">
        <v>359</v>
      </c>
      <c r="J831" s="110">
        <v>1</v>
      </c>
      <c r="K831" s="154">
        <v>456</v>
      </c>
      <c r="L831" s="154" t="s">
        <v>340</v>
      </c>
      <c r="M831" s="154">
        <v>41.147300000000001</v>
      </c>
      <c r="N831" s="154">
        <v>-96.696700000000007</v>
      </c>
      <c r="O831" s="154" t="str">
        <f>IF(TYPE(VLOOKUP(A831,'2025 check'!$E$3:$E$2531,1,0))=16,"Legacy Eligibility","Y")</f>
        <v>Y</v>
      </c>
    </row>
    <row r="832" spans="1:15" x14ac:dyDescent="0.2">
      <c r="A832" s="110" t="s">
        <v>2467</v>
      </c>
      <c r="B832" s="149">
        <v>0</v>
      </c>
      <c r="C832" s="110" t="s">
        <v>456</v>
      </c>
      <c r="D832" s="147" t="s">
        <v>2468</v>
      </c>
      <c r="E832" s="150">
        <v>50</v>
      </c>
      <c r="F832" s="150">
        <v>18.3</v>
      </c>
      <c r="G832" s="147" t="s">
        <v>375</v>
      </c>
      <c r="H832" s="110" t="s">
        <v>338</v>
      </c>
      <c r="I832" s="110" t="s">
        <v>359</v>
      </c>
      <c r="J832" s="110">
        <v>1</v>
      </c>
      <c r="K832" s="154">
        <v>915</v>
      </c>
      <c r="L832" s="154" t="s">
        <v>620</v>
      </c>
      <c r="M832" s="154">
        <v>41.118000000000002</v>
      </c>
      <c r="N832" s="154">
        <v>-96.742500000000007</v>
      </c>
      <c r="O832" s="154" t="str">
        <f>IF(TYPE(VLOOKUP(A832,'2025 check'!$E$3:$E$2531,1,0))=16,"Legacy Eligibility","Y")</f>
        <v>Y</v>
      </c>
    </row>
    <row r="833" spans="1:15" x14ac:dyDescent="0.2">
      <c r="A833" s="110" t="s">
        <v>2469</v>
      </c>
      <c r="B833" s="149" t="s">
        <v>2470</v>
      </c>
      <c r="C833" s="110" t="s">
        <v>460</v>
      </c>
      <c r="D833" s="147" t="s">
        <v>2471</v>
      </c>
      <c r="E833" s="150">
        <v>138</v>
      </c>
      <c r="F833" s="150">
        <v>22</v>
      </c>
      <c r="G833" s="147" t="s">
        <v>1443</v>
      </c>
      <c r="H833" s="110" t="s">
        <v>338</v>
      </c>
      <c r="I833" s="110" t="s">
        <v>359</v>
      </c>
      <c r="J833" s="110">
        <v>1</v>
      </c>
      <c r="K833" s="154">
        <v>3036</v>
      </c>
      <c r="L833" s="154" t="s">
        <v>340</v>
      </c>
      <c r="M833" s="154">
        <v>40.722200000000001</v>
      </c>
      <c r="N833" s="154">
        <v>-97.158699999999996</v>
      </c>
      <c r="O833" s="154" t="str">
        <f>IF(TYPE(VLOOKUP(A833,'2025 check'!$E$3:$E$2531,1,0))=16,"Legacy Eligibility","Y")</f>
        <v>Y</v>
      </c>
    </row>
    <row r="834" spans="1:15" x14ac:dyDescent="0.2">
      <c r="A834" s="110" t="s">
        <v>2472</v>
      </c>
      <c r="B834" s="149" t="s">
        <v>2473</v>
      </c>
      <c r="C834" s="110" t="s">
        <v>1136</v>
      </c>
      <c r="D834" s="147" t="s">
        <v>2474</v>
      </c>
      <c r="E834" s="150">
        <v>61</v>
      </c>
      <c r="F834" s="150">
        <v>16</v>
      </c>
      <c r="G834" s="147" t="s">
        <v>1466</v>
      </c>
      <c r="H834" s="110" t="s">
        <v>338</v>
      </c>
      <c r="I834" s="110" t="s">
        <v>601</v>
      </c>
      <c r="J834" s="110">
        <v>5</v>
      </c>
      <c r="K834" s="154">
        <v>976</v>
      </c>
      <c r="L834" s="154" t="s">
        <v>340</v>
      </c>
      <c r="M834" s="154">
        <v>42.973199999999999</v>
      </c>
      <c r="N834" s="154">
        <v>-103.68859999999999</v>
      </c>
      <c r="O834" s="154" t="str">
        <f>IF(TYPE(VLOOKUP(A834,'2025 check'!$E$3:$E$2531,1,0))=16,"Legacy Eligibility","Y")</f>
        <v>Y</v>
      </c>
    </row>
    <row r="835" spans="1:15" x14ac:dyDescent="0.2">
      <c r="A835" s="110" t="s">
        <v>2475</v>
      </c>
      <c r="B835" s="149">
        <v>0</v>
      </c>
      <c r="C835" s="110" t="s">
        <v>721</v>
      </c>
      <c r="D835" s="147" t="s">
        <v>2476</v>
      </c>
      <c r="E835" s="150">
        <v>89.999999999999986</v>
      </c>
      <c r="F835" s="150">
        <v>15.5</v>
      </c>
      <c r="G835" s="147" t="s">
        <v>337</v>
      </c>
      <c r="H835" s="110" t="s">
        <v>548</v>
      </c>
      <c r="I835" s="110" t="s">
        <v>344</v>
      </c>
      <c r="J835" s="110">
        <v>2</v>
      </c>
      <c r="K835" s="154">
        <v>1395</v>
      </c>
      <c r="L835" s="154" t="s">
        <v>340</v>
      </c>
      <c r="M835" s="154">
        <v>42.076500000000003</v>
      </c>
      <c r="N835" s="154">
        <v>-97.135400000000004</v>
      </c>
      <c r="O835" s="154" t="str">
        <f>IF(TYPE(VLOOKUP(A835,'2025 check'!$E$3:$E$2531,1,0))=16,"Legacy Eligibility","Y")</f>
        <v>Y</v>
      </c>
    </row>
    <row r="836" spans="1:15" x14ac:dyDescent="0.2">
      <c r="A836" s="110" t="s">
        <v>2477</v>
      </c>
      <c r="B836" s="149">
        <v>0</v>
      </c>
      <c r="C836" s="110" t="s">
        <v>387</v>
      </c>
      <c r="D836" s="147" t="s">
        <v>2478</v>
      </c>
      <c r="E836" s="150">
        <v>25</v>
      </c>
      <c r="F836" s="150">
        <v>24.8</v>
      </c>
      <c r="G836" s="147" t="s">
        <v>1832</v>
      </c>
      <c r="H836" s="110" t="s">
        <v>338</v>
      </c>
      <c r="I836" s="110" t="s">
        <v>344</v>
      </c>
      <c r="J836" s="110">
        <v>2</v>
      </c>
      <c r="K836" s="154">
        <v>620</v>
      </c>
      <c r="L836" s="154" t="s">
        <v>340</v>
      </c>
      <c r="M836" s="154">
        <v>42.148264204871467</v>
      </c>
      <c r="N836" s="154">
        <v>-96.745895976686484</v>
      </c>
      <c r="O836" s="154" t="str">
        <f>IF(TYPE(VLOOKUP(A836,'2025 check'!$E$3:$E$2531,1,0))=16,"Legacy Eligibility","Y")</f>
        <v>Y</v>
      </c>
    </row>
    <row r="837" spans="1:15" x14ac:dyDescent="0.2">
      <c r="A837" s="110" t="s">
        <v>2479</v>
      </c>
      <c r="B837" s="149">
        <v>0</v>
      </c>
      <c r="C837" s="110" t="s">
        <v>482</v>
      </c>
      <c r="D837" s="147" t="s">
        <v>2480</v>
      </c>
      <c r="E837" s="150">
        <v>41</v>
      </c>
      <c r="F837" s="150">
        <v>16</v>
      </c>
      <c r="G837" s="147" t="s">
        <v>1832</v>
      </c>
      <c r="H837" s="110" t="s">
        <v>338</v>
      </c>
      <c r="I837" s="110" t="s">
        <v>344</v>
      </c>
      <c r="J837" s="110">
        <v>2</v>
      </c>
      <c r="K837" s="154">
        <v>656</v>
      </c>
      <c r="L837" s="154" t="s">
        <v>340</v>
      </c>
      <c r="M837" s="154">
        <v>42.1631</v>
      </c>
      <c r="N837" s="154">
        <v>-97.221800000000002</v>
      </c>
      <c r="O837" s="154" t="str">
        <f>IF(TYPE(VLOOKUP(A837,'2025 check'!$E$3:$E$2531,1,0))=16,"Legacy Eligibility","Y")</f>
        <v>Y</v>
      </c>
    </row>
    <row r="838" spans="1:15" x14ac:dyDescent="0.2">
      <c r="A838" s="110" t="s">
        <v>2481</v>
      </c>
      <c r="B838" s="149" t="s">
        <v>2482</v>
      </c>
      <c r="C838" s="110" t="s">
        <v>746</v>
      </c>
      <c r="D838" s="147" t="s">
        <v>2483</v>
      </c>
      <c r="E838" s="150">
        <v>43</v>
      </c>
      <c r="F838" s="150">
        <v>24.2</v>
      </c>
      <c r="G838" s="147" t="s">
        <v>1466</v>
      </c>
      <c r="H838" s="110" t="s">
        <v>338</v>
      </c>
      <c r="I838" s="110" t="s">
        <v>349</v>
      </c>
      <c r="J838" s="110">
        <v>3</v>
      </c>
      <c r="K838" s="154">
        <v>1040.5999999999999</v>
      </c>
      <c r="L838" s="154" t="s">
        <v>340</v>
      </c>
      <c r="M838" s="154">
        <v>40.466799999999999</v>
      </c>
      <c r="N838" s="154">
        <v>-98.471299999999999</v>
      </c>
      <c r="O838" s="154" t="str">
        <f>IF(TYPE(VLOOKUP(A838,'2025 check'!$E$3:$E$2531,1,0))=16,"Legacy Eligibility","Y")</f>
        <v>Legacy Eligibility</v>
      </c>
    </row>
    <row r="839" spans="1:15" x14ac:dyDescent="0.2">
      <c r="A839" s="110" t="s">
        <v>2484</v>
      </c>
      <c r="B839" s="149" t="s">
        <v>2485</v>
      </c>
      <c r="C839" s="110" t="s">
        <v>347</v>
      </c>
      <c r="D839" s="147" t="s">
        <v>2486</v>
      </c>
      <c r="E839" s="150">
        <v>74</v>
      </c>
      <c r="F839" s="150">
        <v>20.3</v>
      </c>
      <c r="G839" s="147" t="s">
        <v>1466</v>
      </c>
      <c r="H839" s="110" t="s">
        <v>338</v>
      </c>
      <c r="I839" s="110" t="s">
        <v>349</v>
      </c>
      <c r="J839" s="110">
        <v>3</v>
      </c>
      <c r="K839" s="154">
        <v>1502.2</v>
      </c>
      <c r="L839" s="154" t="s">
        <v>340</v>
      </c>
      <c r="M839" s="154">
        <v>41.350700000000003</v>
      </c>
      <c r="N839" s="154">
        <v>-99.247200000000007</v>
      </c>
      <c r="O839" s="154" t="str">
        <f>IF(TYPE(VLOOKUP(A839,'2025 check'!$E$3:$E$2531,1,0))=16,"Legacy Eligibility","Y")</f>
        <v>Y</v>
      </c>
    </row>
    <row r="840" spans="1:15" x14ac:dyDescent="0.2">
      <c r="A840" s="110" t="s">
        <v>2487</v>
      </c>
      <c r="B840" s="149" t="s">
        <v>2488</v>
      </c>
      <c r="C840" s="110" t="s">
        <v>347</v>
      </c>
      <c r="D840" s="147" t="s">
        <v>2489</v>
      </c>
      <c r="E840" s="150">
        <v>94</v>
      </c>
      <c r="F840" s="150">
        <v>20.2</v>
      </c>
      <c r="G840" s="147" t="s">
        <v>1466</v>
      </c>
      <c r="H840" s="110" t="s">
        <v>338</v>
      </c>
      <c r="I840" s="110" t="s">
        <v>349</v>
      </c>
      <c r="J840" s="110">
        <v>3</v>
      </c>
      <c r="K840" s="154">
        <v>1898.8</v>
      </c>
      <c r="L840" s="154" t="s">
        <v>340</v>
      </c>
      <c r="M840" s="154">
        <v>41.330599999999997</v>
      </c>
      <c r="N840" s="154">
        <v>-99.9786</v>
      </c>
      <c r="O840" s="154" t="str">
        <f>IF(TYPE(VLOOKUP(A840,'2025 check'!$E$3:$E$2531,1,0))=16,"Legacy Eligibility","Y")</f>
        <v>Y</v>
      </c>
    </row>
    <row r="841" spans="1:15" x14ac:dyDescent="0.2">
      <c r="A841" s="110" t="s">
        <v>2490</v>
      </c>
      <c r="B841" s="149">
        <v>0</v>
      </c>
      <c r="C841" s="110" t="s">
        <v>531</v>
      </c>
      <c r="D841" s="147" t="s">
        <v>2491</v>
      </c>
      <c r="E841" s="150">
        <v>103</v>
      </c>
      <c r="F841" s="150">
        <v>24.1</v>
      </c>
      <c r="G841" s="147" t="s">
        <v>337</v>
      </c>
      <c r="H841" s="110" t="s">
        <v>338</v>
      </c>
      <c r="I841" s="110" t="s">
        <v>339</v>
      </c>
      <c r="J841" s="110">
        <v>4</v>
      </c>
      <c r="K841" s="154">
        <v>2482.3000000000002</v>
      </c>
      <c r="L841" s="154" t="s">
        <v>620</v>
      </c>
      <c r="M841" s="154">
        <v>40.069970563825997</v>
      </c>
      <c r="N841" s="154">
        <v>-99.733500000000006</v>
      </c>
      <c r="O841" s="154" t="str">
        <f>IF(TYPE(VLOOKUP(A841,'2025 check'!$E$3:$E$2531,1,0))=16,"Legacy Eligibility","Y")</f>
        <v>Y</v>
      </c>
    </row>
    <row r="842" spans="1:15" x14ac:dyDescent="0.2">
      <c r="A842" s="110" t="s">
        <v>2492</v>
      </c>
      <c r="B842" s="149" t="s">
        <v>2493</v>
      </c>
      <c r="C842" s="110" t="s">
        <v>632</v>
      </c>
      <c r="D842" s="147" t="s">
        <v>2494</v>
      </c>
      <c r="E842" s="150">
        <v>60</v>
      </c>
      <c r="F842" s="150">
        <v>20.2</v>
      </c>
      <c r="G842" s="147" t="s">
        <v>1466</v>
      </c>
      <c r="H842" s="110" t="s">
        <v>338</v>
      </c>
      <c r="I842" s="110" t="s">
        <v>349</v>
      </c>
      <c r="J842" s="110">
        <v>3</v>
      </c>
      <c r="K842" s="154">
        <v>1212</v>
      </c>
      <c r="L842" s="154" t="s">
        <v>340</v>
      </c>
      <c r="M842" s="154">
        <v>41.393999999999998</v>
      </c>
      <c r="N842" s="154">
        <v>-98.63</v>
      </c>
      <c r="O842" s="154" t="str">
        <f>IF(TYPE(VLOOKUP(A842,'2025 check'!$E$3:$E$2531,1,0))=16,"Legacy Eligibility","Y")</f>
        <v>Legacy Eligibility</v>
      </c>
    </row>
    <row r="843" spans="1:15" x14ac:dyDescent="0.2">
      <c r="A843" s="110" t="s">
        <v>2495</v>
      </c>
      <c r="B843" s="149">
        <v>0</v>
      </c>
      <c r="C843" s="110" t="s">
        <v>361</v>
      </c>
      <c r="D843" s="147" t="s">
        <v>2496</v>
      </c>
      <c r="E843" s="150">
        <v>38</v>
      </c>
      <c r="F843" s="150">
        <v>20.399999999999999</v>
      </c>
      <c r="G843" s="147" t="s">
        <v>1832</v>
      </c>
      <c r="H843" s="110" t="s">
        <v>338</v>
      </c>
      <c r="I843" s="110" t="s">
        <v>359</v>
      </c>
      <c r="J843" s="110">
        <v>1</v>
      </c>
      <c r="K843" s="154">
        <v>775.2</v>
      </c>
      <c r="L843" s="154" t="s">
        <v>340</v>
      </c>
      <c r="M843" s="154">
        <v>40.055799999999998</v>
      </c>
      <c r="N843" s="154">
        <v>-97.0745</v>
      </c>
      <c r="O843" s="154" t="str">
        <f>IF(TYPE(VLOOKUP(A843,'2025 check'!$E$3:$E$2531,1,0))=16,"Legacy Eligibility","Y")</f>
        <v>Y</v>
      </c>
    </row>
    <row r="844" spans="1:15" x14ac:dyDescent="0.2">
      <c r="A844" s="110" t="s">
        <v>2497</v>
      </c>
      <c r="B844" s="149">
        <v>0</v>
      </c>
      <c r="C844" s="110" t="s">
        <v>366</v>
      </c>
      <c r="D844" s="147" t="s">
        <v>2498</v>
      </c>
      <c r="E844" s="150">
        <v>41</v>
      </c>
      <c r="F844" s="150">
        <v>20.100000000000001</v>
      </c>
      <c r="G844" s="147" t="s">
        <v>1832</v>
      </c>
      <c r="H844" s="110" t="s">
        <v>338</v>
      </c>
      <c r="I844" s="110" t="s">
        <v>359</v>
      </c>
      <c r="J844" s="110">
        <v>1</v>
      </c>
      <c r="K844" s="154">
        <v>824.1</v>
      </c>
      <c r="L844" s="154" t="s">
        <v>340</v>
      </c>
      <c r="M844" s="154">
        <v>40.291499999999999</v>
      </c>
      <c r="N844" s="154">
        <v>-96.391300000000001</v>
      </c>
      <c r="O844" s="154" t="str">
        <f>IF(TYPE(VLOOKUP(A844,'2025 check'!$E$3:$E$2531,1,0))=16,"Legacy Eligibility","Y")</f>
        <v>Y</v>
      </c>
    </row>
    <row r="845" spans="1:15" x14ac:dyDescent="0.2">
      <c r="A845" s="110" t="s">
        <v>2499</v>
      </c>
      <c r="B845" s="149" t="s">
        <v>2500</v>
      </c>
      <c r="C845" s="110" t="s">
        <v>1688</v>
      </c>
      <c r="D845" s="147" t="s">
        <v>2501</v>
      </c>
      <c r="E845" s="150">
        <v>120</v>
      </c>
      <c r="F845" s="150">
        <v>20.5</v>
      </c>
      <c r="G845" s="147" t="s">
        <v>1466</v>
      </c>
      <c r="H845" s="110" t="s">
        <v>338</v>
      </c>
      <c r="I845" s="110" t="s">
        <v>339</v>
      </c>
      <c r="J845" s="110">
        <v>4</v>
      </c>
      <c r="K845" s="154">
        <v>2460</v>
      </c>
      <c r="L845" s="154" t="s">
        <v>340</v>
      </c>
      <c r="M845" s="154">
        <v>40.952500000000001</v>
      </c>
      <c r="N845" s="154">
        <v>-100.33880000000001</v>
      </c>
      <c r="O845" s="154" t="str">
        <f>IF(TYPE(VLOOKUP(A845,'2025 check'!$E$3:$E$2531,1,0))=16,"Legacy Eligibility","Y")</f>
        <v>Y</v>
      </c>
    </row>
    <row r="846" spans="1:15" x14ac:dyDescent="0.2">
      <c r="A846" s="110" t="s">
        <v>2502</v>
      </c>
      <c r="B846" s="149">
        <v>0</v>
      </c>
      <c r="C846" s="110" t="s">
        <v>435</v>
      </c>
      <c r="D846" s="147" t="s">
        <v>2503</v>
      </c>
      <c r="E846" s="150">
        <v>93</v>
      </c>
      <c r="F846" s="150">
        <v>24</v>
      </c>
      <c r="G846" s="147" t="s">
        <v>1466</v>
      </c>
      <c r="H846" s="110" t="s">
        <v>338</v>
      </c>
      <c r="I846" s="110" t="s">
        <v>349</v>
      </c>
      <c r="J846" s="110">
        <v>3</v>
      </c>
      <c r="K846" s="154">
        <v>2232</v>
      </c>
      <c r="L846" s="154" t="s">
        <v>340</v>
      </c>
      <c r="M846" s="154">
        <v>41.330599999999997</v>
      </c>
      <c r="N846" s="154">
        <v>-97.694800000000001</v>
      </c>
      <c r="O846" s="154" t="str">
        <f>IF(TYPE(VLOOKUP(A846,'2025 check'!$E$3:$E$2531,1,0))=16,"Legacy Eligibility","Y")</f>
        <v>Y</v>
      </c>
    </row>
    <row r="847" spans="1:15" x14ac:dyDescent="0.2">
      <c r="A847" s="110" t="s">
        <v>2504</v>
      </c>
      <c r="B847" s="149">
        <v>0</v>
      </c>
      <c r="C847" s="110" t="s">
        <v>442</v>
      </c>
      <c r="D847" s="147" t="s">
        <v>2505</v>
      </c>
      <c r="E847" s="150">
        <v>69</v>
      </c>
      <c r="F847" s="150">
        <v>15.7</v>
      </c>
      <c r="G847" s="147" t="s">
        <v>1832</v>
      </c>
      <c r="H847" s="110" t="s">
        <v>548</v>
      </c>
      <c r="I847" s="110" t="s">
        <v>359</v>
      </c>
      <c r="J847" s="110">
        <v>1</v>
      </c>
      <c r="K847" s="154">
        <v>1083.3</v>
      </c>
      <c r="L847" s="154" t="s">
        <v>620</v>
      </c>
      <c r="M847" s="154">
        <v>40.655500000000004</v>
      </c>
      <c r="N847" s="154">
        <v>-96.406590612268474</v>
      </c>
      <c r="O847" s="154" t="str">
        <f>IF(TYPE(VLOOKUP(A847,'2025 check'!$E$3:$E$2531,1,0))=16,"Legacy Eligibility","Y")</f>
        <v>Y</v>
      </c>
    </row>
    <row r="848" spans="1:15" x14ac:dyDescent="0.2">
      <c r="A848" s="110" t="s">
        <v>2506</v>
      </c>
      <c r="B848" s="149">
        <v>0</v>
      </c>
      <c r="C848" s="110" t="s">
        <v>577</v>
      </c>
      <c r="D848" s="147" t="s">
        <v>2507</v>
      </c>
      <c r="E848" s="150">
        <v>64</v>
      </c>
      <c r="F848" s="150">
        <v>15.7</v>
      </c>
      <c r="G848" s="147" t="s">
        <v>337</v>
      </c>
      <c r="H848" s="110" t="s">
        <v>338</v>
      </c>
      <c r="I848" s="110" t="s">
        <v>344</v>
      </c>
      <c r="J848" s="110">
        <v>2</v>
      </c>
      <c r="K848" s="154">
        <v>1004.8</v>
      </c>
      <c r="L848" s="154" t="s">
        <v>620</v>
      </c>
      <c r="M848" s="154">
        <v>42.358899999999998</v>
      </c>
      <c r="N848" s="154">
        <v>-98.106899999999996</v>
      </c>
      <c r="O848" s="154" t="str">
        <f>IF(TYPE(VLOOKUP(A848,'2025 check'!$E$3:$E$2531,1,0))=16,"Legacy Eligibility","Y")</f>
        <v>Y</v>
      </c>
    </row>
    <row r="849" spans="1:15" x14ac:dyDescent="0.2">
      <c r="A849" s="110" t="s">
        <v>2508</v>
      </c>
      <c r="B849" s="149">
        <v>0</v>
      </c>
      <c r="C849" s="110" t="s">
        <v>967</v>
      </c>
      <c r="D849" s="147" t="s">
        <v>2509</v>
      </c>
      <c r="E849" s="150">
        <v>49</v>
      </c>
      <c r="F849" s="150">
        <v>17.8</v>
      </c>
      <c r="G849" s="147" t="s">
        <v>1466</v>
      </c>
      <c r="H849" s="110" t="s">
        <v>338</v>
      </c>
      <c r="I849" s="110" t="s">
        <v>344</v>
      </c>
      <c r="J849" s="110">
        <v>2</v>
      </c>
      <c r="K849" s="154">
        <v>872.2</v>
      </c>
      <c r="L849" s="154" t="s">
        <v>340</v>
      </c>
      <c r="M849" s="154">
        <v>41.828600000000002</v>
      </c>
      <c r="N849" s="154">
        <v>-98.128399999999999</v>
      </c>
      <c r="O849" s="154" t="str">
        <f>IF(TYPE(VLOOKUP(A849,'2025 check'!$E$3:$E$2531,1,0))=16,"Legacy Eligibility","Y")</f>
        <v>Legacy Eligibility</v>
      </c>
    </row>
    <row r="850" spans="1:15" x14ac:dyDescent="0.2">
      <c r="A850" s="110" t="s">
        <v>2510</v>
      </c>
      <c r="B850" s="149">
        <v>0</v>
      </c>
      <c r="C850" s="110" t="s">
        <v>967</v>
      </c>
      <c r="D850" s="147" t="s">
        <v>2511</v>
      </c>
      <c r="E850" s="150">
        <v>39</v>
      </c>
      <c r="F850" s="150">
        <v>18</v>
      </c>
      <c r="G850" s="147" t="s">
        <v>1466</v>
      </c>
      <c r="H850" s="110" t="s">
        <v>338</v>
      </c>
      <c r="I850" s="110" t="s">
        <v>344</v>
      </c>
      <c r="J850" s="110">
        <v>2</v>
      </c>
      <c r="K850" s="154">
        <v>702</v>
      </c>
      <c r="L850" s="154" t="s">
        <v>340</v>
      </c>
      <c r="M850" s="154">
        <v>41.727110008976744</v>
      </c>
      <c r="N850" s="154">
        <v>-98.000226822090156</v>
      </c>
      <c r="O850" s="154" t="str">
        <f>IF(TYPE(VLOOKUP(A850,'2025 check'!$E$3:$E$2531,1,0))=16,"Legacy Eligibility","Y")</f>
        <v>Y</v>
      </c>
    </row>
    <row r="851" spans="1:15" x14ac:dyDescent="0.2">
      <c r="A851" s="110" t="s">
        <v>2512</v>
      </c>
      <c r="B851" s="149" t="s">
        <v>2513</v>
      </c>
      <c r="C851" s="110" t="s">
        <v>335</v>
      </c>
      <c r="D851" s="147" t="s">
        <v>2514</v>
      </c>
      <c r="E851" s="150">
        <v>151</v>
      </c>
      <c r="F851" s="150">
        <v>16.3</v>
      </c>
      <c r="G851" s="147" t="s">
        <v>337</v>
      </c>
      <c r="H851" s="110" t="s">
        <v>338</v>
      </c>
      <c r="I851" s="110" t="s">
        <v>339</v>
      </c>
      <c r="J851" s="110">
        <v>4</v>
      </c>
      <c r="K851" s="154">
        <v>2461.3000000000002</v>
      </c>
      <c r="L851" s="154" t="s">
        <v>620</v>
      </c>
      <c r="M851" s="154">
        <v>42.901899999999998</v>
      </c>
      <c r="N851" s="154">
        <v>-100.3627</v>
      </c>
      <c r="O851" s="154" t="str">
        <f>IF(TYPE(VLOOKUP(A851,'2025 check'!$E$3:$E$2531,1,0))=16,"Legacy Eligibility","Y")</f>
        <v>Y</v>
      </c>
    </row>
    <row r="852" spans="1:15" x14ac:dyDescent="0.2">
      <c r="A852" s="110" t="s">
        <v>2515</v>
      </c>
      <c r="B852" s="149">
        <v>0</v>
      </c>
      <c r="C852" s="110" t="s">
        <v>425</v>
      </c>
      <c r="D852" s="147" t="s">
        <v>2516</v>
      </c>
      <c r="E852" s="150">
        <v>39</v>
      </c>
      <c r="F852" s="150">
        <v>20</v>
      </c>
      <c r="G852" s="147" t="s">
        <v>1466</v>
      </c>
      <c r="H852" s="110" t="s">
        <v>338</v>
      </c>
      <c r="I852" s="110" t="s">
        <v>349</v>
      </c>
      <c r="J852" s="110">
        <v>3</v>
      </c>
      <c r="K852" s="154">
        <v>780</v>
      </c>
      <c r="L852" s="154" t="s">
        <v>340</v>
      </c>
      <c r="M852" s="154">
        <v>40.711100000000002</v>
      </c>
      <c r="N852" s="154">
        <v>-97.977900000000005</v>
      </c>
      <c r="O852" s="154" t="str">
        <f>IF(TYPE(VLOOKUP(A852,'2025 check'!$E$3:$E$2531,1,0))=16,"Legacy Eligibility","Y")</f>
        <v>Y</v>
      </c>
    </row>
    <row r="853" spans="1:15" x14ac:dyDescent="0.2">
      <c r="A853" s="110" t="s">
        <v>2517</v>
      </c>
      <c r="B853" s="149">
        <v>0</v>
      </c>
      <c r="C853" s="110" t="s">
        <v>1028</v>
      </c>
      <c r="D853" s="147" t="s">
        <v>2518</v>
      </c>
      <c r="E853" s="150">
        <v>59</v>
      </c>
      <c r="F853" s="150">
        <v>18</v>
      </c>
      <c r="G853" s="147" t="s">
        <v>1466</v>
      </c>
      <c r="H853" s="110" t="s">
        <v>338</v>
      </c>
      <c r="I853" s="110" t="s">
        <v>339</v>
      </c>
      <c r="J853" s="110">
        <v>4</v>
      </c>
      <c r="K853" s="154">
        <v>1062</v>
      </c>
      <c r="L853" s="154" t="s">
        <v>340</v>
      </c>
      <c r="M853" s="154">
        <v>40.055300000000003</v>
      </c>
      <c r="N853" s="154">
        <v>-100.9093</v>
      </c>
      <c r="O853" s="154" t="str">
        <f>IF(TYPE(VLOOKUP(A853,'2025 check'!$E$3:$E$2531,1,0))=16,"Legacy Eligibility","Y")</f>
        <v>Y</v>
      </c>
    </row>
    <row r="854" spans="1:15" x14ac:dyDescent="0.2">
      <c r="A854" s="110" t="s">
        <v>2519</v>
      </c>
      <c r="B854" s="149">
        <v>0</v>
      </c>
      <c r="C854" s="110" t="s">
        <v>442</v>
      </c>
      <c r="D854" s="147" t="s">
        <v>2520</v>
      </c>
      <c r="E854" s="150">
        <v>32</v>
      </c>
      <c r="F854" s="150">
        <v>18.2</v>
      </c>
      <c r="G854" s="147" t="s">
        <v>1832</v>
      </c>
      <c r="H854" s="110" t="s">
        <v>338</v>
      </c>
      <c r="I854" s="110" t="s">
        <v>359</v>
      </c>
      <c r="J854" s="110">
        <v>1</v>
      </c>
      <c r="K854" s="154">
        <v>582.4</v>
      </c>
      <c r="L854" s="154" t="s">
        <v>340</v>
      </c>
      <c r="M854" s="154">
        <v>40.755099999999999</v>
      </c>
      <c r="N854" s="154">
        <v>-96.280699999999996</v>
      </c>
      <c r="O854" s="154" t="str">
        <f>IF(TYPE(VLOOKUP(A854,'2025 check'!$E$3:$E$2531,1,0))=16,"Legacy Eligibility","Y")</f>
        <v>Y</v>
      </c>
    </row>
    <row r="855" spans="1:15" x14ac:dyDescent="0.2">
      <c r="A855" s="110" t="s">
        <v>2521</v>
      </c>
      <c r="B855" s="149">
        <v>0</v>
      </c>
      <c r="C855" s="110" t="s">
        <v>442</v>
      </c>
      <c r="D855" s="147" t="s">
        <v>2522</v>
      </c>
      <c r="E855" s="150">
        <v>43</v>
      </c>
      <c r="F855" s="150">
        <v>17.8</v>
      </c>
      <c r="G855" s="147" t="s">
        <v>1832</v>
      </c>
      <c r="H855" s="110" t="s">
        <v>338</v>
      </c>
      <c r="I855" s="110" t="s">
        <v>359</v>
      </c>
      <c r="J855" s="110">
        <v>1</v>
      </c>
      <c r="K855" s="154">
        <v>765.4</v>
      </c>
      <c r="L855" s="154" t="s">
        <v>340</v>
      </c>
      <c r="M855" s="154">
        <v>40.636220354207971</v>
      </c>
      <c r="N855" s="154">
        <v>-96.255442915344233</v>
      </c>
      <c r="O855" s="154" t="str">
        <f>IF(TYPE(VLOOKUP(A855,'2025 check'!$E$3:$E$2531,1,0))=16,"Legacy Eligibility","Y")</f>
        <v>Y</v>
      </c>
    </row>
    <row r="856" spans="1:15" x14ac:dyDescent="0.2">
      <c r="A856" s="110" t="s">
        <v>2523</v>
      </c>
      <c r="B856" s="149">
        <v>0</v>
      </c>
      <c r="C856" s="110" t="s">
        <v>442</v>
      </c>
      <c r="D856" s="147" t="s">
        <v>2524</v>
      </c>
      <c r="E856" s="150">
        <v>28</v>
      </c>
      <c r="F856" s="150">
        <v>19.8</v>
      </c>
      <c r="G856" s="147" t="s">
        <v>1832</v>
      </c>
      <c r="H856" s="110" t="s">
        <v>338</v>
      </c>
      <c r="I856" s="110" t="s">
        <v>359</v>
      </c>
      <c r="J856" s="110">
        <v>1</v>
      </c>
      <c r="K856" s="154">
        <v>554.4</v>
      </c>
      <c r="L856" s="154" t="s">
        <v>340</v>
      </c>
      <c r="M856" s="154">
        <v>40.583799999999997</v>
      </c>
      <c r="N856" s="154">
        <v>-95.915700000000001</v>
      </c>
      <c r="O856" s="154" t="str">
        <f>IF(TYPE(VLOOKUP(A856,'2025 check'!$E$3:$E$2531,1,0))=16,"Legacy Eligibility","Y")</f>
        <v>Y</v>
      </c>
    </row>
    <row r="857" spans="1:15" x14ac:dyDescent="0.2">
      <c r="A857" s="110" t="s">
        <v>2525</v>
      </c>
      <c r="B857" s="149">
        <v>0</v>
      </c>
      <c r="C857" s="110" t="s">
        <v>442</v>
      </c>
      <c r="D857" s="147" t="s">
        <v>2526</v>
      </c>
      <c r="E857" s="150">
        <v>51</v>
      </c>
      <c r="F857" s="150">
        <v>14.1</v>
      </c>
      <c r="G857" s="147" t="s">
        <v>1832</v>
      </c>
      <c r="H857" s="110" t="s">
        <v>338</v>
      </c>
      <c r="I857" s="110" t="s">
        <v>359</v>
      </c>
      <c r="J857" s="110">
        <v>1</v>
      </c>
      <c r="K857" s="154">
        <v>719.1</v>
      </c>
      <c r="L857" s="154" t="s">
        <v>340</v>
      </c>
      <c r="M857" s="154">
        <v>40.784100000000002</v>
      </c>
      <c r="N857" s="154">
        <v>-95.959299999999999</v>
      </c>
      <c r="O857" s="154" t="str">
        <f>IF(TYPE(VLOOKUP(A857,'2025 check'!$E$3:$E$2531,1,0))=16,"Legacy Eligibility","Y")</f>
        <v>Y</v>
      </c>
    </row>
    <row r="858" spans="1:15" x14ac:dyDescent="0.2">
      <c r="A858" s="110" t="s">
        <v>2527</v>
      </c>
      <c r="B858" s="149">
        <v>0</v>
      </c>
      <c r="C858" s="110" t="s">
        <v>442</v>
      </c>
      <c r="D858" s="147" t="s">
        <v>2528</v>
      </c>
      <c r="E858" s="150">
        <v>47</v>
      </c>
      <c r="F858" s="150">
        <v>15.3</v>
      </c>
      <c r="G858" s="147" t="s">
        <v>1832</v>
      </c>
      <c r="H858" s="110" t="s">
        <v>338</v>
      </c>
      <c r="I858" s="110" t="s">
        <v>359</v>
      </c>
      <c r="J858" s="110">
        <v>1</v>
      </c>
      <c r="K858" s="154">
        <v>719.1</v>
      </c>
      <c r="L858" s="154" t="s">
        <v>340</v>
      </c>
      <c r="M858" s="154">
        <v>40.596800000000002</v>
      </c>
      <c r="N858" s="154">
        <v>-96.406599999999997</v>
      </c>
      <c r="O858" s="154" t="str">
        <f>IF(TYPE(VLOOKUP(A858,'2025 check'!$E$3:$E$2531,1,0))=16,"Legacy Eligibility","Y")</f>
        <v>Y</v>
      </c>
    </row>
    <row r="859" spans="1:15" x14ac:dyDescent="0.2">
      <c r="A859" s="110" t="s">
        <v>2529</v>
      </c>
      <c r="B859" s="149">
        <v>0</v>
      </c>
      <c r="C859" s="110" t="s">
        <v>442</v>
      </c>
      <c r="D859" s="147" t="s">
        <v>2530</v>
      </c>
      <c r="E859" s="150">
        <v>49</v>
      </c>
      <c r="F859" s="150">
        <v>14</v>
      </c>
      <c r="G859" s="147" t="s">
        <v>1832</v>
      </c>
      <c r="H859" s="110" t="s">
        <v>338</v>
      </c>
      <c r="I859" s="110" t="s">
        <v>359</v>
      </c>
      <c r="J859" s="110">
        <v>1</v>
      </c>
      <c r="K859" s="154">
        <v>686</v>
      </c>
      <c r="L859" s="154" t="s">
        <v>340</v>
      </c>
      <c r="M859" s="154">
        <v>40.624699999999997</v>
      </c>
      <c r="N859" s="154">
        <v>-96.041200000000003</v>
      </c>
      <c r="O859" s="154" t="str">
        <f>IF(TYPE(VLOOKUP(A859,'2025 check'!$E$3:$E$2531,1,0))=16,"Legacy Eligibility","Y")</f>
        <v>Y</v>
      </c>
    </row>
    <row r="860" spans="1:15" x14ac:dyDescent="0.2">
      <c r="A860" s="110" t="s">
        <v>2531</v>
      </c>
      <c r="B860" s="149">
        <v>0</v>
      </c>
      <c r="C860" s="110" t="s">
        <v>721</v>
      </c>
      <c r="D860" s="147" t="s">
        <v>2532</v>
      </c>
      <c r="E860" s="150">
        <v>24</v>
      </c>
      <c r="F860" s="150">
        <v>16</v>
      </c>
      <c r="G860" s="147" t="s">
        <v>1466</v>
      </c>
      <c r="H860" s="110" t="s">
        <v>338</v>
      </c>
      <c r="I860" s="110" t="s">
        <v>344</v>
      </c>
      <c r="J860" s="110">
        <v>2</v>
      </c>
      <c r="K860" s="154">
        <v>384</v>
      </c>
      <c r="L860" s="154" t="s">
        <v>340</v>
      </c>
      <c r="M860" s="154">
        <v>41.824999300000002</v>
      </c>
      <c r="N860" s="154">
        <v>-97.076700000000002</v>
      </c>
      <c r="O860" s="154" t="str">
        <f>IF(TYPE(VLOOKUP(A860,'2025 check'!$E$3:$E$2531,1,0))=16,"Legacy Eligibility","Y")</f>
        <v>Y</v>
      </c>
    </row>
    <row r="861" spans="1:15" x14ac:dyDescent="0.2">
      <c r="A861" s="110" t="s">
        <v>2533</v>
      </c>
      <c r="B861" s="149">
        <v>0</v>
      </c>
      <c r="C861" s="110" t="s">
        <v>387</v>
      </c>
      <c r="D861" s="147" t="s">
        <v>2534</v>
      </c>
      <c r="E861" s="150">
        <v>24</v>
      </c>
      <c r="F861" s="150">
        <v>16.100000000000001</v>
      </c>
      <c r="G861" s="147" t="s">
        <v>1832</v>
      </c>
      <c r="H861" s="110" t="s">
        <v>338</v>
      </c>
      <c r="I861" s="110" t="s">
        <v>344</v>
      </c>
      <c r="J861" s="110">
        <v>2</v>
      </c>
      <c r="K861" s="154">
        <v>386.4</v>
      </c>
      <c r="L861" s="154" t="s">
        <v>340</v>
      </c>
      <c r="M861" s="154">
        <v>42.148227840685522</v>
      </c>
      <c r="N861" s="154">
        <v>-96.61930268220901</v>
      </c>
      <c r="O861" s="154" t="str">
        <f>IF(TYPE(VLOOKUP(A861,'2025 check'!$E$3:$E$2531,1,0))=16,"Legacy Eligibility","Y")</f>
        <v>Y</v>
      </c>
    </row>
    <row r="862" spans="1:15" x14ac:dyDescent="0.2">
      <c r="A862" s="110" t="s">
        <v>2535</v>
      </c>
      <c r="B862" s="149">
        <v>0</v>
      </c>
      <c r="C862" s="110" t="s">
        <v>482</v>
      </c>
      <c r="D862" s="147" t="s">
        <v>2536</v>
      </c>
      <c r="E862" s="150">
        <v>49</v>
      </c>
      <c r="F862" s="150">
        <v>15.5</v>
      </c>
      <c r="G862" s="147" t="s">
        <v>1832</v>
      </c>
      <c r="H862" s="110" t="s">
        <v>338</v>
      </c>
      <c r="I862" s="110" t="s">
        <v>344</v>
      </c>
      <c r="J862" s="110">
        <v>2</v>
      </c>
      <c r="K862" s="154">
        <v>759.5</v>
      </c>
      <c r="L862" s="154" t="s">
        <v>340</v>
      </c>
      <c r="M862" s="154">
        <v>42.2209</v>
      </c>
      <c r="N862" s="154">
        <v>-97.148200000000003</v>
      </c>
      <c r="O862" s="154" t="str">
        <f>IF(TYPE(VLOOKUP(A862,'2025 check'!$E$3:$E$2531,1,0))=16,"Legacy Eligibility","Y")</f>
        <v>Y</v>
      </c>
    </row>
    <row r="863" spans="1:15" x14ac:dyDescent="0.2">
      <c r="A863" s="110" t="s">
        <v>2537</v>
      </c>
      <c r="B863" s="149">
        <v>0</v>
      </c>
      <c r="C863" s="110" t="s">
        <v>361</v>
      </c>
      <c r="D863" s="147" t="s">
        <v>2538</v>
      </c>
      <c r="E863" s="150">
        <v>50</v>
      </c>
      <c r="F863" s="150">
        <v>24</v>
      </c>
      <c r="G863" s="147" t="s">
        <v>1832</v>
      </c>
      <c r="H863" s="110" t="s">
        <v>548</v>
      </c>
      <c r="I863" s="110" t="s">
        <v>359</v>
      </c>
      <c r="J863" s="110">
        <v>1</v>
      </c>
      <c r="K863" s="154">
        <v>1200</v>
      </c>
      <c r="L863" s="154" t="s">
        <v>620</v>
      </c>
      <c r="M863" s="154">
        <v>40.262599999999999</v>
      </c>
      <c r="N863" s="154">
        <v>-97.052700000000002</v>
      </c>
      <c r="O863" s="154" t="str">
        <f>IF(TYPE(VLOOKUP(A863,'2025 check'!$E$3:$E$2531,1,0))=16,"Legacy Eligibility","Y")</f>
        <v>Y</v>
      </c>
    </row>
    <row r="864" spans="1:15" x14ac:dyDescent="0.2">
      <c r="A864" s="110" t="s">
        <v>2539</v>
      </c>
      <c r="B864" s="149">
        <v>0</v>
      </c>
      <c r="C864" s="110" t="s">
        <v>652</v>
      </c>
      <c r="D864" s="147" t="s">
        <v>2540</v>
      </c>
      <c r="E864" s="150">
        <v>23.999343832021001</v>
      </c>
      <c r="F864" s="150">
        <v>20.8</v>
      </c>
      <c r="G864" s="147" t="s">
        <v>1466</v>
      </c>
      <c r="H864" s="110" t="s">
        <v>338</v>
      </c>
      <c r="I864" s="110" t="s">
        <v>344</v>
      </c>
      <c r="J864" s="110">
        <v>2</v>
      </c>
      <c r="K864" s="154">
        <v>499.2</v>
      </c>
      <c r="L864" s="154" t="s">
        <v>340</v>
      </c>
      <c r="M864" s="154">
        <v>41.786700000000003</v>
      </c>
      <c r="N864" s="154">
        <v>-97.372</v>
      </c>
      <c r="O864" s="154" t="str">
        <f>IF(TYPE(VLOOKUP(A864,'2025 check'!$E$3:$E$2531,1,0))=16,"Legacy Eligibility","Y")</f>
        <v>Y</v>
      </c>
    </row>
    <row r="865" spans="1:15" x14ac:dyDescent="0.2">
      <c r="A865" s="110" t="s">
        <v>2541</v>
      </c>
      <c r="B865" s="149">
        <v>0</v>
      </c>
      <c r="C865" s="110" t="s">
        <v>387</v>
      </c>
      <c r="D865" s="147" t="s">
        <v>2542</v>
      </c>
      <c r="E865" s="150">
        <v>34</v>
      </c>
      <c r="F865" s="150">
        <v>21</v>
      </c>
      <c r="G865" s="147" t="s">
        <v>1466</v>
      </c>
      <c r="H865" s="110" t="s">
        <v>548</v>
      </c>
      <c r="I865" s="110" t="s">
        <v>344</v>
      </c>
      <c r="J865" s="110">
        <v>2</v>
      </c>
      <c r="K865" s="154">
        <v>714</v>
      </c>
      <c r="L865" s="154" t="s">
        <v>620</v>
      </c>
      <c r="M865" s="154">
        <v>42.123084084724894</v>
      </c>
      <c r="N865" s="154">
        <v>-96.823274519014376</v>
      </c>
      <c r="O865" s="154" t="str">
        <f>IF(TYPE(VLOOKUP(A865,'2025 check'!$E$3:$E$2531,1,0))=16,"Legacy Eligibility","Y")</f>
        <v>Y</v>
      </c>
    </row>
    <row r="866" spans="1:15" x14ac:dyDescent="0.2">
      <c r="A866" s="110" t="s">
        <v>2543</v>
      </c>
      <c r="B866" s="149">
        <v>0</v>
      </c>
      <c r="C866" s="110" t="s">
        <v>482</v>
      </c>
      <c r="D866" s="147" t="s">
        <v>2544</v>
      </c>
      <c r="E866" s="150">
        <v>25</v>
      </c>
      <c r="F866" s="150">
        <v>23.3</v>
      </c>
      <c r="G866" s="147" t="s">
        <v>1466</v>
      </c>
      <c r="H866" s="110" t="s">
        <v>338</v>
      </c>
      <c r="I866" s="110" t="s">
        <v>344</v>
      </c>
      <c r="J866" s="110">
        <v>2</v>
      </c>
      <c r="K866" s="154">
        <v>582.5</v>
      </c>
      <c r="L866" s="154" t="s">
        <v>340</v>
      </c>
      <c r="M866" s="154">
        <v>42.163600000000002</v>
      </c>
      <c r="N866" s="154">
        <v>-96.842500000000001</v>
      </c>
      <c r="O866" s="154" t="str">
        <f>IF(TYPE(VLOOKUP(A866,'2025 check'!$E$3:$E$2531,1,0))=16,"Legacy Eligibility","Y")</f>
        <v>Y</v>
      </c>
    </row>
    <row r="867" spans="1:15" x14ac:dyDescent="0.2">
      <c r="A867" s="110" t="s">
        <v>2545</v>
      </c>
      <c r="B867" s="149" t="s">
        <v>2546</v>
      </c>
      <c r="C867" s="110" t="s">
        <v>746</v>
      </c>
      <c r="D867" s="147" t="s">
        <v>2547</v>
      </c>
      <c r="E867" s="150">
        <v>35</v>
      </c>
      <c r="F867" s="150">
        <v>19.899999999999999</v>
      </c>
      <c r="G867" s="147" t="s">
        <v>2278</v>
      </c>
      <c r="H867" s="110" t="s">
        <v>338</v>
      </c>
      <c r="I867" s="110" t="s">
        <v>349</v>
      </c>
      <c r="J867" s="110">
        <v>3</v>
      </c>
      <c r="K867" s="154">
        <v>696.5</v>
      </c>
      <c r="L867" s="154" t="s">
        <v>620</v>
      </c>
      <c r="M867" s="154">
        <v>40.5824</v>
      </c>
      <c r="N867" s="154">
        <v>-98.583500000000001</v>
      </c>
      <c r="O867" s="154" t="str">
        <f>IF(TYPE(VLOOKUP(A867,'2025 check'!$E$3:$E$2531,1,0))=16,"Legacy Eligibility","Y")</f>
        <v>Y</v>
      </c>
    </row>
    <row r="868" spans="1:15" x14ac:dyDescent="0.2">
      <c r="A868" s="110" t="s">
        <v>2548</v>
      </c>
      <c r="B868" s="149">
        <v>0</v>
      </c>
      <c r="C868" s="110" t="s">
        <v>577</v>
      </c>
      <c r="D868" s="147" t="s">
        <v>2549</v>
      </c>
      <c r="E868" s="150">
        <v>24</v>
      </c>
      <c r="F868" s="150">
        <v>22</v>
      </c>
      <c r="G868" s="147" t="s">
        <v>1832</v>
      </c>
      <c r="H868" s="110" t="s">
        <v>358</v>
      </c>
      <c r="I868" s="110" t="s">
        <v>344</v>
      </c>
      <c r="J868" s="110">
        <v>2</v>
      </c>
      <c r="K868" s="154">
        <v>528</v>
      </c>
      <c r="L868" s="154" t="s">
        <v>620</v>
      </c>
      <c r="M868" s="154">
        <v>42.089599999999997</v>
      </c>
      <c r="N868" s="154">
        <v>-97.900900000000007</v>
      </c>
      <c r="O868" s="154" t="str">
        <f>IF(TYPE(VLOOKUP(A868,'2025 check'!$E$3:$E$2531,1,0))=16,"Legacy Eligibility","Y")</f>
        <v>Y</v>
      </c>
    </row>
    <row r="869" spans="1:15" x14ac:dyDescent="0.2">
      <c r="A869" s="110" t="s">
        <v>2550</v>
      </c>
      <c r="B869" s="149">
        <v>0</v>
      </c>
      <c r="C869" s="110" t="s">
        <v>869</v>
      </c>
      <c r="D869" s="147" t="s">
        <v>2551</v>
      </c>
      <c r="E869" s="150">
        <v>34</v>
      </c>
      <c r="F869" s="150">
        <v>20</v>
      </c>
      <c r="G869" s="147" t="s">
        <v>375</v>
      </c>
      <c r="H869" s="110" t="s">
        <v>338</v>
      </c>
      <c r="I869" s="110" t="s">
        <v>344</v>
      </c>
      <c r="J869" s="110">
        <v>2</v>
      </c>
      <c r="K869" s="154">
        <v>680</v>
      </c>
      <c r="L869" s="154" t="s">
        <v>620</v>
      </c>
      <c r="M869" s="154">
        <v>41.883299999999998</v>
      </c>
      <c r="N869" s="154">
        <v>-96.405600000000007</v>
      </c>
      <c r="O869" s="154" t="str">
        <f>IF(TYPE(VLOOKUP(A869,'2025 check'!$E$3:$E$2531,1,0))=16,"Legacy Eligibility","Y")</f>
        <v>Y</v>
      </c>
    </row>
    <row r="870" spans="1:15" ht="28.5" x14ac:dyDescent="0.2">
      <c r="A870" s="110" t="s">
        <v>2552</v>
      </c>
      <c r="B870" s="149" t="s">
        <v>2553</v>
      </c>
      <c r="C870" s="110" t="s">
        <v>973</v>
      </c>
      <c r="D870" s="147" t="s">
        <v>2554</v>
      </c>
      <c r="E870" s="150">
        <v>73</v>
      </c>
      <c r="F870" s="150">
        <v>16.100000000000001</v>
      </c>
      <c r="G870" s="147" t="s">
        <v>1466</v>
      </c>
      <c r="H870" s="110" t="s">
        <v>338</v>
      </c>
      <c r="I870" s="110" t="s">
        <v>359</v>
      </c>
      <c r="J870" s="110">
        <v>1</v>
      </c>
      <c r="K870" s="154">
        <v>1175.3</v>
      </c>
      <c r="L870" s="154" t="s">
        <v>340</v>
      </c>
      <c r="M870" s="154">
        <v>41.384399999999999</v>
      </c>
      <c r="N870" s="154">
        <v>-97.335400000000007</v>
      </c>
      <c r="O870" s="154" t="str">
        <f>IF(TYPE(VLOOKUP(A870,'2025 check'!$E$3:$E$2531,1,0))=16,"Legacy Eligibility","Y")</f>
        <v>Y</v>
      </c>
    </row>
    <row r="871" spans="1:15" x14ac:dyDescent="0.2">
      <c r="A871" s="110" t="s">
        <v>2555</v>
      </c>
      <c r="B871" s="149" t="s">
        <v>2556</v>
      </c>
      <c r="C871" s="110" t="s">
        <v>398</v>
      </c>
      <c r="D871" s="147" t="s">
        <v>2557</v>
      </c>
      <c r="E871" s="150">
        <v>36</v>
      </c>
      <c r="F871" s="150">
        <v>19.7</v>
      </c>
      <c r="G871" s="147" t="s">
        <v>1832</v>
      </c>
      <c r="H871" s="110" t="s">
        <v>548</v>
      </c>
      <c r="I871" s="110" t="s">
        <v>359</v>
      </c>
      <c r="J871" s="110">
        <v>1</v>
      </c>
      <c r="K871" s="154">
        <v>709.2</v>
      </c>
      <c r="L871" s="154" t="s">
        <v>620</v>
      </c>
      <c r="M871" s="154">
        <v>40.871299999999998</v>
      </c>
      <c r="N871" s="154">
        <v>-95.991799999999998</v>
      </c>
      <c r="O871" s="154" t="str">
        <f>IF(TYPE(VLOOKUP(A871,'2025 check'!$E$3:$E$2531,1,0))=16,"Legacy Eligibility","Y")</f>
        <v>Y</v>
      </c>
    </row>
    <row r="872" spans="1:15" x14ac:dyDescent="0.2">
      <c r="A872" s="110" t="s">
        <v>2558</v>
      </c>
      <c r="B872" s="149" t="s">
        <v>2559</v>
      </c>
      <c r="C872" s="110" t="s">
        <v>398</v>
      </c>
      <c r="D872" s="147" t="s">
        <v>2560</v>
      </c>
      <c r="E872" s="150">
        <v>21.999999999999996</v>
      </c>
      <c r="F872" s="150">
        <v>15.3</v>
      </c>
      <c r="G872" s="147" t="s">
        <v>1832</v>
      </c>
      <c r="H872" s="110" t="s">
        <v>338</v>
      </c>
      <c r="I872" s="110" t="s">
        <v>359</v>
      </c>
      <c r="J872" s="110">
        <v>1</v>
      </c>
      <c r="K872" s="154">
        <v>336.6</v>
      </c>
      <c r="L872" s="154" t="s">
        <v>340</v>
      </c>
      <c r="M872" s="154">
        <v>40.936700000000002</v>
      </c>
      <c r="N872" s="154">
        <v>-96.158299999999997</v>
      </c>
      <c r="O872" s="154" t="str">
        <f>IF(TYPE(VLOOKUP(A872,'2025 check'!$E$3:$E$2531,1,0))=16,"Legacy Eligibility","Y")</f>
        <v>Y</v>
      </c>
    </row>
    <row r="873" spans="1:15" x14ac:dyDescent="0.2">
      <c r="A873" s="110" t="s">
        <v>2561</v>
      </c>
      <c r="B873" s="149" t="s">
        <v>2562</v>
      </c>
      <c r="C873" s="110" t="s">
        <v>398</v>
      </c>
      <c r="D873" s="147" t="s">
        <v>2563</v>
      </c>
      <c r="E873" s="150">
        <v>30</v>
      </c>
      <c r="F873" s="150">
        <v>18</v>
      </c>
      <c r="G873" s="147" t="s">
        <v>1832</v>
      </c>
      <c r="H873" s="110" t="s">
        <v>338</v>
      </c>
      <c r="I873" s="110" t="s">
        <v>359</v>
      </c>
      <c r="J873" s="110">
        <v>1</v>
      </c>
      <c r="K873" s="154">
        <v>540</v>
      </c>
      <c r="L873" s="154" t="s">
        <v>620</v>
      </c>
      <c r="M873" s="154">
        <v>40.869900000000001</v>
      </c>
      <c r="N873" s="154">
        <v>-95.872900000000001</v>
      </c>
      <c r="O873" s="154" t="str">
        <f>IF(TYPE(VLOOKUP(A873,'2025 check'!$E$3:$E$2531,1,0))=16,"Legacy Eligibility","Y")</f>
        <v>Y</v>
      </c>
    </row>
    <row r="874" spans="1:15" x14ac:dyDescent="0.2">
      <c r="A874" s="110" t="s">
        <v>2564</v>
      </c>
      <c r="B874" s="149" t="s">
        <v>2565</v>
      </c>
      <c r="C874" s="110" t="s">
        <v>398</v>
      </c>
      <c r="D874" s="147" t="s">
        <v>2566</v>
      </c>
      <c r="E874" s="150">
        <v>34</v>
      </c>
      <c r="F874" s="150">
        <v>19.8</v>
      </c>
      <c r="G874" s="147" t="s">
        <v>1832</v>
      </c>
      <c r="H874" s="110" t="s">
        <v>338</v>
      </c>
      <c r="I874" s="110" t="s">
        <v>359</v>
      </c>
      <c r="J874" s="110">
        <v>1</v>
      </c>
      <c r="K874" s="154">
        <v>673.2</v>
      </c>
      <c r="L874" s="154" t="s">
        <v>620</v>
      </c>
      <c r="M874" s="154">
        <v>40.871299999999998</v>
      </c>
      <c r="N874" s="154">
        <v>-95.879300000000001</v>
      </c>
      <c r="O874" s="154" t="str">
        <f>IF(TYPE(VLOOKUP(A874,'2025 check'!$E$3:$E$2531,1,0))=16,"Legacy Eligibility","Y")</f>
        <v>Y</v>
      </c>
    </row>
    <row r="875" spans="1:15" x14ac:dyDescent="0.2">
      <c r="A875" s="110" t="s">
        <v>2567</v>
      </c>
      <c r="B875" s="149" t="s">
        <v>2568</v>
      </c>
      <c r="C875" s="110" t="s">
        <v>398</v>
      </c>
      <c r="D875" s="147" t="s">
        <v>2569</v>
      </c>
      <c r="E875" s="150">
        <v>31</v>
      </c>
      <c r="F875" s="150">
        <v>16.2</v>
      </c>
      <c r="G875" s="147" t="s">
        <v>1832</v>
      </c>
      <c r="H875" s="110" t="s">
        <v>338</v>
      </c>
      <c r="I875" s="110" t="s">
        <v>359</v>
      </c>
      <c r="J875" s="110">
        <v>1</v>
      </c>
      <c r="K875" s="154">
        <v>502.2</v>
      </c>
      <c r="L875" s="154" t="s">
        <v>620</v>
      </c>
      <c r="M875" s="154">
        <v>40.886099999999999</v>
      </c>
      <c r="N875" s="154">
        <v>-96.025599999999997</v>
      </c>
      <c r="O875" s="154" t="str">
        <f>IF(TYPE(VLOOKUP(A875,'2025 check'!$E$3:$E$2531,1,0))=16,"Legacy Eligibility","Y")</f>
        <v>Y</v>
      </c>
    </row>
    <row r="876" spans="1:15" x14ac:dyDescent="0.2">
      <c r="A876" s="110" t="s">
        <v>2570</v>
      </c>
      <c r="B876" s="149">
        <v>0</v>
      </c>
      <c r="C876" s="110" t="s">
        <v>590</v>
      </c>
      <c r="D876" s="147" t="s">
        <v>2571</v>
      </c>
      <c r="E876" s="150">
        <v>26</v>
      </c>
      <c r="F876" s="150">
        <v>15.9</v>
      </c>
      <c r="G876" s="147" t="s">
        <v>1832</v>
      </c>
      <c r="H876" s="110" t="s">
        <v>338</v>
      </c>
      <c r="I876" s="110" t="s">
        <v>344</v>
      </c>
      <c r="J876" s="110">
        <v>2</v>
      </c>
      <c r="K876" s="154">
        <v>413.4</v>
      </c>
      <c r="L876" s="154" t="s">
        <v>620</v>
      </c>
      <c r="M876" s="154">
        <v>42.522072324334346</v>
      </c>
      <c r="N876" s="154">
        <v>-97.406642915344236</v>
      </c>
      <c r="O876" s="154" t="str">
        <f>IF(TYPE(VLOOKUP(A876,'2025 check'!$E$3:$E$2531,1,0))=16,"Legacy Eligibility","Y")</f>
        <v>Y</v>
      </c>
    </row>
    <row r="877" spans="1:15" x14ac:dyDescent="0.2">
      <c r="A877" s="110" t="s">
        <v>2572</v>
      </c>
      <c r="B877" s="149" t="s">
        <v>2573</v>
      </c>
      <c r="C877" s="110" t="s">
        <v>980</v>
      </c>
      <c r="D877" s="147" t="s">
        <v>2574</v>
      </c>
      <c r="E877" s="150">
        <v>71.999999999999986</v>
      </c>
      <c r="F877" s="150">
        <v>16.100000000000001</v>
      </c>
      <c r="G877" s="147" t="s">
        <v>337</v>
      </c>
      <c r="H877" s="110" t="s">
        <v>548</v>
      </c>
      <c r="I877" s="110" t="s">
        <v>344</v>
      </c>
      <c r="J877" s="110">
        <v>2</v>
      </c>
      <c r="K877" s="154">
        <v>1159.2</v>
      </c>
      <c r="L877" s="154" t="s">
        <v>340</v>
      </c>
      <c r="M877" s="154">
        <v>41.539200000000001</v>
      </c>
      <c r="N877" s="154">
        <v>-96.910700000000006</v>
      </c>
      <c r="O877" s="154" t="str">
        <f>IF(TYPE(VLOOKUP(A877,'2025 check'!$E$3:$E$2531,1,0))=16,"Legacy Eligibility","Y")</f>
        <v>Y</v>
      </c>
    </row>
    <row r="878" spans="1:15" x14ac:dyDescent="0.2">
      <c r="A878" s="110" t="s">
        <v>2575</v>
      </c>
      <c r="B878" s="149">
        <v>0</v>
      </c>
      <c r="C878" s="110" t="s">
        <v>342</v>
      </c>
      <c r="D878" s="147" t="s">
        <v>2576</v>
      </c>
      <c r="E878" s="150">
        <v>32</v>
      </c>
      <c r="F878" s="150">
        <v>16</v>
      </c>
      <c r="G878" s="147" t="s">
        <v>1832</v>
      </c>
      <c r="H878" s="110" t="s">
        <v>338</v>
      </c>
      <c r="I878" s="110" t="s">
        <v>344</v>
      </c>
      <c r="J878" s="110">
        <v>2</v>
      </c>
      <c r="K878" s="154">
        <v>512</v>
      </c>
      <c r="L878" s="154" t="s">
        <v>340</v>
      </c>
      <c r="M878" s="154">
        <v>41.902500000000003</v>
      </c>
      <c r="N878" s="154">
        <v>-97.017200000000003</v>
      </c>
      <c r="O878" s="154" t="str">
        <f>IF(TYPE(VLOOKUP(A878,'2025 check'!$E$3:$E$2531,1,0))=16,"Legacy Eligibility","Y")</f>
        <v>Y</v>
      </c>
    </row>
    <row r="879" spans="1:15" x14ac:dyDescent="0.2">
      <c r="A879" s="110" t="s">
        <v>2577</v>
      </c>
      <c r="B879" s="149" t="s">
        <v>2578</v>
      </c>
      <c r="C879" s="110" t="s">
        <v>347</v>
      </c>
      <c r="D879" s="147" t="s">
        <v>2579</v>
      </c>
      <c r="E879" s="150">
        <v>25</v>
      </c>
      <c r="F879" s="150">
        <v>18</v>
      </c>
      <c r="G879" s="147" t="s">
        <v>1466</v>
      </c>
      <c r="H879" s="110" t="s">
        <v>338</v>
      </c>
      <c r="I879" s="110" t="s">
        <v>349</v>
      </c>
      <c r="J879" s="110">
        <v>3</v>
      </c>
      <c r="K879" s="154">
        <v>450</v>
      </c>
      <c r="L879" s="154" t="s">
        <v>340</v>
      </c>
      <c r="M879" s="154">
        <v>41.346400000000003</v>
      </c>
      <c r="N879" s="154">
        <v>-99.563100000000006</v>
      </c>
      <c r="O879" s="154" t="str">
        <f>IF(TYPE(VLOOKUP(A879,'2025 check'!$E$3:$E$2531,1,0))=16,"Legacy Eligibility","Y")</f>
        <v>Y</v>
      </c>
    </row>
    <row r="880" spans="1:15" x14ac:dyDescent="0.2">
      <c r="A880" s="110" t="s">
        <v>2580</v>
      </c>
      <c r="B880" s="149">
        <v>0</v>
      </c>
      <c r="C880" s="110" t="s">
        <v>494</v>
      </c>
      <c r="D880" s="147" t="s">
        <v>2581</v>
      </c>
      <c r="E880" s="150">
        <v>40</v>
      </c>
      <c r="F880" s="150">
        <v>16</v>
      </c>
      <c r="G880" s="147" t="s">
        <v>1832</v>
      </c>
      <c r="H880" s="110" t="s">
        <v>338</v>
      </c>
      <c r="I880" s="110" t="s">
        <v>344</v>
      </c>
      <c r="J880" s="110">
        <v>2</v>
      </c>
      <c r="K880" s="154">
        <v>640</v>
      </c>
      <c r="L880" s="154" t="s">
        <v>340</v>
      </c>
      <c r="M880" s="154">
        <v>42.426699999999997</v>
      </c>
      <c r="N880" s="154">
        <v>-97.018299999999996</v>
      </c>
      <c r="O880" s="154" t="str">
        <f>IF(TYPE(VLOOKUP(A880,'2025 check'!$E$3:$E$2531,1,0))=16,"Legacy Eligibility","Y")</f>
        <v>Legacy Eligibility</v>
      </c>
    </row>
    <row r="881" spans="1:15" ht="28.5" x14ac:dyDescent="0.2">
      <c r="A881" s="110" t="s">
        <v>2582</v>
      </c>
      <c r="B881" s="149" t="s">
        <v>2583</v>
      </c>
      <c r="C881" s="110" t="s">
        <v>415</v>
      </c>
      <c r="D881" s="147" t="s">
        <v>2584</v>
      </c>
      <c r="E881" s="150">
        <v>30</v>
      </c>
      <c r="F881" s="150">
        <v>19.899999999999999</v>
      </c>
      <c r="G881" s="147" t="s">
        <v>1832</v>
      </c>
      <c r="H881" s="110" t="s">
        <v>338</v>
      </c>
      <c r="I881" s="110" t="s">
        <v>359</v>
      </c>
      <c r="J881" s="110">
        <v>1</v>
      </c>
      <c r="K881" s="154">
        <v>597</v>
      </c>
      <c r="L881" s="154" t="s">
        <v>620</v>
      </c>
      <c r="M881" s="154">
        <v>40.365099999999998</v>
      </c>
      <c r="N881" s="154">
        <v>-97.451999999999998</v>
      </c>
      <c r="O881" s="154" t="str">
        <f>IF(TYPE(VLOOKUP(A881,'2025 check'!$E$3:$E$2531,1,0))=16,"Legacy Eligibility","Y")</f>
        <v>Y</v>
      </c>
    </row>
    <row r="882" spans="1:15" x14ac:dyDescent="0.2">
      <c r="A882" s="110" t="s">
        <v>2585</v>
      </c>
      <c r="B882" s="149" t="s">
        <v>2586</v>
      </c>
      <c r="C882" s="110" t="s">
        <v>419</v>
      </c>
      <c r="D882" s="147" t="s">
        <v>2587</v>
      </c>
      <c r="E882" s="150">
        <v>32</v>
      </c>
      <c r="F882" s="150">
        <v>16.7</v>
      </c>
      <c r="G882" s="147" t="s">
        <v>1832</v>
      </c>
      <c r="H882" s="110" t="s">
        <v>338</v>
      </c>
      <c r="I882" s="110" t="s">
        <v>339</v>
      </c>
      <c r="J882" s="110">
        <v>4</v>
      </c>
      <c r="K882" s="154">
        <v>534.4</v>
      </c>
      <c r="L882" s="154" t="s">
        <v>620</v>
      </c>
      <c r="M882" s="154">
        <v>40.686</v>
      </c>
      <c r="N882" s="154">
        <v>-100.6341</v>
      </c>
      <c r="O882" s="154" t="str">
        <f>IF(TYPE(VLOOKUP(A882,'2025 check'!$E$3:$E$2531,1,0))=16,"Legacy Eligibility","Y")</f>
        <v>Y</v>
      </c>
    </row>
    <row r="883" spans="1:15" x14ac:dyDescent="0.2">
      <c r="A883" s="110" t="s">
        <v>2588</v>
      </c>
      <c r="B883" s="149" t="s">
        <v>2589</v>
      </c>
      <c r="C883" s="110" t="s">
        <v>419</v>
      </c>
      <c r="D883" s="147" t="s">
        <v>2590</v>
      </c>
      <c r="E883" s="150">
        <v>32</v>
      </c>
      <c r="F883" s="150">
        <v>16.7</v>
      </c>
      <c r="G883" s="147" t="s">
        <v>1466</v>
      </c>
      <c r="H883" s="110" t="s">
        <v>338</v>
      </c>
      <c r="I883" s="110" t="s">
        <v>339</v>
      </c>
      <c r="J883" s="110">
        <v>4</v>
      </c>
      <c r="K883" s="154">
        <v>534.4</v>
      </c>
      <c r="L883" s="154" t="s">
        <v>340</v>
      </c>
      <c r="M883" s="154">
        <v>40.482599999999998</v>
      </c>
      <c r="N883" s="154">
        <v>-100.2135</v>
      </c>
      <c r="O883" s="154" t="str">
        <f>IF(TYPE(VLOOKUP(A883,'2025 check'!$E$3:$E$2531,1,0))=16,"Legacy Eligibility","Y")</f>
        <v>Y</v>
      </c>
    </row>
    <row r="884" spans="1:15" x14ac:dyDescent="0.2">
      <c r="A884" s="110" t="s">
        <v>2591</v>
      </c>
      <c r="B884" s="149">
        <v>0</v>
      </c>
      <c r="C884" s="110" t="s">
        <v>531</v>
      </c>
      <c r="D884" s="147" t="s">
        <v>2592</v>
      </c>
      <c r="E884" s="150">
        <v>49</v>
      </c>
      <c r="F884" s="150">
        <v>15.8</v>
      </c>
      <c r="G884" s="147" t="s">
        <v>1832</v>
      </c>
      <c r="H884" s="110" t="s">
        <v>338</v>
      </c>
      <c r="I884" s="110" t="s">
        <v>339</v>
      </c>
      <c r="J884" s="110">
        <v>4</v>
      </c>
      <c r="K884" s="154">
        <v>774.2</v>
      </c>
      <c r="L884" s="154" t="s">
        <v>620</v>
      </c>
      <c r="M884" s="154">
        <v>40.260399999999997</v>
      </c>
      <c r="N884" s="154">
        <v>-99.705500000000001</v>
      </c>
      <c r="O884" s="154" t="str">
        <f>IF(TYPE(VLOOKUP(A884,'2025 check'!$E$3:$E$2531,1,0))=16,"Legacy Eligibility","Y")</f>
        <v>Y</v>
      </c>
    </row>
    <row r="885" spans="1:15" x14ac:dyDescent="0.2">
      <c r="A885" s="110" t="s">
        <v>2593</v>
      </c>
      <c r="B885" s="149">
        <v>0</v>
      </c>
      <c r="C885" s="110" t="s">
        <v>531</v>
      </c>
      <c r="D885" s="147" t="s">
        <v>2594</v>
      </c>
      <c r="E885" s="150">
        <v>58</v>
      </c>
      <c r="F885" s="150">
        <v>20</v>
      </c>
      <c r="G885" s="147" t="s">
        <v>1466</v>
      </c>
      <c r="H885" s="110" t="s">
        <v>338</v>
      </c>
      <c r="I885" s="110" t="s">
        <v>339</v>
      </c>
      <c r="J885" s="110">
        <v>4</v>
      </c>
      <c r="K885" s="154">
        <v>1160</v>
      </c>
      <c r="L885" s="154" t="s">
        <v>620</v>
      </c>
      <c r="M885" s="154">
        <v>40.248199999999997</v>
      </c>
      <c r="N885" s="154">
        <v>-99.668300000000002</v>
      </c>
      <c r="O885" s="154" t="str">
        <f>IF(TYPE(VLOOKUP(A885,'2025 check'!$E$3:$E$2531,1,0))=16,"Legacy Eligibility","Y")</f>
        <v>Y</v>
      </c>
    </row>
    <row r="886" spans="1:15" x14ac:dyDescent="0.2">
      <c r="A886" s="110" t="s">
        <v>2595</v>
      </c>
      <c r="B886" s="149" t="s">
        <v>2596</v>
      </c>
      <c r="C886" s="110" t="s">
        <v>356</v>
      </c>
      <c r="D886" s="147" t="s">
        <v>2597</v>
      </c>
      <c r="E886" s="150">
        <v>103</v>
      </c>
      <c r="F886" s="150">
        <v>16</v>
      </c>
      <c r="G886" s="147" t="s">
        <v>1832</v>
      </c>
      <c r="H886" s="110" t="s">
        <v>338</v>
      </c>
      <c r="I886" s="110" t="s">
        <v>359</v>
      </c>
      <c r="J886" s="110">
        <v>1</v>
      </c>
      <c r="K886" s="154">
        <v>1648</v>
      </c>
      <c r="L886" s="154" t="s">
        <v>620</v>
      </c>
      <c r="M886" s="154">
        <v>40.290100000000002</v>
      </c>
      <c r="N886" s="154">
        <v>-96.898399999999995</v>
      </c>
      <c r="O886" s="154" t="str">
        <f>IF(TYPE(VLOOKUP(A886,'2025 check'!$E$3:$E$2531,1,0))=16,"Legacy Eligibility","Y")</f>
        <v>Y</v>
      </c>
    </row>
    <row r="887" spans="1:15" x14ac:dyDescent="0.2">
      <c r="A887" s="110" t="s">
        <v>2598</v>
      </c>
      <c r="B887" s="149" t="s">
        <v>2599</v>
      </c>
      <c r="C887" s="110" t="s">
        <v>356</v>
      </c>
      <c r="D887" s="147" t="s">
        <v>2600</v>
      </c>
      <c r="E887" s="150">
        <v>45</v>
      </c>
      <c r="F887" s="150">
        <v>16.100000000000001</v>
      </c>
      <c r="G887" s="147" t="s">
        <v>1466</v>
      </c>
      <c r="H887" s="110" t="s">
        <v>338</v>
      </c>
      <c r="I887" s="110" t="s">
        <v>359</v>
      </c>
      <c r="J887" s="110">
        <v>1</v>
      </c>
      <c r="K887" s="154">
        <v>724.5</v>
      </c>
      <c r="L887" s="154" t="s">
        <v>340</v>
      </c>
      <c r="M887" s="154">
        <v>40.262799999999999</v>
      </c>
      <c r="N887" s="154">
        <v>-96.558499999999995</v>
      </c>
      <c r="O887" s="154" t="str">
        <f>IF(TYPE(VLOOKUP(A887,'2025 check'!$E$3:$E$2531,1,0))=16,"Legacy Eligibility","Y")</f>
        <v>Y</v>
      </c>
    </row>
    <row r="888" spans="1:15" ht="28.5" x14ac:dyDescent="0.2">
      <c r="A888" s="110" t="s">
        <v>2601</v>
      </c>
      <c r="B888" s="149" t="s">
        <v>2602</v>
      </c>
      <c r="C888" s="110" t="s">
        <v>958</v>
      </c>
      <c r="D888" s="147" t="s">
        <v>2603</v>
      </c>
      <c r="E888" s="150">
        <v>33</v>
      </c>
      <c r="F888" s="150">
        <v>16.100000000000001</v>
      </c>
      <c r="G888" s="147" t="s">
        <v>1832</v>
      </c>
      <c r="H888" s="110" t="s">
        <v>338</v>
      </c>
      <c r="I888" s="110" t="s">
        <v>349</v>
      </c>
      <c r="J888" s="110">
        <v>3</v>
      </c>
      <c r="K888" s="154">
        <v>531.29999999999995</v>
      </c>
      <c r="L888" s="154" t="s">
        <v>620</v>
      </c>
      <c r="M888" s="154">
        <v>40.351100000000002</v>
      </c>
      <c r="N888" s="154">
        <v>-99.567800000000005</v>
      </c>
      <c r="O888" s="154" t="str">
        <f>IF(TYPE(VLOOKUP(A888,'2025 check'!$E$3:$E$2531,1,0))=16,"Legacy Eligibility","Y")</f>
        <v>Y</v>
      </c>
    </row>
    <row r="889" spans="1:15" ht="28.5" x14ac:dyDescent="0.2">
      <c r="A889" s="110" t="s">
        <v>2604</v>
      </c>
      <c r="B889" s="149" t="s">
        <v>2605</v>
      </c>
      <c r="C889" s="110" t="s">
        <v>958</v>
      </c>
      <c r="D889" s="147" t="s">
        <v>2606</v>
      </c>
      <c r="E889" s="150">
        <v>25</v>
      </c>
      <c r="F889" s="150">
        <v>16</v>
      </c>
      <c r="G889" s="147" t="s">
        <v>1832</v>
      </c>
      <c r="H889" s="110" t="s">
        <v>338</v>
      </c>
      <c r="I889" s="110" t="s">
        <v>349</v>
      </c>
      <c r="J889" s="110">
        <v>3</v>
      </c>
      <c r="K889" s="154">
        <v>400</v>
      </c>
      <c r="L889" s="154" t="s">
        <v>620</v>
      </c>
      <c r="M889" s="154">
        <v>40.204985660431959</v>
      </c>
      <c r="N889" s="154">
        <v>-99.273399999999995</v>
      </c>
      <c r="O889" s="154" t="str">
        <f>IF(TYPE(VLOOKUP(A889,'2025 check'!$E$3:$E$2531,1,0))=16,"Legacy Eligibility","Y")</f>
        <v>Y</v>
      </c>
    </row>
    <row r="890" spans="1:15" x14ac:dyDescent="0.2">
      <c r="A890" s="110" t="s">
        <v>2607</v>
      </c>
      <c r="B890" s="149">
        <v>0</v>
      </c>
      <c r="C890" s="110" t="s">
        <v>361</v>
      </c>
      <c r="D890" s="147" t="s">
        <v>2608</v>
      </c>
      <c r="E890" s="150">
        <v>37</v>
      </c>
      <c r="F890" s="150">
        <v>24</v>
      </c>
      <c r="G890" s="147" t="s">
        <v>1832</v>
      </c>
      <c r="H890" s="110" t="s">
        <v>358</v>
      </c>
      <c r="I890" s="110" t="s">
        <v>359</v>
      </c>
      <c r="J890" s="110">
        <v>1</v>
      </c>
      <c r="K890" s="154">
        <v>888</v>
      </c>
      <c r="L890" s="154" t="s">
        <v>620</v>
      </c>
      <c r="M890" s="154">
        <v>40.133200000000002</v>
      </c>
      <c r="N890" s="154">
        <v>-96.991799999999998</v>
      </c>
      <c r="O890" s="154" t="str">
        <f>IF(TYPE(VLOOKUP(A890,'2025 check'!$E$3:$E$2531,1,0))=16,"Legacy Eligibility","Y")</f>
        <v>Y</v>
      </c>
    </row>
    <row r="891" spans="1:15" x14ac:dyDescent="0.2">
      <c r="A891" s="110" t="s">
        <v>2609</v>
      </c>
      <c r="B891" s="149">
        <v>0</v>
      </c>
      <c r="C891" s="110" t="s">
        <v>361</v>
      </c>
      <c r="D891" s="147" t="s">
        <v>2610</v>
      </c>
      <c r="E891" s="150">
        <v>58</v>
      </c>
      <c r="F891" s="150">
        <v>19.3</v>
      </c>
      <c r="G891" s="147" t="s">
        <v>1832</v>
      </c>
      <c r="H891" s="110" t="s">
        <v>338</v>
      </c>
      <c r="I891" s="110" t="s">
        <v>359</v>
      </c>
      <c r="J891" s="110">
        <v>1</v>
      </c>
      <c r="K891" s="154">
        <v>1119.4000000000001</v>
      </c>
      <c r="L891" s="154" t="s">
        <v>620</v>
      </c>
      <c r="M891" s="154">
        <v>40.277700000000003</v>
      </c>
      <c r="N891" s="154">
        <v>-97.331999999999994</v>
      </c>
      <c r="O891" s="154" t="str">
        <f>IF(TYPE(VLOOKUP(A891,'2025 check'!$E$3:$E$2531,1,0))=16,"Legacy Eligibility","Y")</f>
        <v>Y</v>
      </c>
    </row>
    <row r="892" spans="1:15" x14ac:dyDescent="0.2">
      <c r="A892" s="110" t="s">
        <v>2611</v>
      </c>
      <c r="B892" s="149">
        <v>0</v>
      </c>
      <c r="C892" s="110" t="s">
        <v>361</v>
      </c>
      <c r="D892" s="147" t="s">
        <v>2612</v>
      </c>
      <c r="E892" s="150">
        <v>36</v>
      </c>
      <c r="F892" s="150">
        <v>20</v>
      </c>
      <c r="G892" s="147" t="s">
        <v>1832</v>
      </c>
      <c r="H892" s="110" t="s">
        <v>338</v>
      </c>
      <c r="I892" s="110" t="s">
        <v>359</v>
      </c>
      <c r="J892" s="110">
        <v>1</v>
      </c>
      <c r="K892" s="154">
        <v>720</v>
      </c>
      <c r="L892" s="154" t="s">
        <v>620</v>
      </c>
      <c r="M892" s="154">
        <v>40.049900000000001</v>
      </c>
      <c r="N892" s="154">
        <v>-97.157499999999999</v>
      </c>
      <c r="O892" s="154" t="str">
        <f>IF(TYPE(VLOOKUP(A892,'2025 check'!$E$3:$E$2531,1,0))=16,"Legacy Eligibility","Y")</f>
        <v>Y</v>
      </c>
    </row>
    <row r="893" spans="1:15" x14ac:dyDescent="0.2">
      <c r="A893" s="110" t="s">
        <v>2613</v>
      </c>
      <c r="B893" s="149">
        <v>0</v>
      </c>
      <c r="C893" s="110" t="s">
        <v>361</v>
      </c>
      <c r="D893" s="147" t="s">
        <v>2614</v>
      </c>
      <c r="E893" s="150">
        <v>24</v>
      </c>
      <c r="F893" s="150">
        <v>15.7</v>
      </c>
      <c r="G893" s="147" t="s">
        <v>1832</v>
      </c>
      <c r="H893" s="110" t="s">
        <v>338</v>
      </c>
      <c r="I893" s="110" t="s">
        <v>359</v>
      </c>
      <c r="J893" s="110">
        <v>1</v>
      </c>
      <c r="K893" s="154">
        <v>376.8</v>
      </c>
      <c r="L893" s="154" t="s">
        <v>620</v>
      </c>
      <c r="M893" s="154">
        <v>40.0745</v>
      </c>
      <c r="N893" s="154">
        <v>-96.917599999999993</v>
      </c>
      <c r="O893" s="154" t="str">
        <f>IF(TYPE(VLOOKUP(A893,'2025 check'!$E$3:$E$2531,1,0))=16,"Legacy Eligibility","Y")</f>
        <v>Y</v>
      </c>
    </row>
    <row r="894" spans="1:15" x14ac:dyDescent="0.2">
      <c r="A894" s="110" t="s">
        <v>2615</v>
      </c>
      <c r="B894" s="149">
        <v>0</v>
      </c>
      <c r="C894" s="110" t="s">
        <v>366</v>
      </c>
      <c r="D894" s="147" t="s">
        <v>2616</v>
      </c>
      <c r="E894" s="150">
        <v>51</v>
      </c>
      <c r="F894" s="150">
        <v>19.899999999999999</v>
      </c>
      <c r="G894" s="147" t="s">
        <v>1832</v>
      </c>
      <c r="H894" s="110" t="s">
        <v>338</v>
      </c>
      <c r="I894" s="110" t="s">
        <v>359</v>
      </c>
      <c r="J894" s="110">
        <v>1</v>
      </c>
      <c r="K894" s="154">
        <v>1014.9</v>
      </c>
      <c r="L894" s="154" t="s">
        <v>620</v>
      </c>
      <c r="M894" s="154">
        <v>40.337499999999999</v>
      </c>
      <c r="N894" s="154">
        <v>-96.417500000000004</v>
      </c>
      <c r="O894" s="154" t="str">
        <f>IF(TYPE(VLOOKUP(A894,'2025 check'!$E$3:$E$2531,1,0))=16,"Legacy Eligibility","Y")</f>
        <v>Y</v>
      </c>
    </row>
    <row r="895" spans="1:15" x14ac:dyDescent="0.2">
      <c r="A895" s="110" t="s">
        <v>2617</v>
      </c>
      <c r="B895" s="149">
        <v>0</v>
      </c>
      <c r="C895" s="110" t="s">
        <v>366</v>
      </c>
      <c r="D895" s="147" t="s">
        <v>2618</v>
      </c>
      <c r="E895" s="150">
        <v>89.999999999999986</v>
      </c>
      <c r="F895" s="150">
        <v>13.7</v>
      </c>
      <c r="G895" s="147" t="s">
        <v>337</v>
      </c>
      <c r="H895" s="110" t="s">
        <v>338</v>
      </c>
      <c r="I895" s="110" t="s">
        <v>359</v>
      </c>
      <c r="J895" s="110">
        <v>1</v>
      </c>
      <c r="K895" s="154">
        <v>1233</v>
      </c>
      <c r="L895" s="154" t="s">
        <v>340</v>
      </c>
      <c r="M895" s="154">
        <v>40.450000000000003</v>
      </c>
      <c r="N895" s="154">
        <v>-96.116699999999994</v>
      </c>
      <c r="O895" s="154" t="str">
        <f>IF(TYPE(VLOOKUP(A895,'2025 check'!$E$3:$E$2531,1,0))=16,"Legacy Eligibility","Y")</f>
        <v>Y</v>
      </c>
    </row>
    <row r="896" spans="1:15" x14ac:dyDescent="0.2">
      <c r="A896" s="110" t="s">
        <v>2619</v>
      </c>
      <c r="B896" s="149">
        <v>0</v>
      </c>
      <c r="C896" s="110" t="s">
        <v>366</v>
      </c>
      <c r="D896" s="147" t="s">
        <v>2620</v>
      </c>
      <c r="E896" s="150">
        <v>136</v>
      </c>
      <c r="F896" s="150">
        <v>13.6</v>
      </c>
      <c r="G896" s="147" t="s">
        <v>337</v>
      </c>
      <c r="H896" s="110" t="s">
        <v>338</v>
      </c>
      <c r="I896" s="110" t="s">
        <v>359</v>
      </c>
      <c r="J896" s="110">
        <v>1</v>
      </c>
      <c r="K896" s="154">
        <v>1849.6</v>
      </c>
      <c r="L896" s="154" t="s">
        <v>340</v>
      </c>
      <c r="M896" s="154">
        <v>40.505000000000003</v>
      </c>
      <c r="N896" s="154">
        <v>-96.218299999999999</v>
      </c>
      <c r="O896" s="154" t="str">
        <f>IF(TYPE(VLOOKUP(A896,'2025 check'!$E$3:$E$2531,1,0))=16,"Legacy Eligibility","Y")</f>
        <v>Y</v>
      </c>
    </row>
    <row r="897" spans="1:15" x14ac:dyDescent="0.2">
      <c r="A897" s="110" t="s">
        <v>2621</v>
      </c>
      <c r="B897" s="149">
        <v>0</v>
      </c>
      <c r="C897" s="110" t="s">
        <v>2416</v>
      </c>
      <c r="D897" s="147" t="s">
        <v>2622</v>
      </c>
      <c r="E897" s="150">
        <v>30</v>
      </c>
      <c r="F897" s="150">
        <v>16</v>
      </c>
      <c r="G897" s="147" t="s">
        <v>1832</v>
      </c>
      <c r="H897" s="110" t="s">
        <v>338</v>
      </c>
      <c r="I897" s="110" t="s">
        <v>344</v>
      </c>
      <c r="J897" s="110">
        <v>2</v>
      </c>
      <c r="K897" s="154">
        <v>480</v>
      </c>
      <c r="L897" s="154" t="s">
        <v>620</v>
      </c>
      <c r="M897" s="154">
        <v>42.9399996</v>
      </c>
      <c r="N897" s="154">
        <v>-99.583299999999994</v>
      </c>
      <c r="O897" s="154" t="str">
        <f>IF(TYPE(VLOOKUP(A897,'2025 check'!$E$3:$E$2531,1,0))=16,"Legacy Eligibility","Y")</f>
        <v>Y</v>
      </c>
    </row>
    <row r="898" spans="1:15" x14ac:dyDescent="0.2">
      <c r="A898" s="110" t="s">
        <v>2623</v>
      </c>
      <c r="B898" s="149">
        <v>0</v>
      </c>
      <c r="C898" s="110" t="s">
        <v>369</v>
      </c>
      <c r="D898" s="147" t="s">
        <v>2624</v>
      </c>
      <c r="E898" s="150">
        <v>32</v>
      </c>
      <c r="F898" s="150">
        <v>19.8</v>
      </c>
      <c r="G898" s="147" t="s">
        <v>1832</v>
      </c>
      <c r="H898" s="110" t="s">
        <v>338</v>
      </c>
      <c r="I898" s="110" t="s">
        <v>359</v>
      </c>
      <c r="J898" s="110">
        <v>1</v>
      </c>
      <c r="K898" s="154">
        <v>633.6</v>
      </c>
      <c r="L898" s="154" t="s">
        <v>340</v>
      </c>
      <c r="M898" s="154">
        <v>40.483499999999999</v>
      </c>
      <c r="N898" s="154">
        <v>-95.714299999999994</v>
      </c>
      <c r="O898" s="154" t="str">
        <f>IF(TYPE(VLOOKUP(A898,'2025 check'!$E$3:$E$2531,1,0))=16,"Legacy Eligibility","Y")</f>
        <v>Y</v>
      </c>
    </row>
    <row r="899" spans="1:15" x14ac:dyDescent="0.2">
      <c r="A899" s="110" t="s">
        <v>2625</v>
      </c>
      <c r="B899" s="149">
        <v>0</v>
      </c>
      <c r="C899" s="110" t="s">
        <v>369</v>
      </c>
      <c r="D899" s="147" t="s">
        <v>2626</v>
      </c>
      <c r="E899" s="150">
        <v>32</v>
      </c>
      <c r="F899" s="150">
        <v>15.9</v>
      </c>
      <c r="G899" s="147" t="s">
        <v>1832</v>
      </c>
      <c r="H899" s="110" t="s">
        <v>338</v>
      </c>
      <c r="I899" s="110" t="s">
        <v>359</v>
      </c>
      <c r="J899" s="110">
        <v>1</v>
      </c>
      <c r="K899" s="154">
        <v>508.8</v>
      </c>
      <c r="L899" s="154" t="s">
        <v>340</v>
      </c>
      <c r="M899" s="154">
        <v>40.308300000000003</v>
      </c>
      <c r="N899" s="154">
        <v>-95.991699999999994</v>
      </c>
      <c r="O899" s="154" t="str">
        <f>IF(TYPE(VLOOKUP(A899,'2025 check'!$E$3:$E$2531,1,0))=16,"Legacy Eligibility","Y")</f>
        <v>Y</v>
      </c>
    </row>
    <row r="900" spans="1:15" x14ac:dyDescent="0.2">
      <c r="A900" s="110" t="s">
        <v>2627</v>
      </c>
      <c r="B900" s="149">
        <v>0</v>
      </c>
      <c r="C900" s="110" t="s">
        <v>369</v>
      </c>
      <c r="D900" s="147" t="s">
        <v>2628</v>
      </c>
      <c r="E900" s="150">
        <v>32</v>
      </c>
      <c r="F900" s="150">
        <v>16</v>
      </c>
      <c r="G900" s="147" t="s">
        <v>1832</v>
      </c>
      <c r="H900" s="110" t="s">
        <v>338</v>
      </c>
      <c r="I900" s="110" t="s">
        <v>359</v>
      </c>
      <c r="J900" s="110">
        <v>1</v>
      </c>
      <c r="K900" s="154">
        <v>512</v>
      </c>
      <c r="L900" s="154" t="s">
        <v>340</v>
      </c>
      <c r="M900" s="154">
        <v>40.293300000000002</v>
      </c>
      <c r="N900" s="154">
        <v>-95.746700000000004</v>
      </c>
      <c r="O900" s="154" t="str">
        <f>IF(TYPE(VLOOKUP(A900,'2025 check'!$E$3:$E$2531,1,0))=16,"Legacy Eligibility","Y")</f>
        <v>Y</v>
      </c>
    </row>
    <row r="901" spans="1:15" x14ac:dyDescent="0.2">
      <c r="A901" s="110" t="s">
        <v>2629</v>
      </c>
      <c r="B901" s="149">
        <v>0</v>
      </c>
      <c r="C901" s="110" t="s">
        <v>369</v>
      </c>
      <c r="D901" s="147" t="s">
        <v>2630</v>
      </c>
      <c r="E901" s="150">
        <v>32</v>
      </c>
      <c r="F901" s="150">
        <v>15.8</v>
      </c>
      <c r="G901" s="147" t="s">
        <v>1832</v>
      </c>
      <c r="H901" s="110" t="s">
        <v>338</v>
      </c>
      <c r="I901" s="110" t="s">
        <v>359</v>
      </c>
      <c r="J901" s="110">
        <v>1</v>
      </c>
      <c r="K901" s="154">
        <v>505.6</v>
      </c>
      <c r="L901" s="154" t="s">
        <v>340</v>
      </c>
      <c r="M901" s="154">
        <v>40.261699999999998</v>
      </c>
      <c r="N901" s="154">
        <v>-96.011700000000005</v>
      </c>
      <c r="O901" s="154" t="str">
        <f>IF(TYPE(VLOOKUP(A901,'2025 check'!$E$3:$E$2531,1,0))=16,"Legacy Eligibility","Y")</f>
        <v>Y</v>
      </c>
    </row>
    <row r="902" spans="1:15" x14ac:dyDescent="0.2">
      <c r="A902" s="110" t="s">
        <v>2631</v>
      </c>
      <c r="B902" s="149">
        <v>0</v>
      </c>
      <c r="C902" s="110" t="s">
        <v>1530</v>
      </c>
      <c r="D902" s="147" t="s">
        <v>2632</v>
      </c>
      <c r="E902" s="150">
        <v>64</v>
      </c>
      <c r="F902" s="150">
        <v>22</v>
      </c>
      <c r="G902" s="147" t="s">
        <v>1832</v>
      </c>
      <c r="H902" s="110" t="s">
        <v>358</v>
      </c>
      <c r="I902" s="110" t="s">
        <v>349</v>
      </c>
      <c r="J902" s="110">
        <v>3</v>
      </c>
      <c r="K902" s="154">
        <v>1408</v>
      </c>
      <c r="L902" s="154" t="s">
        <v>620</v>
      </c>
      <c r="M902" s="154">
        <v>40.045900000000003</v>
      </c>
      <c r="N902" s="154">
        <v>-98.267799999999994</v>
      </c>
      <c r="O902" s="154" t="str">
        <f>IF(TYPE(VLOOKUP(A902,'2025 check'!$E$3:$E$2531,1,0))=16,"Legacy Eligibility","Y")</f>
        <v>Y</v>
      </c>
    </row>
    <row r="903" spans="1:15" x14ac:dyDescent="0.2">
      <c r="A903" s="110" t="s">
        <v>2633</v>
      </c>
      <c r="B903" s="149">
        <v>0</v>
      </c>
      <c r="C903" s="110" t="s">
        <v>1530</v>
      </c>
      <c r="D903" s="147" t="s">
        <v>2634</v>
      </c>
      <c r="E903" s="150">
        <v>56</v>
      </c>
      <c r="F903" s="150">
        <v>20</v>
      </c>
      <c r="G903" s="147" t="s">
        <v>1466</v>
      </c>
      <c r="H903" s="110" t="s">
        <v>338</v>
      </c>
      <c r="I903" s="110" t="s">
        <v>349</v>
      </c>
      <c r="J903" s="110">
        <v>3</v>
      </c>
      <c r="K903" s="154">
        <v>1120</v>
      </c>
      <c r="L903" s="154" t="s">
        <v>620</v>
      </c>
      <c r="M903" s="154">
        <v>40.033099999999997</v>
      </c>
      <c r="N903" s="154">
        <v>-98.236500000000007</v>
      </c>
      <c r="O903" s="154" t="str">
        <f>IF(TYPE(VLOOKUP(A903,'2025 check'!$E$3:$E$2531,1,0))=16,"Legacy Eligibility","Y")</f>
        <v>Legacy Eligibility</v>
      </c>
    </row>
    <row r="904" spans="1:15" x14ac:dyDescent="0.2">
      <c r="A904" s="110" t="s">
        <v>2635</v>
      </c>
      <c r="B904" s="149">
        <v>0</v>
      </c>
      <c r="C904" s="110" t="s">
        <v>1530</v>
      </c>
      <c r="D904" s="147" t="s">
        <v>2636</v>
      </c>
      <c r="E904" s="150">
        <v>29</v>
      </c>
      <c r="F904" s="150">
        <v>19.7</v>
      </c>
      <c r="G904" s="147" t="s">
        <v>1466</v>
      </c>
      <c r="H904" s="110" t="s">
        <v>338</v>
      </c>
      <c r="I904" s="110" t="s">
        <v>349</v>
      </c>
      <c r="J904" s="110">
        <v>3</v>
      </c>
      <c r="K904" s="154">
        <v>571.29999999999995</v>
      </c>
      <c r="L904" s="154" t="s">
        <v>340</v>
      </c>
      <c r="M904" s="154">
        <v>40.046700000000001</v>
      </c>
      <c r="N904" s="154">
        <v>-98.181700000000006</v>
      </c>
      <c r="O904" s="154" t="str">
        <f>IF(TYPE(VLOOKUP(A904,'2025 check'!$E$3:$E$2531,1,0))=16,"Legacy Eligibility","Y")</f>
        <v>Y</v>
      </c>
    </row>
    <row r="905" spans="1:15" x14ac:dyDescent="0.2">
      <c r="A905" s="110" t="s">
        <v>2637</v>
      </c>
      <c r="B905" s="149">
        <v>0</v>
      </c>
      <c r="C905" s="110" t="s">
        <v>1530</v>
      </c>
      <c r="D905" s="147" t="s">
        <v>2638</v>
      </c>
      <c r="E905" s="150">
        <v>36</v>
      </c>
      <c r="F905" s="150">
        <v>16.2</v>
      </c>
      <c r="G905" s="147" t="s">
        <v>1466</v>
      </c>
      <c r="H905" s="110" t="s">
        <v>338</v>
      </c>
      <c r="I905" s="110" t="s">
        <v>349</v>
      </c>
      <c r="J905" s="110">
        <v>3</v>
      </c>
      <c r="K905" s="154">
        <v>583.20000000000005</v>
      </c>
      <c r="L905" s="154" t="s">
        <v>620</v>
      </c>
      <c r="M905" s="154">
        <v>40.241700000000002</v>
      </c>
      <c r="N905" s="154">
        <v>-98.048299999999998</v>
      </c>
      <c r="O905" s="154" t="str">
        <f>IF(TYPE(VLOOKUP(A905,'2025 check'!$E$3:$E$2531,1,0))=16,"Legacy Eligibility","Y")</f>
        <v>Y</v>
      </c>
    </row>
    <row r="906" spans="1:15" x14ac:dyDescent="0.2">
      <c r="A906" s="110" t="s">
        <v>2639</v>
      </c>
      <c r="B906" s="149">
        <v>0</v>
      </c>
      <c r="C906" s="110" t="s">
        <v>1530</v>
      </c>
      <c r="D906" s="147" t="s">
        <v>2640</v>
      </c>
      <c r="E906" s="150">
        <v>35.999999999999993</v>
      </c>
      <c r="F906" s="150">
        <v>18.7</v>
      </c>
      <c r="G906" s="147" t="s">
        <v>1466</v>
      </c>
      <c r="H906" s="110" t="s">
        <v>338</v>
      </c>
      <c r="I906" s="110" t="s">
        <v>349</v>
      </c>
      <c r="J906" s="110">
        <v>3</v>
      </c>
      <c r="K906" s="154">
        <v>673.2</v>
      </c>
      <c r="L906" s="154" t="s">
        <v>340</v>
      </c>
      <c r="M906" s="154">
        <v>40.234999600000002</v>
      </c>
      <c r="N906" s="154">
        <v>-98.078299999999999</v>
      </c>
      <c r="O906" s="154" t="str">
        <f>IF(TYPE(VLOOKUP(A906,'2025 check'!$E$3:$E$2531,1,0))=16,"Legacy Eligibility","Y")</f>
        <v>Legacy Eligibility</v>
      </c>
    </row>
    <row r="907" spans="1:15" x14ac:dyDescent="0.2">
      <c r="A907" s="110" t="s">
        <v>2641</v>
      </c>
      <c r="B907" s="149">
        <v>0</v>
      </c>
      <c r="C907" s="110" t="s">
        <v>442</v>
      </c>
      <c r="D907" s="147" t="s">
        <v>2642</v>
      </c>
      <c r="E907" s="150">
        <v>33</v>
      </c>
      <c r="F907" s="150">
        <v>16</v>
      </c>
      <c r="G907" s="147" t="s">
        <v>1832</v>
      </c>
      <c r="H907" s="110" t="s">
        <v>548</v>
      </c>
      <c r="I907" s="110" t="s">
        <v>359</v>
      </c>
      <c r="J907" s="110">
        <v>1</v>
      </c>
      <c r="K907" s="154">
        <v>528</v>
      </c>
      <c r="L907" s="154" t="s">
        <v>620</v>
      </c>
      <c r="M907" s="154">
        <v>40.653500000000001</v>
      </c>
      <c r="N907" s="154">
        <v>-96.442599999999999</v>
      </c>
      <c r="O907" s="154" t="str">
        <f>IF(TYPE(VLOOKUP(A907,'2025 check'!$E$3:$E$2531,1,0))=16,"Legacy Eligibility","Y")</f>
        <v>Y</v>
      </c>
    </row>
    <row r="908" spans="1:15" x14ac:dyDescent="0.2">
      <c r="A908" s="110" t="s">
        <v>2643</v>
      </c>
      <c r="B908" s="149">
        <v>0</v>
      </c>
      <c r="C908" s="110" t="s">
        <v>442</v>
      </c>
      <c r="D908" s="147" t="s">
        <v>2644</v>
      </c>
      <c r="E908" s="150">
        <v>25</v>
      </c>
      <c r="F908" s="150">
        <v>16</v>
      </c>
      <c r="G908" s="147" t="s">
        <v>1832</v>
      </c>
      <c r="H908" s="110" t="s">
        <v>338</v>
      </c>
      <c r="I908" s="110" t="s">
        <v>359</v>
      </c>
      <c r="J908" s="110">
        <v>1</v>
      </c>
      <c r="K908" s="154">
        <v>400</v>
      </c>
      <c r="L908" s="154" t="s">
        <v>340</v>
      </c>
      <c r="M908" s="154">
        <v>40.783299999999997</v>
      </c>
      <c r="N908" s="154">
        <v>-95.883300000000006</v>
      </c>
      <c r="O908" s="154" t="str">
        <f>IF(TYPE(VLOOKUP(A908,'2025 check'!$E$3:$E$2531,1,0))=16,"Legacy Eligibility","Y")</f>
        <v>Y</v>
      </c>
    </row>
    <row r="909" spans="1:15" x14ac:dyDescent="0.2">
      <c r="A909" s="110" t="s">
        <v>2645</v>
      </c>
      <c r="B909" s="149" t="s">
        <v>2646</v>
      </c>
      <c r="C909" s="110" t="s">
        <v>442</v>
      </c>
      <c r="D909" s="147" t="s">
        <v>2647</v>
      </c>
      <c r="E909" s="150">
        <v>24</v>
      </c>
      <c r="F909" s="150">
        <v>14</v>
      </c>
      <c r="G909" s="147" t="s">
        <v>1832</v>
      </c>
      <c r="H909" s="110" t="s">
        <v>338</v>
      </c>
      <c r="I909" s="110" t="s">
        <v>359</v>
      </c>
      <c r="J909" s="110">
        <v>1</v>
      </c>
      <c r="K909" s="154">
        <v>336</v>
      </c>
      <c r="L909" s="154" t="s">
        <v>340</v>
      </c>
      <c r="M909" s="154">
        <v>40.755000000000003</v>
      </c>
      <c r="N909" s="154">
        <v>-96.074999300000002</v>
      </c>
      <c r="O909" s="154" t="str">
        <f>IF(TYPE(VLOOKUP(A909,'2025 check'!$E$3:$E$2531,1,0))=16,"Legacy Eligibility","Y")</f>
        <v>Y</v>
      </c>
    </row>
    <row r="910" spans="1:15" x14ac:dyDescent="0.2">
      <c r="A910" s="110" t="s">
        <v>2648</v>
      </c>
      <c r="B910" s="149">
        <v>0</v>
      </c>
      <c r="C910" s="110" t="s">
        <v>442</v>
      </c>
      <c r="D910" s="147" t="s">
        <v>2649</v>
      </c>
      <c r="E910" s="150">
        <v>32</v>
      </c>
      <c r="F910" s="150">
        <v>16</v>
      </c>
      <c r="G910" s="147" t="s">
        <v>1832</v>
      </c>
      <c r="H910" s="110" t="s">
        <v>338</v>
      </c>
      <c r="I910" s="110" t="s">
        <v>359</v>
      </c>
      <c r="J910" s="110">
        <v>1</v>
      </c>
      <c r="K910" s="154">
        <v>512</v>
      </c>
      <c r="L910" s="154" t="s">
        <v>340</v>
      </c>
      <c r="M910" s="154">
        <v>40.653300000000002</v>
      </c>
      <c r="N910" s="154">
        <v>-96.351699999999994</v>
      </c>
      <c r="O910" s="154" t="str">
        <f>IF(TYPE(VLOOKUP(A910,'2025 check'!$E$3:$E$2531,1,0))=16,"Legacy Eligibility","Y")</f>
        <v>Y</v>
      </c>
    </row>
    <row r="911" spans="1:15" x14ac:dyDescent="0.2">
      <c r="A911" s="110" t="s">
        <v>2650</v>
      </c>
      <c r="B911" s="149">
        <v>0</v>
      </c>
      <c r="C911" s="110" t="s">
        <v>442</v>
      </c>
      <c r="D911" s="147" t="s">
        <v>2651</v>
      </c>
      <c r="E911" s="150">
        <v>65</v>
      </c>
      <c r="F911" s="150">
        <v>13.7</v>
      </c>
      <c r="G911" s="147" t="s">
        <v>337</v>
      </c>
      <c r="H911" s="110" t="s">
        <v>338</v>
      </c>
      <c r="I911" s="110" t="s">
        <v>359</v>
      </c>
      <c r="J911" s="110">
        <v>1</v>
      </c>
      <c r="K911" s="154">
        <v>890.5</v>
      </c>
      <c r="L911" s="154" t="s">
        <v>340</v>
      </c>
      <c r="M911" s="154">
        <v>40.6967</v>
      </c>
      <c r="N911" s="154">
        <v>-96.004999999999995</v>
      </c>
      <c r="O911" s="154" t="str">
        <f>IF(TYPE(VLOOKUP(A911,'2025 check'!$E$3:$E$2531,1,0))=16,"Legacy Eligibility","Y")</f>
        <v>Y</v>
      </c>
    </row>
    <row r="912" spans="1:15" x14ac:dyDescent="0.2">
      <c r="A912" s="110" t="s">
        <v>2652</v>
      </c>
      <c r="B912" s="149">
        <v>0</v>
      </c>
      <c r="C912" s="110" t="s">
        <v>442</v>
      </c>
      <c r="D912" s="147" t="s">
        <v>2653</v>
      </c>
      <c r="E912" s="150">
        <v>62</v>
      </c>
      <c r="F912" s="150">
        <v>14.2</v>
      </c>
      <c r="G912" s="147" t="s">
        <v>337</v>
      </c>
      <c r="H912" s="110" t="s">
        <v>338</v>
      </c>
      <c r="I912" s="110" t="s">
        <v>359</v>
      </c>
      <c r="J912" s="110">
        <v>1</v>
      </c>
      <c r="K912" s="154">
        <v>880.4</v>
      </c>
      <c r="L912" s="154" t="s">
        <v>340</v>
      </c>
      <c r="M912" s="154">
        <v>40.523299999999999</v>
      </c>
      <c r="N912" s="154">
        <v>-96.084999600000003</v>
      </c>
      <c r="O912" s="154" t="str">
        <f>IF(TYPE(VLOOKUP(A912,'2025 check'!$E$3:$E$2531,1,0))=16,"Legacy Eligibility","Y")</f>
        <v>Y</v>
      </c>
    </row>
    <row r="913" spans="1:15" x14ac:dyDescent="0.2">
      <c r="A913" s="110" t="s">
        <v>2654</v>
      </c>
      <c r="B913" s="149" t="s">
        <v>2655</v>
      </c>
      <c r="C913" s="110" t="s">
        <v>373</v>
      </c>
      <c r="D913" s="147" t="s">
        <v>2656</v>
      </c>
      <c r="E913" s="150">
        <v>40</v>
      </c>
      <c r="F913" s="150">
        <v>18</v>
      </c>
      <c r="G913" s="147" t="s">
        <v>375</v>
      </c>
      <c r="H913" s="110" t="s">
        <v>338</v>
      </c>
      <c r="I913" s="110" t="s">
        <v>359</v>
      </c>
      <c r="J913" s="110">
        <v>1</v>
      </c>
      <c r="K913" s="154">
        <v>720</v>
      </c>
      <c r="L913" s="154" t="s">
        <v>340</v>
      </c>
      <c r="M913" s="154">
        <v>40.208300000000001</v>
      </c>
      <c r="N913" s="154">
        <v>-96.236699999999999</v>
      </c>
      <c r="O913" s="154" t="str">
        <f>IF(TYPE(VLOOKUP(A913,'2025 check'!$E$3:$E$2531,1,0))=16,"Legacy Eligibility","Y")</f>
        <v>Legacy Eligibility</v>
      </c>
    </row>
    <row r="914" spans="1:15" x14ac:dyDescent="0.2">
      <c r="A914" s="110" t="s">
        <v>2657</v>
      </c>
      <c r="B914" s="149" t="s">
        <v>2658</v>
      </c>
      <c r="C914" s="110" t="s">
        <v>373</v>
      </c>
      <c r="D914" s="147" t="s">
        <v>2659</v>
      </c>
      <c r="E914" s="150">
        <v>32</v>
      </c>
      <c r="F914" s="150">
        <v>16</v>
      </c>
      <c r="G914" s="147" t="s">
        <v>1832</v>
      </c>
      <c r="H914" s="110" t="s">
        <v>338</v>
      </c>
      <c r="I914" s="110" t="s">
        <v>359</v>
      </c>
      <c r="J914" s="110">
        <v>1</v>
      </c>
      <c r="K914" s="154">
        <v>512</v>
      </c>
      <c r="L914" s="154" t="s">
        <v>340</v>
      </c>
      <c r="M914" s="154">
        <v>40.117400000000004</v>
      </c>
      <c r="N914" s="154">
        <v>-96.374499999999998</v>
      </c>
      <c r="O914" s="154" t="str">
        <f>IF(TYPE(VLOOKUP(A914,'2025 check'!$E$3:$E$2531,1,0))=16,"Legacy Eligibility","Y")</f>
        <v>Y</v>
      </c>
    </row>
    <row r="915" spans="1:15" x14ac:dyDescent="0.2">
      <c r="A915" s="110" t="s">
        <v>2660</v>
      </c>
      <c r="B915" s="149" t="s">
        <v>2661</v>
      </c>
      <c r="C915" s="110" t="s">
        <v>373</v>
      </c>
      <c r="D915" s="147" t="s">
        <v>2662</v>
      </c>
      <c r="E915" s="150">
        <v>43</v>
      </c>
      <c r="F915" s="150">
        <v>14.2</v>
      </c>
      <c r="G915" s="147" t="s">
        <v>1832</v>
      </c>
      <c r="H915" s="110" t="s">
        <v>338</v>
      </c>
      <c r="I915" s="110" t="s">
        <v>359</v>
      </c>
      <c r="J915" s="110">
        <v>1</v>
      </c>
      <c r="K915" s="154">
        <v>610.6</v>
      </c>
      <c r="L915" s="154" t="s">
        <v>340</v>
      </c>
      <c r="M915" s="154">
        <v>40.013300000000001</v>
      </c>
      <c r="N915" s="154">
        <v>-96.086699999999993</v>
      </c>
      <c r="O915" s="154" t="str">
        <f>IF(TYPE(VLOOKUP(A915,'2025 check'!$E$3:$E$2531,1,0))=16,"Legacy Eligibility","Y")</f>
        <v>Y</v>
      </c>
    </row>
    <row r="916" spans="1:15" x14ac:dyDescent="0.2">
      <c r="A916" s="110" t="s">
        <v>2663</v>
      </c>
      <c r="B916" s="149" t="s">
        <v>2664</v>
      </c>
      <c r="C916" s="110" t="s">
        <v>373</v>
      </c>
      <c r="D916" s="147" t="s">
        <v>2665</v>
      </c>
      <c r="E916" s="150">
        <v>32</v>
      </c>
      <c r="F916" s="150">
        <v>13.9</v>
      </c>
      <c r="G916" s="147" t="s">
        <v>1832</v>
      </c>
      <c r="H916" s="110" t="s">
        <v>338</v>
      </c>
      <c r="I916" s="110" t="s">
        <v>359</v>
      </c>
      <c r="J916" s="110">
        <v>1</v>
      </c>
      <c r="K916" s="154">
        <v>444.8</v>
      </c>
      <c r="L916" s="154" t="s">
        <v>620</v>
      </c>
      <c r="M916" s="154">
        <v>40.0946</v>
      </c>
      <c r="N916" s="154">
        <v>-96.115799999999993</v>
      </c>
      <c r="O916" s="154" t="str">
        <f>IF(TYPE(VLOOKUP(A916,'2025 check'!$E$3:$E$2531,1,0))=16,"Legacy Eligibility","Y")</f>
        <v>Y</v>
      </c>
    </row>
    <row r="917" spans="1:15" x14ac:dyDescent="0.2">
      <c r="A917" s="110" t="s">
        <v>2666</v>
      </c>
      <c r="B917" s="149" t="s">
        <v>2667</v>
      </c>
      <c r="C917" s="110" t="s">
        <v>373</v>
      </c>
      <c r="D917" s="147" t="s">
        <v>2668</v>
      </c>
      <c r="E917" s="150">
        <v>23</v>
      </c>
      <c r="F917" s="150">
        <v>19.5</v>
      </c>
      <c r="G917" s="147" t="s">
        <v>1832</v>
      </c>
      <c r="H917" s="110" t="s">
        <v>338</v>
      </c>
      <c r="I917" s="110" t="s">
        <v>359</v>
      </c>
      <c r="J917" s="110">
        <v>1</v>
      </c>
      <c r="K917" s="154">
        <v>448.5</v>
      </c>
      <c r="L917" s="154" t="s">
        <v>620</v>
      </c>
      <c r="M917" s="154">
        <v>40.087600000000002</v>
      </c>
      <c r="N917" s="154">
        <v>-96.165499999999994</v>
      </c>
      <c r="O917" s="154" t="str">
        <f>IF(TYPE(VLOOKUP(A917,'2025 check'!$E$3:$E$2531,1,0))=16,"Legacy Eligibility","Y")</f>
        <v>Y</v>
      </c>
    </row>
    <row r="918" spans="1:15" x14ac:dyDescent="0.2">
      <c r="A918" s="110" t="s">
        <v>2669</v>
      </c>
      <c r="B918" s="149" t="s">
        <v>2670</v>
      </c>
      <c r="C918" s="110" t="s">
        <v>373</v>
      </c>
      <c r="D918" s="147" t="s">
        <v>2671</v>
      </c>
      <c r="E918" s="150">
        <v>28</v>
      </c>
      <c r="F918" s="150">
        <v>14</v>
      </c>
      <c r="G918" s="147" t="s">
        <v>1832</v>
      </c>
      <c r="H918" s="110" t="s">
        <v>338</v>
      </c>
      <c r="I918" s="110" t="s">
        <v>359</v>
      </c>
      <c r="J918" s="110">
        <v>1</v>
      </c>
      <c r="K918" s="154">
        <v>392</v>
      </c>
      <c r="L918" s="154" t="s">
        <v>340</v>
      </c>
      <c r="M918" s="154">
        <v>40.131300000000003</v>
      </c>
      <c r="N918" s="154">
        <v>-96.167500000000004</v>
      </c>
      <c r="O918" s="154" t="str">
        <f>IF(TYPE(VLOOKUP(A918,'2025 check'!$E$3:$E$2531,1,0))=16,"Legacy Eligibility","Y")</f>
        <v>Y</v>
      </c>
    </row>
    <row r="919" spans="1:15" x14ac:dyDescent="0.2">
      <c r="A919" s="110" t="s">
        <v>2672</v>
      </c>
      <c r="B919" s="149">
        <v>0</v>
      </c>
      <c r="C919" s="110" t="s">
        <v>377</v>
      </c>
      <c r="D919" s="147" t="s">
        <v>2673</v>
      </c>
      <c r="E919" s="150">
        <v>29</v>
      </c>
      <c r="F919" s="150">
        <v>20</v>
      </c>
      <c r="G919" s="147" t="s">
        <v>1466</v>
      </c>
      <c r="H919" s="110" t="s">
        <v>338</v>
      </c>
      <c r="I919" s="110" t="s">
        <v>344</v>
      </c>
      <c r="J919" s="110">
        <v>2</v>
      </c>
      <c r="K919" s="154">
        <v>580</v>
      </c>
      <c r="L919" s="154" t="s">
        <v>620</v>
      </c>
      <c r="M919" s="154">
        <v>42.225700000000003</v>
      </c>
      <c r="N919" s="154">
        <v>-97.834999600000003</v>
      </c>
      <c r="O919" s="154" t="str">
        <f>IF(TYPE(VLOOKUP(A919,'2025 check'!$E$3:$E$2531,1,0))=16,"Legacy Eligibility","Y")</f>
        <v>Y</v>
      </c>
    </row>
    <row r="920" spans="1:15" x14ac:dyDescent="0.2">
      <c r="A920" s="110" t="s">
        <v>2674</v>
      </c>
      <c r="B920" s="149">
        <v>0</v>
      </c>
      <c r="C920" s="110" t="s">
        <v>377</v>
      </c>
      <c r="D920" s="147" t="s">
        <v>2675</v>
      </c>
      <c r="E920" s="150">
        <v>33</v>
      </c>
      <c r="F920" s="150">
        <v>16.7</v>
      </c>
      <c r="G920" s="147" t="s">
        <v>1832</v>
      </c>
      <c r="H920" s="110" t="s">
        <v>338</v>
      </c>
      <c r="I920" s="110" t="s">
        <v>344</v>
      </c>
      <c r="J920" s="110">
        <v>2</v>
      </c>
      <c r="K920" s="154">
        <v>551.1</v>
      </c>
      <c r="L920" s="154" t="s">
        <v>620</v>
      </c>
      <c r="M920" s="154">
        <v>42.284700000000001</v>
      </c>
      <c r="N920" s="154">
        <v>-97.834800000000001</v>
      </c>
      <c r="O920" s="154" t="str">
        <f>IF(TYPE(VLOOKUP(A920,'2025 check'!$E$3:$E$2531,1,0))=16,"Legacy Eligibility","Y")</f>
        <v>Y</v>
      </c>
    </row>
    <row r="921" spans="1:15" x14ac:dyDescent="0.2">
      <c r="A921" s="110" t="s">
        <v>2676</v>
      </c>
      <c r="B921" s="149">
        <v>0</v>
      </c>
      <c r="C921" s="110" t="s">
        <v>1081</v>
      </c>
      <c r="D921" s="147" t="s">
        <v>2677</v>
      </c>
      <c r="E921" s="150">
        <v>70</v>
      </c>
      <c r="F921" s="150">
        <v>20</v>
      </c>
      <c r="G921" s="147" t="s">
        <v>1466</v>
      </c>
      <c r="H921" s="110" t="s">
        <v>338</v>
      </c>
      <c r="I921" s="110" t="s">
        <v>339</v>
      </c>
      <c r="J921" s="110">
        <v>4</v>
      </c>
      <c r="K921" s="154">
        <v>1400</v>
      </c>
      <c r="L921" s="154" t="s">
        <v>620</v>
      </c>
      <c r="M921" s="154">
        <v>40.056899999999999</v>
      </c>
      <c r="N921" s="154">
        <v>-100.2675</v>
      </c>
      <c r="O921" s="154" t="str">
        <f>IF(TYPE(VLOOKUP(A921,'2025 check'!$E$3:$E$2531,1,0))=16,"Legacy Eligibility","Y")</f>
        <v>Legacy Eligibility</v>
      </c>
    </row>
    <row r="922" spans="1:15" x14ac:dyDescent="0.2">
      <c r="A922" s="110" t="s">
        <v>2678</v>
      </c>
      <c r="B922" s="149" t="s">
        <v>2679</v>
      </c>
      <c r="C922" s="110" t="s">
        <v>381</v>
      </c>
      <c r="D922" s="147" t="s">
        <v>2680</v>
      </c>
      <c r="E922" s="150">
        <v>32.5</v>
      </c>
      <c r="F922" s="150">
        <v>15.8</v>
      </c>
      <c r="G922" s="147" t="s">
        <v>1832</v>
      </c>
      <c r="H922" s="110" t="s">
        <v>338</v>
      </c>
      <c r="I922" s="110" t="s">
        <v>359</v>
      </c>
      <c r="J922" s="110">
        <v>1</v>
      </c>
      <c r="K922" s="154">
        <v>513.5</v>
      </c>
      <c r="L922" s="154" t="s">
        <v>340</v>
      </c>
      <c r="M922" s="154">
        <v>40.0548</v>
      </c>
      <c r="N922" s="154">
        <v>-95.8887</v>
      </c>
      <c r="O922" s="154" t="str">
        <f>IF(TYPE(VLOOKUP(A922,'2025 check'!$E$3:$E$2531,1,0))=16,"Legacy Eligibility","Y")</f>
        <v>Y</v>
      </c>
    </row>
    <row r="923" spans="1:15" x14ac:dyDescent="0.2">
      <c r="A923" s="110" t="s">
        <v>2681</v>
      </c>
      <c r="B923" s="149" t="s">
        <v>2682</v>
      </c>
      <c r="C923" s="110" t="s">
        <v>559</v>
      </c>
      <c r="D923" s="147" t="s">
        <v>2683</v>
      </c>
      <c r="E923" s="150">
        <v>23</v>
      </c>
      <c r="F923" s="150">
        <v>16</v>
      </c>
      <c r="G923" s="147" t="s">
        <v>1832</v>
      </c>
      <c r="H923" s="110" t="s">
        <v>338</v>
      </c>
      <c r="I923" s="110" t="s">
        <v>359</v>
      </c>
      <c r="J923" s="110">
        <v>1</v>
      </c>
      <c r="K923" s="154">
        <v>368</v>
      </c>
      <c r="L923" s="154" t="s">
        <v>340</v>
      </c>
      <c r="M923" s="154">
        <v>40.5792</v>
      </c>
      <c r="N923" s="154">
        <v>-97.103800000000007</v>
      </c>
      <c r="O923" s="154" t="str">
        <f>IF(TYPE(VLOOKUP(A923,'2025 check'!$E$3:$E$2531,1,0))=16,"Legacy Eligibility","Y")</f>
        <v>Y</v>
      </c>
    </row>
    <row r="924" spans="1:15" x14ac:dyDescent="0.2">
      <c r="A924" s="110" t="s">
        <v>2684</v>
      </c>
      <c r="B924" s="149">
        <v>0</v>
      </c>
      <c r="C924" s="110" t="s">
        <v>456</v>
      </c>
      <c r="D924" s="147" t="s">
        <v>2685</v>
      </c>
      <c r="E924" s="150">
        <v>24</v>
      </c>
      <c r="F924" s="150">
        <v>19.420000000000002</v>
      </c>
      <c r="G924" s="147" t="s">
        <v>1466</v>
      </c>
      <c r="H924" s="110" t="s">
        <v>548</v>
      </c>
      <c r="I924" s="110" t="s">
        <v>359</v>
      </c>
      <c r="J924" s="110">
        <v>1</v>
      </c>
      <c r="K924" s="154">
        <v>466.08</v>
      </c>
      <c r="L924" s="154" t="s">
        <v>620</v>
      </c>
      <c r="M924" s="154">
        <v>41.1372</v>
      </c>
      <c r="N924" s="154">
        <v>-96.755200000000002</v>
      </c>
      <c r="O924" s="154" t="str">
        <f>IF(TYPE(VLOOKUP(A924,'2025 check'!$E$3:$E$2531,1,0))=16,"Legacy Eligibility","Y")</f>
        <v>Y</v>
      </c>
    </row>
    <row r="925" spans="1:15" x14ac:dyDescent="0.2">
      <c r="A925" s="110" t="s">
        <v>2686</v>
      </c>
      <c r="B925" s="149" t="s">
        <v>2687</v>
      </c>
      <c r="C925" s="110" t="s">
        <v>1464</v>
      </c>
      <c r="D925" s="147" t="s">
        <v>2688</v>
      </c>
      <c r="E925" s="150">
        <v>29</v>
      </c>
      <c r="F925" s="150">
        <v>16</v>
      </c>
      <c r="G925" s="147" t="s">
        <v>1466</v>
      </c>
      <c r="H925" s="110" t="s">
        <v>338</v>
      </c>
      <c r="I925" s="110" t="s">
        <v>601</v>
      </c>
      <c r="J925" s="110">
        <v>5</v>
      </c>
      <c r="K925" s="154">
        <v>464</v>
      </c>
      <c r="L925" s="154" t="s">
        <v>620</v>
      </c>
      <c r="M925" s="154">
        <v>41.895800000000001</v>
      </c>
      <c r="N925" s="154">
        <v>-103.43429999999999</v>
      </c>
      <c r="O925" s="154" t="str">
        <f>IF(TYPE(VLOOKUP(A925,'2025 check'!$E$3:$E$2531,1,0))=16,"Legacy Eligibility","Y")</f>
        <v>Y</v>
      </c>
    </row>
    <row r="926" spans="1:15" x14ac:dyDescent="0.2">
      <c r="A926" s="110" t="s">
        <v>2689</v>
      </c>
      <c r="B926" s="149">
        <v>0</v>
      </c>
      <c r="C926" s="110" t="s">
        <v>721</v>
      </c>
      <c r="D926" s="147" t="s">
        <v>2690</v>
      </c>
      <c r="E926" s="150">
        <v>110.99999999999999</v>
      </c>
      <c r="F926" s="150">
        <v>16</v>
      </c>
      <c r="G926" s="147" t="s">
        <v>337</v>
      </c>
      <c r="H926" s="110" t="s">
        <v>338</v>
      </c>
      <c r="I926" s="110" t="s">
        <v>344</v>
      </c>
      <c r="J926" s="110">
        <v>2</v>
      </c>
      <c r="K926" s="154">
        <v>1776</v>
      </c>
      <c r="L926" s="154" t="s">
        <v>340</v>
      </c>
      <c r="M926" s="154">
        <v>41.843299999999999</v>
      </c>
      <c r="N926" s="154">
        <v>-97.356700000000004</v>
      </c>
      <c r="O926" s="154" t="str">
        <f>IF(TYPE(VLOOKUP(A926,'2025 check'!$E$3:$E$2531,1,0))=16,"Legacy Eligibility","Y")</f>
        <v>Y</v>
      </c>
    </row>
    <row r="927" spans="1:15" ht="28.5" x14ac:dyDescent="0.2">
      <c r="A927" s="110" t="s">
        <v>2691</v>
      </c>
      <c r="B927" s="149" t="s">
        <v>2692</v>
      </c>
      <c r="C927" s="110" t="s">
        <v>473</v>
      </c>
      <c r="D927" s="147" t="s">
        <v>2693</v>
      </c>
      <c r="E927" s="150">
        <v>32</v>
      </c>
      <c r="F927" s="150">
        <v>19</v>
      </c>
      <c r="G927" s="147" t="s">
        <v>1466</v>
      </c>
      <c r="H927" s="110" t="s">
        <v>338</v>
      </c>
      <c r="I927" s="110" t="s">
        <v>359</v>
      </c>
      <c r="J927" s="110">
        <v>1</v>
      </c>
      <c r="K927" s="154">
        <v>608</v>
      </c>
      <c r="L927" s="154" t="s">
        <v>620</v>
      </c>
      <c r="M927" s="154">
        <v>40.2502</v>
      </c>
      <c r="N927" s="154">
        <v>-97.784099999999995</v>
      </c>
      <c r="O927" s="154" t="str">
        <f>IF(TYPE(VLOOKUP(A927,'2025 check'!$E$3:$E$2531,1,0))=16,"Legacy Eligibility","Y")</f>
        <v>Y</v>
      </c>
    </row>
    <row r="928" spans="1:15" x14ac:dyDescent="0.2">
      <c r="A928" s="110" t="s">
        <v>2694</v>
      </c>
      <c r="B928" s="149" t="s">
        <v>2695</v>
      </c>
      <c r="C928" s="110" t="s">
        <v>473</v>
      </c>
      <c r="D928" s="147" t="s">
        <v>2696</v>
      </c>
      <c r="E928" s="150">
        <v>31</v>
      </c>
      <c r="F928" s="150">
        <v>16.3</v>
      </c>
      <c r="G928" s="147" t="s">
        <v>1832</v>
      </c>
      <c r="H928" s="110" t="s">
        <v>338</v>
      </c>
      <c r="I928" s="110" t="s">
        <v>359</v>
      </c>
      <c r="J928" s="110">
        <v>1</v>
      </c>
      <c r="K928" s="154">
        <v>505.3</v>
      </c>
      <c r="L928" s="154" t="s">
        <v>620</v>
      </c>
      <c r="M928" s="154">
        <v>40.0456</v>
      </c>
      <c r="N928" s="154">
        <v>-97.684399999999997</v>
      </c>
      <c r="O928" s="154" t="str">
        <f>IF(TYPE(VLOOKUP(A928,'2025 check'!$E$3:$E$2531,1,0))=16,"Legacy Eligibility","Y")</f>
        <v>Y</v>
      </c>
    </row>
    <row r="929" spans="1:15" x14ac:dyDescent="0.2">
      <c r="A929" s="110" t="s">
        <v>2697</v>
      </c>
      <c r="B929" s="149">
        <v>0</v>
      </c>
      <c r="C929" s="110" t="s">
        <v>473</v>
      </c>
      <c r="D929" s="147" t="s">
        <v>2698</v>
      </c>
      <c r="E929" s="150">
        <v>82</v>
      </c>
      <c r="F929" s="150">
        <v>18.399999999999999</v>
      </c>
      <c r="G929" s="147" t="s">
        <v>1466</v>
      </c>
      <c r="H929" s="110" t="s">
        <v>338</v>
      </c>
      <c r="I929" s="110" t="s">
        <v>359</v>
      </c>
      <c r="J929" s="110">
        <v>1</v>
      </c>
      <c r="K929" s="154">
        <v>1508.8</v>
      </c>
      <c r="L929" s="154" t="s">
        <v>620</v>
      </c>
      <c r="M929" s="154">
        <v>40.110100000000003</v>
      </c>
      <c r="N929" s="154">
        <v>-97.555300000000003</v>
      </c>
      <c r="O929" s="154" t="str">
        <f>IF(TYPE(VLOOKUP(A929,'2025 check'!$E$3:$E$2531,1,0))=16,"Legacy Eligibility","Y")</f>
        <v>Y</v>
      </c>
    </row>
    <row r="930" spans="1:15" ht="28.5" x14ac:dyDescent="0.2">
      <c r="A930" s="110" t="s">
        <v>2699</v>
      </c>
      <c r="B930" s="149" t="s">
        <v>2700</v>
      </c>
      <c r="C930" s="110" t="s">
        <v>473</v>
      </c>
      <c r="D930" s="147" t="s">
        <v>2701</v>
      </c>
      <c r="E930" s="150">
        <v>27</v>
      </c>
      <c r="F930" s="150">
        <v>15.5</v>
      </c>
      <c r="G930" s="147" t="s">
        <v>1466</v>
      </c>
      <c r="H930" s="110" t="s">
        <v>338</v>
      </c>
      <c r="I930" s="110" t="s">
        <v>359</v>
      </c>
      <c r="J930" s="110">
        <v>1</v>
      </c>
      <c r="K930" s="154">
        <v>418.5</v>
      </c>
      <c r="L930" s="154" t="s">
        <v>620</v>
      </c>
      <c r="M930" s="154">
        <v>40.074399999999997</v>
      </c>
      <c r="N930" s="154">
        <v>-97.447299999999998</v>
      </c>
      <c r="O930" s="154" t="str">
        <f>IF(TYPE(VLOOKUP(A930,'2025 check'!$E$3:$E$2531,1,0))=16,"Legacy Eligibility","Y")</f>
        <v>Y</v>
      </c>
    </row>
    <row r="931" spans="1:15" x14ac:dyDescent="0.2">
      <c r="A931" s="110" t="s">
        <v>2702</v>
      </c>
      <c r="B931" s="149">
        <v>0</v>
      </c>
      <c r="C931" s="110" t="s">
        <v>387</v>
      </c>
      <c r="D931" s="147" t="s">
        <v>2703</v>
      </c>
      <c r="E931" s="150">
        <v>43</v>
      </c>
      <c r="F931" s="150">
        <v>20</v>
      </c>
      <c r="G931" s="147" t="s">
        <v>1466</v>
      </c>
      <c r="H931" s="110" t="s">
        <v>338</v>
      </c>
      <c r="I931" s="110" t="s">
        <v>344</v>
      </c>
      <c r="J931" s="110">
        <v>2</v>
      </c>
      <c r="K931" s="154">
        <v>860</v>
      </c>
      <c r="L931" s="154" t="s">
        <v>620</v>
      </c>
      <c r="M931" s="154">
        <v>42.101171643551098</v>
      </c>
      <c r="N931" s="154">
        <v>-96.716373177909844</v>
      </c>
      <c r="O931" s="154" t="str">
        <f>IF(TYPE(VLOOKUP(A931,'2025 check'!$E$3:$E$2531,1,0))=16,"Legacy Eligibility","Y")</f>
        <v>Y</v>
      </c>
    </row>
    <row r="932" spans="1:15" x14ac:dyDescent="0.2">
      <c r="A932" s="110" t="s">
        <v>2704</v>
      </c>
      <c r="B932" s="149">
        <v>0</v>
      </c>
      <c r="C932" s="110" t="s">
        <v>387</v>
      </c>
      <c r="D932" s="147" t="s">
        <v>2705</v>
      </c>
      <c r="E932" s="150">
        <v>67</v>
      </c>
      <c r="F932" s="150">
        <v>20</v>
      </c>
      <c r="G932" s="147" t="s">
        <v>1466</v>
      </c>
      <c r="H932" s="110" t="s">
        <v>338</v>
      </c>
      <c r="I932" s="110" t="s">
        <v>344</v>
      </c>
      <c r="J932" s="110">
        <v>2</v>
      </c>
      <c r="K932" s="154">
        <v>1340</v>
      </c>
      <c r="L932" s="154" t="s">
        <v>620</v>
      </c>
      <c r="M932" s="154">
        <v>42.18404769988161</v>
      </c>
      <c r="N932" s="154">
        <v>-96.523291953372961</v>
      </c>
      <c r="O932" s="154" t="str">
        <f>IF(TYPE(VLOOKUP(A932,'2025 check'!$E$3:$E$2531,1,0))=16,"Legacy Eligibility","Y")</f>
        <v>Y</v>
      </c>
    </row>
    <row r="933" spans="1:15" x14ac:dyDescent="0.2">
      <c r="A933" s="110" t="s">
        <v>2706</v>
      </c>
      <c r="B933" s="149">
        <v>0</v>
      </c>
      <c r="C933" s="110" t="s">
        <v>482</v>
      </c>
      <c r="D933" s="147" t="s">
        <v>2707</v>
      </c>
      <c r="E933" s="150">
        <v>32</v>
      </c>
      <c r="F933" s="150">
        <v>20</v>
      </c>
      <c r="G933" s="147" t="s">
        <v>1832</v>
      </c>
      <c r="H933" s="110" t="s">
        <v>548</v>
      </c>
      <c r="I933" s="110" t="s">
        <v>344</v>
      </c>
      <c r="J933" s="110">
        <v>2</v>
      </c>
      <c r="K933" s="154">
        <v>640</v>
      </c>
      <c r="L933" s="154" t="s">
        <v>620</v>
      </c>
      <c r="M933" s="154">
        <v>42.200899999999997</v>
      </c>
      <c r="N933" s="154">
        <v>-97.349199999999996</v>
      </c>
      <c r="O933" s="154" t="str">
        <f>IF(TYPE(VLOOKUP(A933,'2025 check'!$E$3:$E$2531,1,0))=16,"Legacy Eligibility","Y")</f>
        <v>Legacy Eligibility</v>
      </c>
    </row>
    <row r="934" spans="1:15" x14ac:dyDescent="0.2">
      <c r="A934" s="110" t="s">
        <v>2708</v>
      </c>
      <c r="B934" s="149">
        <v>0</v>
      </c>
      <c r="C934" s="110" t="s">
        <v>482</v>
      </c>
      <c r="D934" s="147" t="s">
        <v>2709</v>
      </c>
      <c r="E934" s="150">
        <v>25</v>
      </c>
      <c r="F934" s="150">
        <v>16</v>
      </c>
      <c r="G934" s="147" t="s">
        <v>1832</v>
      </c>
      <c r="H934" s="110" t="s">
        <v>338</v>
      </c>
      <c r="I934" s="110" t="s">
        <v>344</v>
      </c>
      <c r="J934" s="110">
        <v>2</v>
      </c>
      <c r="K934" s="154">
        <v>400</v>
      </c>
      <c r="L934" s="154" t="s">
        <v>620</v>
      </c>
      <c r="M934" s="154">
        <v>42.337000000000003</v>
      </c>
      <c r="N934" s="154">
        <v>-97.189800000000005</v>
      </c>
      <c r="O934" s="154" t="str">
        <f>IF(TYPE(VLOOKUP(A934,'2025 check'!$E$3:$E$2531,1,0))=16,"Legacy Eligibility","Y")</f>
        <v>Y</v>
      </c>
    </row>
    <row r="935" spans="1:15" x14ac:dyDescent="0.2">
      <c r="A935" s="110" t="s">
        <v>2710</v>
      </c>
      <c r="B935" s="149">
        <v>0</v>
      </c>
      <c r="C935" s="110" t="s">
        <v>482</v>
      </c>
      <c r="D935" s="147" t="s">
        <v>2711</v>
      </c>
      <c r="E935" s="150">
        <v>40</v>
      </c>
      <c r="F935" s="150">
        <v>19.2</v>
      </c>
      <c r="G935" s="147" t="s">
        <v>1466</v>
      </c>
      <c r="H935" s="110" t="s">
        <v>338</v>
      </c>
      <c r="I935" s="110" t="s">
        <v>344</v>
      </c>
      <c r="J935" s="110">
        <v>2</v>
      </c>
      <c r="K935" s="154">
        <v>768</v>
      </c>
      <c r="L935" s="154" t="s">
        <v>620</v>
      </c>
      <c r="M935" s="154">
        <v>42.293399999999998</v>
      </c>
      <c r="N935" s="154">
        <v>-97.150025480985676</v>
      </c>
      <c r="O935" s="154" t="str">
        <f>IF(TYPE(VLOOKUP(A935,'2025 check'!$E$3:$E$2531,1,0))=16,"Legacy Eligibility","Y")</f>
        <v>Y</v>
      </c>
    </row>
    <row r="936" spans="1:15" x14ac:dyDescent="0.2">
      <c r="A936" s="110" t="s">
        <v>2712</v>
      </c>
      <c r="B936" s="149">
        <v>0</v>
      </c>
      <c r="C936" s="110" t="s">
        <v>482</v>
      </c>
      <c r="D936" s="147" t="s">
        <v>2713</v>
      </c>
      <c r="E936" s="150">
        <v>39</v>
      </c>
      <c r="F936" s="150">
        <v>16</v>
      </c>
      <c r="G936" s="147" t="s">
        <v>2714</v>
      </c>
      <c r="H936" s="110" t="s">
        <v>338</v>
      </c>
      <c r="I936" s="110" t="s">
        <v>344</v>
      </c>
      <c r="J936" s="110">
        <v>2</v>
      </c>
      <c r="K936" s="154">
        <v>624</v>
      </c>
      <c r="L936" s="154" t="s">
        <v>340</v>
      </c>
      <c r="M936" s="154">
        <v>42.119999300000003</v>
      </c>
      <c r="N936" s="154">
        <v>-97.083299999999994</v>
      </c>
      <c r="O936" s="154" t="str">
        <f>IF(TYPE(VLOOKUP(A936,'2025 check'!$E$3:$E$2531,1,0))=16,"Legacy Eligibility","Y")</f>
        <v>Y</v>
      </c>
    </row>
    <row r="937" spans="1:15" x14ac:dyDescent="0.2">
      <c r="A937" s="110" t="s">
        <v>2715</v>
      </c>
      <c r="B937" s="149" t="s">
        <v>2716</v>
      </c>
      <c r="C937" s="110" t="s">
        <v>398</v>
      </c>
      <c r="D937" s="147" t="s">
        <v>2717</v>
      </c>
      <c r="E937" s="150">
        <v>91</v>
      </c>
      <c r="F937" s="150">
        <v>19.899999999999999</v>
      </c>
      <c r="G937" s="147" t="s">
        <v>1832</v>
      </c>
      <c r="H937" s="110" t="s">
        <v>358</v>
      </c>
      <c r="I937" s="110" t="s">
        <v>359</v>
      </c>
      <c r="J937" s="110">
        <v>1</v>
      </c>
      <c r="K937" s="154">
        <v>1810.9</v>
      </c>
      <c r="L937" s="154" t="s">
        <v>620</v>
      </c>
      <c r="M937" s="154">
        <v>40.870399999999997</v>
      </c>
      <c r="N937" s="154">
        <v>-96.270899999999997</v>
      </c>
      <c r="O937" s="154" t="str">
        <f>IF(TYPE(VLOOKUP(A937,'2025 check'!$E$3:$E$2531,1,0))=16,"Legacy Eligibility","Y")</f>
        <v>Y</v>
      </c>
    </row>
    <row r="938" spans="1:15" ht="28.5" x14ac:dyDescent="0.2">
      <c r="A938" s="110" t="s">
        <v>2718</v>
      </c>
      <c r="B938" s="149" t="s">
        <v>2719</v>
      </c>
      <c r="C938" s="110" t="s">
        <v>391</v>
      </c>
      <c r="D938" s="147" t="s">
        <v>2720</v>
      </c>
      <c r="E938" s="150">
        <v>21</v>
      </c>
      <c r="F938" s="150">
        <v>25.7</v>
      </c>
      <c r="G938" s="147" t="s">
        <v>2278</v>
      </c>
      <c r="H938" s="110" t="s">
        <v>358</v>
      </c>
      <c r="I938" s="110" t="s">
        <v>349</v>
      </c>
      <c r="J938" s="110">
        <v>3</v>
      </c>
      <c r="K938" s="154">
        <v>539.70000000000005</v>
      </c>
      <c r="L938" s="154" t="s">
        <v>340</v>
      </c>
      <c r="M938" s="154">
        <v>40.506599999999999</v>
      </c>
      <c r="N938" s="154">
        <v>-97.862300000000005</v>
      </c>
      <c r="O938" s="154" t="str">
        <f>IF(TYPE(VLOOKUP(A938,'2025 check'!$E$3:$E$2531,1,0))=16,"Legacy Eligibility","Y")</f>
        <v>Legacy Eligibility</v>
      </c>
    </row>
    <row r="939" spans="1:15" x14ac:dyDescent="0.2">
      <c r="A939" s="110" t="s">
        <v>2721</v>
      </c>
      <c r="B939" s="149" t="s">
        <v>2722</v>
      </c>
      <c r="C939" s="110" t="s">
        <v>347</v>
      </c>
      <c r="D939" s="147" t="s">
        <v>2723</v>
      </c>
      <c r="E939" s="150">
        <v>25</v>
      </c>
      <c r="F939" s="150">
        <v>20.100000000000001</v>
      </c>
      <c r="G939" s="147" t="s">
        <v>1466</v>
      </c>
      <c r="H939" s="110" t="s">
        <v>338</v>
      </c>
      <c r="I939" s="110" t="s">
        <v>349</v>
      </c>
      <c r="J939" s="110">
        <v>3</v>
      </c>
      <c r="K939" s="154">
        <v>502.5</v>
      </c>
      <c r="L939" s="154" t="s">
        <v>340</v>
      </c>
      <c r="M939" s="154">
        <v>41.219900000000003</v>
      </c>
      <c r="N939" s="154">
        <v>-99.350700000000003</v>
      </c>
      <c r="O939" s="154" t="str">
        <f>IF(TYPE(VLOOKUP(A939,'2025 check'!$E$3:$E$2531,1,0))=16,"Legacy Eligibility","Y")</f>
        <v>Y</v>
      </c>
    </row>
    <row r="940" spans="1:15" ht="28.5" x14ac:dyDescent="0.2">
      <c r="A940" s="110" t="s">
        <v>2724</v>
      </c>
      <c r="B940" s="149" t="s">
        <v>2725</v>
      </c>
      <c r="C940" s="110" t="s">
        <v>2726</v>
      </c>
      <c r="D940" s="147" t="s">
        <v>2727</v>
      </c>
      <c r="E940" s="150">
        <v>82</v>
      </c>
      <c r="F940" s="150">
        <v>25.2</v>
      </c>
      <c r="G940" s="147" t="s">
        <v>337</v>
      </c>
      <c r="H940" s="110" t="s">
        <v>338</v>
      </c>
      <c r="I940" s="110" t="s">
        <v>349</v>
      </c>
      <c r="J940" s="110">
        <v>3</v>
      </c>
      <c r="K940" s="154">
        <v>2066.4</v>
      </c>
      <c r="L940" s="154" t="s">
        <v>620</v>
      </c>
      <c r="M940" s="154">
        <v>40.102400000000003</v>
      </c>
      <c r="N940" s="154">
        <v>-98.7637</v>
      </c>
      <c r="O940" s="154" t="str">
        <f>IF(TYPE(VLOOKUP(A940,'2025 check'!$E$3:$E$2531,1,0))=16,"Legacy Eligibility","Y")</f>
        <v>Y</v>
      </c>
    </row>
    <row r="941" spans="1:15" x14ac:dyDescent="0.2">
      <c r="A941" s="110" t="s">
        <v>2728</v>
      </c>
      <c r="B941" s="149">
        <v>0</v>
      </c>
      <c r="C941" s="110" t="s">
        <v>1927</v>
      </c>
      <c r="D941" s="147" t="s">
        <v>2729</v>
      </c>
      <c r="E941" s="150">
        <v>24</v>
      </c>
      <c r="F941" s="150">
        <v>20.3</v>
      </c>
      <c r="G941" s="147" t="s">
        <v>1466</v>
      </c>
      <c r="H941" s="110" t="s">
        <v>338</v>
      </c>
      <c r="I941" s="110" t="s">
        <v>339</v>
      </c>
      <c r="J941" s="110">
        <v>4</v>
      </c>
      <c r="K941" s="154">
        <v>487.2</v>
      </c>
      <c r="L941" s="154" t="s">
        <v>340</v>
      </c>
      <c r="M941" s="154">
        <v>40.495100000000001</v>
      </c>
      <c r="N941" s="154">
        <v>-101.15479999999999</v>
      </c>
      <c r="O941" s="154" t="str">
        <f>IF(TYPE(VLOOKUP(A941,'2025 check'!$E$3:$E$2531,1,0))=16,"Legacy Eligibility","Y")</f>
        <v>Y</v>
      </c>
    </row>
    <row r="942" spans="1:15" x14ac:dyDescent="0.2">
      <c r="A942" s="110" t="s">
        <v>2730</v>
      </c>
      <c r="B942" s="149">
        <v>0</v>
      </c>
      <c r="C942" s="110" t="s">
        <v>361</v>
      </c>
      <c r="D942" s="147" t="s">
        <v>2731</v>
      </c>
      <c r="E942" s="150">
        <v>50</v>
      </c>
      <c r="F942" s="150">
        <v>23.3</v>
      </c>
      <c r="G942" s="147" t="s">
        <v>1832</v>
      </c>
      <c r="H942" s="110" t="s">
        <v>358</v>
      </c>
      <c r="I942" s="110" t="s">
        <v>359</v>
      </c>
      <c r="J942" s="110">
        <v>1</v>
      </c>
      <c r="K942" s="154">
        <v>1165</v>
      </c>
      <c r="L942" s="154" t="s">
        <v>340</v>
      </c>
      <c r="M942" s="154">
        <v>40.132199999999997</v>
      </c>
      <c r="N942" s="154">
        <v>-96.926699999999997</v>
      </c>
      <c r="O942" s="154" t="str">
        <f>IF(TYPE(VLOOKUP(A942,'2025 check'!$E$3:$E$2531,1,0))=16,"Legacy Eligibility","Y")</f>
        <v>Y</v>
      </c>
    </row>
    <row r="943" spans="1:15" x14ac:dyDescent="0.2">
      <c r="A943" s="110" t="s">
        <v>2732</v>
      </c>
      <c r="B943" s="149" t="s">
        <v>2733</v>
      </c>
      <c r="C943" s="110" t="s">
        <v>431</v>
      </c>
      <c r="D943" s="147" t="s">
        <v>2734</v>
      </c>
      <c r="E943" s="150">
        <v>42.5</v>
      </c>
      <c r="F943" s="150">
        <v>24.5</v>
      </c>
      <c r="G943" s="147" t="s">
        <v>375</v>
      </c>
      <c r="H943" s="110" t="s">
        <v>338</v>
      </c>
      <c r="I943" s="110" t="s">
        <v>344</v>
      </c>
      <c r="J943" s="110">
        <v>2</v>
      </c>
      <c r="K943" s="154">
        <v>1041.3</v>
      </c>
      <c r="L943" s="154" t="s">
        <v>620</v>
      </c>
      <c r="M943" s="154">
        <v>42.756799999999998</v>
      </c>
      <c r="N943" s="154">
        <v>-97.731499999999997</v>
      </c>
      <c r="O943" s="154" t="str">
        <f>IF(TYPE(VLOOKUP(A943,'2025 check'!$E$3:$E$2531,1,0))=16,"Legacy Eligibility","Y")</f>
        <v>Y</v>
      </c>
    </row>
    <row r="944" spans="1:15" x14ac:dyDescent="0.2">
      <c r="A944" s="110" t="s">
        <v>2735</v>
      </c>
      <c r="B944" s="149">
        <v>0</v>
      </c>
      <c r="C944" s="110" t="s">
        <v>652</v>
      </c>
      <c r="D944" s="147" t="s">
        <v>2736</v>
      </c>
      <c r="E944" s="150">
        <v>40</v>
      </c>
      <c r="F944" s="150">
        <v>23.6</v>
      </c>
      <c r="G944" s="147" t="s">
        <v>1466</v>
      </c>
      <c r="H944" s="110" t="s">
        <v>338</v>
      </c>
      <c r="I944" s="110" t="s">
        <v>344</v>
      </c>
      <c r="J944" s="110">
        <v>2</v>
      </c>
      <c r="K944" s="154">
        <v>944</v>
      </c>
      <c r="L944" s="154" t="s">
        <v>340</v>
      </c>
      <c r="M944" s="154">
        <v>41.872900000000001</v>
      </c>
      <c r="N944" s="154">
        <v>-97.747399999999999</v>
      </c>
      <c r="O944" s="154" t="str">
        <f>IF(TYPE(VLOOKUP(A944,'2025 check'!$E$3:$E$2531,1,0))=16,"Legacy Eligibility","Y")</f>
        <v>Legacy Eligibility</v>
      </c>
    </row>
    <row r="945" spans="1:15" x14ac:dyDescent="0.2">
      <c r="A945" s="110" t="s">
        <v>2737</v>
      </c>
      <c r="B945" s="149" t="s">
        <v>2738</v>
      </c>
      <c r="C945" s="110" t="s">
        <v>435</v>
      </c>
      <c r="D945" s="147" t="s">
        <v>2739</v>
      </c>
      <c r="E945" s="150">
        <v>58</v>
      </c>
      <c r="F945" s="150">
        <v>20.3</v>
      </c>
      <c r="G945" s="147" t="s">
        <v>1466</v>
      </c>
      <c r="H945" s="110" t="s">
        <v>338</v>
      </c>
      <c r="I945" s="110" t="s">
        <v>349</v>
      </c>
      <c r="J945" s="110">
        <v>3</v>
      </c>
      <c r="K945" s="154">
        <v>1177.4000000000001</v>
      </c>
      <c r="L945" s="154" t="s">
        <v>340</v>
      </c>
      <c r="M945" s="154">
        <v>41.2913</v>
      </c>
      <c r="N945" s="154">
        <v>-97.733699999999999</v>
      </c>
      <c r="O945" s="154" t="str">
        <f>IF(TYPE(VLOOKUP(A945,'2025 check'!$E$3:$E$2531,1,0))=16,"Legacy Eligibility","Y")</f>
        <v>Y</v>
      </c>
    </row>
    <row r="946" spans="1:15" x14ac:dyDescent="0.2">
      <c r="A946" s="110" t="s">
        <v>2740</v>
      </c>
      <c r="B946" s="149">
        <v>0</v>
      </c>
      <c r="C946" s="110" t="s">
        <v>456</v>
      </c>
      <c r="D946" s="147" t="s">
        <v>2741</v>
      </c>
      <c r="E946" s="150">
        <v>62</v>
      </c>
      <c r="F946" s="150">
        <v>20.5</v>
      </c>
      <c r="G946" s="147" t="s">
        <v>337</v>
      </c>
      <c r="H946" s="110" t="s">
        <v>338</v>
      </c>
      <c r="I946" s="110" t="s">
        <v>359</v>
      </c>
      <c r="J946" s="110">
        <v>1</v>
      </c>
      <c r="K946" s="154">
        <v>1271</v>
      </c>
      <c r="L946" s="154" t="s">
        <v>620</v>
      </c>
      <c r="M946" s="154">
        <v>41.162500000000001</v>
      </c>
      <c r="N946" s="154">
        <v>-96.903400000000005</v>
      </c>
      <c r="O946" s="154" t="str">
        <f>IF(TYPE(VLOOKUP(A946,'2025 check'!$E$3:$E$2531,1,0))=16,"Legacy Eligibility","Y")</f>
        <v>Y</v>
      </c>
    </row>
    <row r="947" spans="1:15" x14ac:dyDescent="0.2">
      <c r="A947" s="110" t="s">
        <v>2742</v>
      </c>
      <c r="B947" s="149">
        <v>0</v>
      </c>
      <c r="C947" s="110" t="s">
        <v>456</v>
      </c>
      <c r="D947" s="147" t="s">
        <v>2743</v>
      </c>
      <c r="E947" s="150">
        <v>32</v>
      </c>
      <c r="F947" s="150">
        <v>20.6</v>
      </c>
      <c r="G947" s="147" t="s">
        <v>1832</v>
      </c>
      <c r="H947" s="110" t="s">
        <v>338</v>
      </c>
      <c r="I947" s="110" t="s">
        <v>359</v>
      </c>
      <c r="J947" s="110">
        <v>1</v>
      </c>
      <c r="K947" s="154">
        <v>659.2</v>
      </c>
      <c r="L947" s="154" t="s">
        <v>340</v>
      </c>
      <c r="M947" s="154">
        <v>41.277799999999999</v>
      </c>
      <c r="N947" s="154">
        <v>-96.563699999999997</v>
      </c>
      <c r="O947" s="154" t="str">
        <f>IF(TYPE(VLOOKUP(A947,'2025 check'!$E$3:$E$2531,1,0))=16,"Legacy Eligibility","Y")</f>
        <v>Y</v>
      </c>
    </row>
    <row r="948" spans="1:15" x14ac:dyDescent="0.2">
      <c r="A948" s="110" t="s">
        <v>2744</v>
      </c>
      <c r="B948" s="149">
        <v>0</v>
      </c>
      <c r="C948" s="110" t="s">
        <v>456</v>
      </c>
      <c r="D948" s="147" t="s">
        <v>2745</v>
      </c>
      <c r="E948" s="150">
        <v>81</v>
      </c>
      <c r="F948" s="150">
        <v>20.5</v>
      </c>
      <c r="G948" s="147" t="s">
        <v>337</v>
      </c>
      <c r="H948" s="110" t="s">
        <v>338</v>
      </c>
      <c r="I948" s="110" t="s">
        <v>359</v>
      </c>
      <c r="J948" s="110">
        <v>1</v>
      </c>
      <c r="K948" s="154">
        <v>1660.5</v>
      </c>
      <c r="L948" s="154" t="s">
        <v>620</v>
      </c>
      <c r="M948" s="154">
        <v>41.320300000000003</v>
      </c>
      <c r="N948" s="154">
        <v>-96.463899999999995</v>
      </c>
      <c r="O948" s="154" t="str">
        <f>IF(TYPE(VLOOKUP(A948,'2025 check'!$E$3:$E$2531,1,0))=16,"Legacy Eligibility","Y")</f>
        <v>Y</v>
      </c>
    </row>
    <row r="949" spans="1:15" ht="28.5" x14ac:dyDescent="0.2">
      <c r="A949" s="110" t="s">
        <v>2746</v>
      </c>
      <c r="B949" s="149" t="s">
        <v>2747</v>
      </c>
      <c r="C949" s="110" t="s">
        <v>473</v>
      </c>
      <c r="D949" s="147" t="s">
        <v>2748</v>
      </c>
      <c r="E949" s="150">
        <v>31</v>
      </c>
      <c r="F949" s="150">
        <v>20.100000000000001</v>
      </c>
      <c r="G949" s="147" t="s">
        <v>1466</v>
      </c>
      <c r="H949" s="110" t="s">
        <v>338</v>
      </c>
      <c r="I949" s="110" t="s">
        <v>359</v>
      </c>
      <c r="J949" s="110">
        <v>1</v>
      </c>
      <c r="K949" s="154">
        <v>623.1</v>
      </c>
      <c r="L949" s="154" t="s">
        <v>340</v>
      </c>
      <c r="M949" s="154">
        <v>40.034399999999998</v>
      </c>
      <c r="N949" s="154">
        <v>-97.6708</v>
      </c>
      <c r="O949" s="154" t="str">
        <f>IF(TYPE(VLOOKUP(A949,'2025 check'!$E$3:$E$2531,1,0))=16,"Legacy Eligibility","Y")</f>
        <v>Y</v>
      </c>
    </row>
    <row r="950" spans="1:15" x14ac:dyDescent="0.2">
      <c r="A950" s="110" t="s">
        <v>2749</v>
      </c>
      <c r="B950" s="149">
        <v>0</v>
      </c>
      <c r="C950" s="110" t="s">
        <v>482</v>
      </c>
      <c r="D950" s="147" t="s">
        <v>2750</v>
      </c>
      <c r="E950" s="150">
        <v>41</v>
      </c>
      <c r="F950" s="150">
        <v>20.2</v>
      </c>
      <c r="G950" s="147" t="s">
        <v>1832</v>
      </c>
      <c r="H950" s="110" t="s">
        <v>338</v>
      </c>
      <c r="I950" s="110" t="s">
        <v>344</v>
      </c>
      <c r="J950" s="110">
        <v>2</v>
      </c>
      <c r="K950" s="154">
        <v>828.2</v>
      </c>
      <c r="L950" s="154" t="s">
        <v>340</v>
      </c>
      <c r="M950" s="154">
        <v>42.3367</v>
      </c>
      <c r="N950" s="154">
        <v>-97.174099999999996</v>
      </c>
      <c r="O950" s="154" t="str">
        <f>IF(TYPE(VLOOKUP(A950,'2025 check'!$E$3:$E$2531,1,0))=16,"Legacy Eligibility","Y")</f>
        <v>Y</v>
      </c>
    </row>
    <row r="951" spans="1:15" x14ac:dyDescent="0.2">
      <c r="A951" s="110" t="s">
        <v>2751</v>
      </c>
      <c r="B951" s="149" t="s">
        <v>2752</v>
      </c>
      <c r="C951" s="110" t="s">
        <v>746</v>
      </c>
      <c r="D951" s="147" t="s">
        <v>2753</v>
      </c>
      <c r="E951" s="150">
        <v>33</v>
      </c>
      <c r="F951" s="150">
        <v>20.100000000000001</v>
      </c>
      <c r="G951" s="147" t="s">
        <v>1466</v>
      </c>
      <c r="H951" s="110" t="s">
        <v>338</v>
      </c>
      <c r="I951" s="110" t="s">
        <v>349</v>
      </c>
      <c r="J951" s="110">
        <v>3</v>
      </c>
      <c r="K951" s="154">
        <v>663.3</v>
      </c>
      <c r="L951" s="154" t="s">
        <v>340</v>
      </c>
      <c r="M951" s="154">
        <v>40.466166330174097</v>
      </c>
      <c r="N951" s="154">
        <v>-98.355370495700839</v>
      </c>
      <c r="O951" s="154" t="str">
        <f>IF(TYPE(VLOOKUP(A951,'2025 check'!$E$3:$E$2531,1,0))=16,"Legacy Eligibility","Y")</f>
        <v>Y</v>
      </c>
    </row>
    <row r="952" spans="1:15" x14ac:dyDescent="0.2">
      <c r="A952" s="110" t="s">
        <v>2754</v>
      </c>
      <c r="B952" s="149" t="s">
        <v>2755</v>
      </c>
      <c r="C952" s="110" t="s">
        <v>746</v>
      </c>
      <c r="D952" s="147" t="s">
        <v>2756</v>
      </c>
      <c r="E952" s="150">
        <v>41</v>
      </c>
      <c r="F952" s="150">
        <v>20.2</v>
      </c>
      <c r="G952" s="147" t="s">
        <v>1466</v>
      </c>
      <c r="H952" s="110" t="s">
        <v>338</v>
      </c>
      <c r="I952" s="110" t="s">
        <v>349</v>
      </c>
      <c r="J952" s="110">
        <v>3</v>
      </c>
      <c r="K952" s="154">
        <v>828.2</v>
      </c>
      <c r="L952" s="154" t="s">
        <v>340</v>
      </c>
      <c r="M952" s="154">
        <v>40.553400000000003</v>
      </c>
      <c r="N952" s="154">
        <v>-98.572400000000002</v>
      </c>
      <c r="O952" s="154" t="str">
        <f>IF(TYPE(VLOOKUP(A952,'2025 check'!$E$3:$E$2531,1,0))=16,"Legacy Eligibility","Y")</f>
        <v>Y</v>
      </c>
    </row>
    <row r="953" spans="1:15" x14ac:dyDescent="0.2">
      <c r="A953" s="110" t="s">
        <v>2757</v>
      </c>
      <c r="B953" s="149">
        <v>0</v>
      </c>
      <c r="C953" s="110" t="s">
        <v>577</v>
      </c>
      <c r="D953" s="147" t="s">
        <v>2758</v>
      </c>
      <c r="E953" s="150">
        <v>32</v>
      </c>
      <c r="F953" s="150">
        <v>25.7</v>
      </c>
      <c r="G953" s="147" t="s">
        <v>1832</v>
      </c>
      <c r="H953" s="110" t="s">
        <v>338</v>
      </c>
      <c r="I953" s="110" t="s">
        <v>344</v>
      </c>
      <c r="J953" s="110">
        <v>2</v>
      </c>
      <c r="K953" s="154">
        <v>822.4</v>
      </c>
      <c r="L953" s="154" t="s">
        <v>340</v>
      </c>
      <c r="M953" s="154">
        <v>42.124600000000001</v>
      </c>
      <c r="N953" s="154">
        <v>-98.018799999999999</v>
      </c>
      <c r="O953" s="154" t="str">
        <f>IF(TYPE(VLOOKUP(A953,'2025 check'!$E$3:$E$2531,1,0))=16,"Legacy Eligibility","Y")</f>
        <v>Y</v>
      </c>
    </row>
    <row r="954" spans="1:15" x14ac:dyDescent="0.2">
      <c r="A954" s="110" t="s">
        <v>2759</v>
      </c>
      <c r="B954" s="149" t="s">
        <v>2760</v>
      </c>
      <c r="C954" s="110" t="s">
        <v>398</v>
      </c>
      <c r="D954" s="147" t="s">
        <v>2761</v>
      </c>
      <c r="E954" s="150">
        <v>49</v>
      </c>
      <c r="F954" s="150">
        <v>25</v>
      </c>
      <c r="G954" s="147" t="s">
        <v>375</v>
      </c>
      <c r="H954" s="110" t="s">
        <v>338</v>
      </c>
      <c r="I954" s="110" t="s">
        <v>359</v>
      </c>
      <c r="J954" s="110">
        <v>1</v>
      </c>
      <c r="K954" s="154">
        <v>1225</v>
      </c>
      <c r="L954" s="154" t="s">
        <v>620</v>
      </c>
      <c r="M954" s="154">
        <v>40.790900000000001</v>
      </c>
      <c r="N954" s="154">
        <v>-96.112300000000005</v>
      </c>
      <c r="O954" s="154" t="str">
        <f>IF(TYPE(VLOOKUP(A954,'2025 check'!$E$3:$E$2531,1,0))=16,"Legacy Eligibility","Y")</f>
        <v>Y</v>
      </c>
    </row>
    <row r="955" spans="1:15" x14ac:dyDescent="0.2">
      <c r="A955" s="110" t="s">
        <v>2762</v>
      </c>
      <c r="B955" s="149" t="s">
        <v>2763</v>
      </c>
      <c r="C955" s="110" t="s">
        <v>335</v>
      </c>
      <c r="D955" s="147" t="s">
        <v>2764</v>
      </c>
      <c r="E955" s="150">
        <v>129</v>
      </c>
      <c r="F955" s="150">
        <v>16.2</v>
      </c>
      <c r="G955" s="147" t="s">
        <v>1832</v>
      </c>
      <c r="H955" s="110" t="s">
        <v>338</v>
      </c>
      <c r="I955" s="110" t="s">
        <v>339</v>
      </c>
      <c r="J955" s="110">
        <v>4</v>
      </c>
      <c r="K955" s="154">
        <v>2089.8000000000002</v>
      </c>
      <c r="L955" s="154" t="s">
        <v>620</v>
      </c>
      <c r="M955" s="154">
        <v>42.333399999999997</v>
      </c>
      <c r="N955" s="154">
        <v>-100.7624</v>
      </c>
      <c r="O955" s="154" t="str">
        <f>IF(TYPE(VLOOKUP(A955,'2025 check'!$E$3:$E$2531,1,0))=16,"Legacy Eligibility","Y")</f>
        <v>Y</v>
      </c>
    </row>
    <row r="956" spans="1:15" x14ac:dyDescent="0.2">
      <c r="A956" s="110" t="s">
        <v>2765</v>
      </c>
      <c r="B956" s="149" t="s">
        <v>2766</v>
      </c>
      <c r="C956" s="110" t="s">
        <v>347</v>
      </c>
      <c r="D956" s="147" t="s">
        <v>2767</v>
      </c>
      <c r="E956" s="150">
        <v>62</v>
      </c>
      <c r="F956" s="150">
        <v>16</v>
      </c>
      <c r="G956" s="147" t="s">
        <v>1466</v>
      </c>
      <c r="H956" s="110" t="s">
        <v>338</v>
      </c>
      <c r="I956" s="110" t="s">
        <v>349</v>
      </c>
      <c r="J956" s="110">
        <v>3</v>
      </c>
      <c r="K956" s="154">
        <v>992</v>
      </c>
      <c r="L956" s="154" t="s">
        <v>620</v>
      </c>
      <c r="M956" s="154">
        <v>41.459200000000003</v>
      </c>
      <c r="N956" s="154">
        <v>-99.481200000000001</v>
      </c>
      <c r="O956" s="154" t="str">
        <f>IF(TYPE(VLOOKUP(A956,'2025 check'!$E$3:$E$2531,1,0))=16,"Legacy Eligibility","Y")</f>
        <v>Y</v>
      </c>
    </row>
    <row r="957" spans="1:15" x14ac:dyDescent="0.2">
      <c r="A957" s="110" t="s">
        <v>2768</v>
      </c>
      <c r="B957" s="149" t="s">
        <v>2769</v>
      </c>
      <c r="C957" s="110" t="s">
        <v>356</v>
      </c>
      <c r="D957" s="147" t="s">
        <v>2770</v>
      </c>
      <c r="E957" s="150">
        <v>73</v>
      </c>
      <c r="F957" s="150">
        <v>25.2</v>
      </c>
      <c r="G957" s="147" t="s">
        <v>1832</v>
      </c>
      <c r="H957" s="110" t="s">
        <v>358</v>
      </c>
      <c r="I957" s="110" t="s">
        <v>359</v>
      </c>
      <c r="J957" s="110">
        <v>1</v>
      </c>
      <c r="K957" s="154">
        <v>1839.6</v>
      </c>
      <c r="L957" s="154" t="s">
        <v>620</v>
      </c>
      <c r="M957" s="154">
        <v>40.336300000000001</v>
      </c>
      <c r="N957" s="154">
        <v>-96.860399999999998</v>
      </c>
      <c r="O957" s="154" t="str">
        <f>IF(TYPE(VLOOKUP(A957,'2025 check'!$E$3:$E$2531,1,0))=16,"Legacy Eligibility","Y")</f>
        <v>Y</v>
      </c>
    </row>
    <row r="958" spans="1:15" x14ac:dyDescent="0.2">
      <c r="A958" s="110" t="s">
        <v>2771</v>
      </c>
      <c r="B958" s="149" t="s">
        <v>2772</v>
      </c>
      <c r="C958" s="110" t="s">
        <v>626</v>
      </c>
      <c r="D958" s="147" t="s">
        <v>2773</v>
      </c>
      <c r="E958" s="150">
        <v>51</v>
      </c>
      <c r="F958" s="150">
        <v>16</v>
      </c>
      <c r="G958" s="147" t="s">
        <v>1832</v>
      </c>
      <c r="H958" s="110" t="s">
        <v>338</v>
      </c>
      <c r="I958" s="110" t="s">
        <v>339</v>
      </c>
      <c r="J958" s="110">
        <v>4</v>
      </c>
      <c r="K958" s="154">
        <v>816</v>
      </c>
      <c r="L958" s="154" t="s">
        <v>620</v>
      </c>
      <c r="M958" s="154">
        <v>40.3947</v>
      </c>
      <c r="N958" s="154">
        <v>-99.951700000000002</v>
      </c>
      <c r="O958" s="154" t="str">
        <f>IF(TYPE(VLOOKUP(A958,'2025 check'!$E$3:$E$2531,1,0))=16,"Legacy Eligibility","Y")</f>
        <v>Y</v>
      </c>
    </row>
    <row r="959" spans="1:15" ht="28.5" x14ac:dyDescent="0.2">
      <c r="A959" s="110" t="s">
        <v>2774</v>
      </c>
      <c r="B959" s="149" t="s">
        <v>2775</v>
      </c>
      <c r="C959" s="110" t="s">
        <v>626</v>
      </c>
      <c r="D959" s="147" t="s">
        <v>2776</v>
      </c>
      <c r="E959" s="150">
        <v>153.999343832021</v>
      </c>
      <c r="F959" s="150">
        <v>20.3</v>
      </c>
      <c r="G959" s="147" t="s">
        <v>1466</v>
      </c>
      <c r="H959" s="110" t="s">
        <v>338</v>
      </c>
      <c r="I959" s="110" t="s">
        <v>339</v>
      </c>
      <c r="J959" s="110">
        <v>4</v>
      </c>
      <c r="K959" s="154">
        <v>3126.2</v>
      </c>
      <c r="L959" s="154" t="s">
        <v>340</v>
      </c>
      <c r="M959" s="154">
        <v>40.692700000000002</v>
      </c>
      <c r="N959" s="154">
        <v>-99.718900000000005</v>
      </c>
      <c r="O959" s="154" t="str">
        <f>IF(TYPE(VLOOKUP(A959,'2025 check'!$E$3:$E$2531,1,0))=16,"Legacy Eligibility","Y")</f>
        <v>Y</v>
      </c>
    </row>
    <row r="960" spans="1:15" x14ac:dyDescent="0.2">
      <c r="A960" s="110" t="s">
        <v>2777</v>
      </c>
      <c r="B960" s="149">
        <v>0</v>
      </c>
      <c r="C960" s="110" t="s">
        <v>1927</v>
      </c>
      <c r="D960" s="147" t="s">
        <v>2778</v>
      </c>
      <c r="E960" s="150">
        <v>106</v>
      </c>
      <c r="F960" s="150">
        <v>21.8</v>
      </c>
      <c r="G960" s="147" t="s">
        <v>1466</v>
      </c>
      <c r="H960" s="110" t="s">
        <v>338</v>
      </c>
      <c r="I960" s="110" t="s">
        <v>339</v>
      </c>
      <c r="J960" s="110">
        <v>4</v>
      </c>
      <c r="K960" s="154">
        <v>2310.8000000000002</v>
      </c>
      <c r="L960" s="154" t="s">
        <v>340</v>
      </c>
      <c r="M960" s="154">
        <v>40.446599999999997</v>
      </c>
      <c r="N960" s="154">
        <v>-100.8133</v>
      </c>
      <c r="O960" s="154" t="str">
        <f>IF(TYPE(VLOOKUP(A960,'2025 check'!$E$3:$E$2531,1,0))=16,"Legacy Eligibility","Y")</f>
        <v>Y</v>
      </c>
    </row>
    <row r="961" spans="1:15" x14ac:dyDescent="0.2">
      <c r="A961" s="110" t="s">
        <v>2779</v>
      </c>
      <c r="B961" s="149">
        <v>0</v>
      </c>
      <c r="C961" s="110" t="s">
        <v>361</v>
      </c>
      <c r="D961" s="147" t="s">
        <v>2780</v>
      </c>
      <c r="E961" s="150">
        <v>32</v>
      </c>
      <c r="F961" s="150">
        <v>20</v>
      </c>
      <c r="G961" s="147" t="s">
        <v>1832</v>
      </c>
      <c r="H961" s="110" t="s">
        <v>338</v>
      </c>
      <c r="I961" s="110" t="s">
        <v>359</v>
      </c>
      <c r="J961" s="110">
        <v>1</v>
      </c>
      <c r="K961" s="154">
        <v>640</v>
      </c>
      <c r="L961" s="154" t="s">
        <v>620</v>
      </c>
      <c r="M961" s="154">
        <v>40.146700000000003</v>
      </c>
      <c r="N961" s="154">
        <v>-96.931700000000006</v>
      </c>
      <c r="O961" s="154" t="str">
        <f>IF(TYPE(VLOOKUP(A961,'2025 check'!$E$3:$E$2531,1,0))=16,"Legacy Eligibility","Y")</f>
        <v>Y</v>
      </c>
    </row>
    <row r="962" spans="1:15" x14ac:dyDescent="0.2">
      <c r="A962" s="110" t="s">
        <v>2781</v>
      </c>
      <c r="B962" s="149">
        <v>0</v>
      </c>
      <c r="C962" s="110" t="s">
        <v>366</v>
      </c>
      <c r="D962" s="147" t="s">
        <v>2782</v>
      </c>
      <c r="E962" s="150">
        <v>47</v>
      </c>
      <c r="F962" s="150">
        <v>24</v>
      </c>
      <c r="G962" s="147" t="s">
        <v>1832</v>
      </c>
      <c r="H962" s="110" t="s">
        <v>548</v>
      </c>
      <c r="I962" s="110" t="s">
        <v>359</v>
      </c>
      <c r="J962" s="110">
        <v>1</v>
      </c>
      <c r="K962" s="154">
        <v>1128</v>
      </c>
      <c r="L962" s="154" t="s">
        <v>620</v>
      </c>
      <c r="M962" s="154">
        <v>40.334600000000002</v>
      </c>
      <c r="N962" s="154">
        <v>-96.091099999999997</v>
      </c>
      <c r="O962" s="154" t="str">
        <f>IF(TYPE(VLOOKUP(A962,'2025 check'!$E$3:$E$2531,1,0))=16,"Legacy Eligibility","Y")</f>
        <v>Y</v>
      </c>
    </row>
    <row r="963" spans="1:15" x14ac:dyDescent="0.2">
      <c r="A963" s="110" t="s">
        <v>2783</v>
      </c>
      <c r="B963" s="149">
        <v>0</v>
      </c>
      <c r="C963" s="110" t="s">
        <v>366</v>
      </c>
      <c r="D963" s="147" t="s">
        <v>2784</v>
      </c>
      <c r="E963" s="150">
        <v>32</v>
      </c>
      <c r="F963" s="150">
        <v>13.8</v>
      </c>
      <c r="G963" s="147" t="s">
        <v>1832</v>
      </c>
      <c r="H963" s="110" t="s">
        <v>338</v>
      </c>
      <c r="I963" s="110" t="s">
        <v>359</v>
      </c>
      <c r="J963" s="110">
        <v>1</v>
      </c>
      <c r="K963" s="154">
        <v>441.6</v>
      </c>
      <c r="L963" s="154" t="s">
        <v>620</v>
      </c>
      <c r="M963" s="154">
        <v>40.479500000000002</v>
      </c>
      <c r="N963" s="154">
        <v>-96.406700000000001</v>
      </c>
      <c r="O963" s="154" t="str">
        <f>IF(TYPE(VLOOKUP(A963,'2025 check'!$E$3:$E$2531,1,0))=16,"Legacy Eligibility","Y")</f>
        <v>Y</v>
      </c>
    </row>
    <row r="964" spans="1:15" x14ac:dyDescent="0.2">
      <c r="A964" s="110" t="s">
        <v>2785</v>
      </c>
      <c r="B964" s="149">
        <v>0</v>
      </c>
      <c r="C964" s="110" t="s">
        <v>366</v>
      </c>
      <c r="D964" s="147" t="s">
        <v>2786</v>
      </c>
      <c r="E964" s="150">
        <v>25</v>
      </c>
      <c r="F964" s="150">
        <v>14.3</v>
      </c>
      <c r="G964" s="147" t="s">
        <v>1832</v>
      </c>
      <c r="H964" s="110" t="s">
        <v>338</v>
      </c>
      <c r="I964" s="110" t="s">
        <v>359</v>
      </c>
      <c r="J964" s="110">
        <v>1</v>
      </c>
      <c r="K964" s="154">
        <v>357.5</v>
      </c>
      <c r="L964" s="154" t="s">
        <v>620</v>
      </c>
      <c r="M964" s="154">
        <v>40.392400000000002</v>
      </c>
      <c r="N964" s="154">
        <v>-96.157899999999998</v>
      </c>
      <c r="O964" s="154" t="str">
        <f>IF(TYPE(VLOOKUP(A964,'2025 check'!$E$3:$E$2531,1,0))=16,"Legacy Eligibility","Y")</f>
        <v>Y</v>
      </c>
    </row>
    <row r="965" spans="1:15" x14ac:dyDescent="0.2">
      <c r="A965" s="110" t="s">
        <v>2787</v>
      </c>
      <c r="B965" s="149">
        <v>0</v>
      </c>
      <c r="C965" s="110" t="s">
        <v>366</v>
      </c>
      <c r="D965" s="147" t="s">
        <v>2788</v>
      </c>
      <c r="E965" s="150">
        <v>54</v>
      </c>
      <c r="F965" s="150">
        <v>15.9</v>
      </c>
      <c r="G965" s="147" t="s">
        <v>1466</v>
      </c>
      <c r="H965" s="110" t="s">
        <v>338</v>
      </c>
      <c r="I965" s="110" t="s">
        <v>359</v>
      </c>
      <c r="J965" s="110">
        <v>1</v>
      </c>
      <c r="K965" s="154">
        <v>858.6</v>
      </c>
      <c r="L965" s="154" t="s">
        <v>620</v>
      </c>
      <c r="M965" s="154">
        <v>40.497199999999999</v>
      </c>
      <c r="N965" s="154">
        <v>-96.406800000000004</v>
      </c>
      <c r="O965" s="154" t="str">
        <f>IF(TYPE(VLOOKUP(A965,'2025 check'!$E$3:$E$2531,1,0))=16,"Legacy Eligibility","Y")</f>
        <v>Y</v>
      </c>
    </row>
    <row r="966" spans="1:15" x14ac:dyDescent="0.2">
      <c r="A966" s="110" t="s">
        <v>2789</v>
      </c>
      <c r="B966" s="149" t="s">
        <v>2790</v>
      </c>
      <c r="C966" s="110" t="s">
        <v>1688</v>
      </c>
      <c r="D966" s="147" t="s">
        <v>2791</v>
      </c>
      <c r="E966" s="150">
        <v>108</v>
      </c>
      <c r="F966" s="150">
        <v>22.5</v>
      </c>
      <c r="G966" s="147" t="s">
        <v>1466</v>
      </c>
      <c r="H966" s="110" t="s">
        <v>338</v>
      </c>
      <c r="I966" s="110" t="s">
        <v>339</v>
      </c>
      <c r="J966" s="110">
        <v>4</v>
      </c>
      <c r="K966" s="154">
        <v>2430</v>
      </c>
      <c r="L966" s="154" t="s">
        <v>340</v>
      </c>
      <c r="M966" s="154">
        <v>41.052</v>
      </c>
      <c r="N966" s="154">
        <v>-100.611</v>
      </c>
      <c r="O966" s="154" t="str">
        <f>IF(TYPE(VLOOKUP(A966,'2025 check'!$E$3:$E$2531,1,0))=16,"Legacy Eligibility","Y")</f>
        <v>Y</v>
      </c>
    </row>
    <row r="967" spans="1:15" x14ac:dyDescent="0.2">
      <c r="A967" s="110" t="s">
        <v>2792</v>
      </c>
      <c r="B967" s="149" t="s">
        <v>2793</v>
      </c>
      <c r="C967" s="110" t="s">
        <v>1688</v>
      </c>
      <c r="D967" s="147" t="s">
        <v>2794</v>
      </c>
      <c r="E967" s="150">
        <v>107</v>
      </c>
      <c r="F967" s="150">
        <v>22</v>
      </c>
      <c r="G967" s="147" t="s">
        <v>1466</v>
      </c>
      <c r="H967" s="110" t="s">
        <v>338</v>
      </c>
      <c r="I967" s="110" t="s">
        <v>339</v>
      </c>
      <c r="J967" s="110">
        <v>4</v>
      </c>
      <c r="K967" s="154">
        <v>2354</v>
      </c>
      <c r="L967" s="154" t="s">
        <v>340</v>
      </c>
      <c r="M967" s="154">
        <v>41.036000000000001</v>
      </c>
      <c r="N967" s="154">
        <v>-100.574</v>
      </c>
      <c r="O967" s="154" t="str">
        <f>IF(TYPE(VLOOKUP(A967,'2025 check'!$E$3:$E$2531,1,0))=16,"Legacy Eligibility","Y")</f>
        <v>Y</v>
      </c>
    </row>
    <row r="968" spans="1:15" x14ac:dyDescent="0.2">
      <c r="A968" s="110" t="s">
        <v>2795</v>
      </c>
      <c r="B968" s="149">
        <v>0</v>
      </c>
      <c r="C968" s="110" t="s">
        <v>652</v>
      </c>
      <c r="D968" s="147" t="s">
        <v>2796</v>
      </c>
      <c r="E968" s="150">
        <v>32.998687664042002</v>
      </c>
      <c r="F968" s="150">
        <v>16.2</v>
      </c>
      <c r="G968" s="147" t="s">
        <v>1466</v>
      </c>
      <c r="H968" s="110" t="s">
        <v>338</v>
      </c>
      <c r="I968" s="110" t="s">
        <v>344</v>
      </c>
      <c r="J968" s="110">
        <v>2</v>
      </c>
      <c r="K968" s="154">
        <v>534.6</v>
      </c>
      <c r="L968" s="154" t="s">
        <v>620</v>
      </c>
      <c r="M968" s="154">
        <v>41.858899999999998</v>
      </c>
      <c r="N968" s="154">
        <v>-97.376199999999997</v>
      </c>
      <c r="O968" s="154" t="str">
        <f>IF(TYPE(VLOOKUP(A968,'2025 check'!$E$3:$E$2531,1,0))=16,"Legacy Eligibility","Y")</f>
        <v>Y</v>
      </c>
    </row>
    <row r="969" spans="1:15" x14ac:dyDescent="0.2">
      <c r="A969" s="110" t="s">
        <v>2797</v>
      </c>
      <c r="B969" s="149" t="s">
        <v>2798</v>
      </c>
      <c r="C969" s="110" t="s">
        <v>435</v>
      </c>
      <c r="D969" s="147" t="s">
        <v>2799</v>
      </c>
      <c r="E969" s="150">
        <v>89</v>
      </c>
      <c r="F969" s="150">
        <v>20.2</v>
      </c>
      <c r="G969" s="147" t="s">
        <v>1466</v>
      </c>
      <c r="H969" s="110" t="s">
        <v>338</v>
      </c>
      <c r="I969" s="110" t="s">
        <v>349</v>
      </c>
      <c r="J969" s="110">
        <v>3</v>
      </c>
      <c r="K969" s="154">
        <v>1797.8</v>
      </c>
      <c r="L969" s="154" t="s">
        <v>340</v>
      </c>
      <c r="M969" s="154">
        <v>41.351900000000001</v>
      </c>
      <c r="N969" s="154">
        <v>-97.609499999999997</v>
      </c>
      <c r="O969" s="154" t="str">
        <f>IF(TYPE(VLOOKUP(A969,'2025 check'!$E$3:$E$2531,1,0))=16,"Legacy Eligibility","Y")</f>
        <v>Y</v>
      </c>
    </row>
    <row r="970" spans="1:15" x14ac:dyDescent="0.2">
      <c r="A970" s="110" t="s">
        <v>2800</v>
      </c>
      <c r="B970" s="149" t="s">
        <v>2801</v>
      </c>
      <c r="C970" s="110" t="s">
        <v>435</v>
      </c>
      <c r="D970" s="147" t="s">
        <v>2802</v>
      </c>
      <c r="E970" s="150">
        <v>26</v>
      </c>
      <c r="F970" s="150">
        <v>22.3</v>
      </c>
      <c r="G970" s="147" t="s">
        <v>1466</v>
      </c>
      <c r="H970" s="110" t="s">
        <v>338</v>
      </c>
      <c r="I970" s="110" t="s">
        <v>349</v>
      </c>
      <c r="J970" s="110">
        <v>3</v>
      </c>
      <c r="K970" s="154">
        <v>579.79999999999995</v>
      </c>
      <c r="L970" s="154" t="s">
        <v>340</v>
      </c>
      <c r="M970" s="154">
        <v>41.252299999999998</v>
      </c>
      <c r="N970" s="154">
        <v>-97.809899999999999</v>
      </c>
      <c r="O970" s="154" t="str">
        <f>IF(TYPE(VLOOKUP(A970,'2025 check'!$E$3:$E$2531,1,0))=16,"Legacy Eligibility","Y")</f>
        <v>Y</v>
      </c>
    </row>
    <row r="971" spans="1:15" x14ac:dyDescent="0.2">
      <c r="A971" s="110" t="s">
        <v>2803</v>
      </c>
      <c r="B971" s="149">
        <v>0</v>
      </c>
      <c r="C971" s="110" t="s">
        <v>538</v>
      </c>
      <c r="D971" s="147" t="s">
        <v>2804</v>
      </c>
      <c r="E971" s="150">
        <v>32</v>
      </c>
      <c r="F971" s="150">
        <v>20</v>
      </c>
      <c r="G971" s="147" t="s">
        <v>1466</v>
      </c>
      <c r="H971" s="110" t="s">
        <v>338</v>
      </c>
      <c r="I971" s="110" t="s">
        <v>344</v>
      </c>
      <c r="J971" s="110">
        <v>2</v>
      </c>
      <c r="K971" s="154">
        <v>640</v>
      </c>
      <c r="L971" s="154" t="s">
        <v>620</v>
      </c>
      <c r="M971" s="154">
        <v>41.336799999999997</v>
      </c>
      <c r="N971" s="154">
        <v>-97.9739</v>
      </c>
      <c r="O971" s="154" t="str">
        <f>IF(TYPE(VLOOKUP(A971,'2025 check'!$E$3:$E$2531,1,0))=16,"Legacy Eligibility","Y")</f>
        <v>Y</v>
      </c>
    </row>
    <row r="972" spans="1:15" x14ac:dyDescent="0.2">
      <c r="A972" s="110" t="s">
        <v>2805</v>
      </c>
      <c r="B972" s="149">
        <v>0</v>
      </c>
      <c r="C972" s="110" t="s">
        <v>369</v>
      </c>
      <c r="D972" s="147" t="s">
        <v>2806</v>
      </c>
      <c r="E972" s="150">
        <v>32</v>
      </c>
      <c r="F972" s="150">
        <v>27</v>
      </c>
      <c r="G972" s="147" t="s">
        <v>1832</v>
      </c>
      <c r="H972" s="110" t="s">
        <v>358</v>
      </c>
      <c r="I972" s="110" t="s">
        <v>359</v>
      </c>
      <c r="J972" s="110">
        <v>1</v>
      </c>
      <c r="K972" s="154">
        <v>864</v>
      </c>
      <c r="L972" s="154" t="s">
        <v>620</v>
      </c>
      <c r="M972" s="154">
        <v>40.509900000000002</v>
      </c>
      <c r="N972" s="154">
        <v>-95.782899999999998</v>
      </c>
      <c r="O972" s="154" t="str">
        <f>IF(TYPE(VLOOKUP(A972,'2025 check'!$E$3:$E$2531,1,0))=16,"Legacy Eligibility","Y")</f>
        <v>Y</v>
      </c>
    </row>
    <row r="973" spans="1:15" x14ac:dyDescent="0.2">
      <c r="A973" s="110" t="s">
        <v>2807</v>
      </c>
      <c r="B973" s="149">
        <v>0</v>
      </c>
      <c r="C973" s="110" t="s">
        <v>369</v>
      </c>
      <c r="D973" s="147" t="s">
        <v>2808</v>
      </c>
      <c r="E973" s="150">
        <v>25</v>
      </c>
      <c r="F973" s="150">
        <v>26.1</v>
      </c>
      <c r="G973" s="147" t="s">
        <v>1832</v>
      </c>
      <c r="H973" s="110" t="s">
        <v>548</v>
      </c>
      <c r="I973" s="110" t="s">
        <v>359</v>
      </c>
      <c r="J973" s="110">
        <v>1</v>
      </c>
      <c r="K973" s="154">
        <v>652.5</v>
      </c>
      <c r="L973" s="154" t="s">
        <v>340</v>
      </c>
      <c r="M973" s="154">
        <v>40.276200000000003</v>
      </c>
      <c r="N973" s="154">
        <v>-95.801299999999998</v>
      </c>
      <c r="O973" s="154" t="str">
        <f>IF(TYPE(VLOOKUP(A973,'2025 check'!$E$3:$E$2531,1,0))=16,"Legacy Eligibility","Y")</f>
        <v>Y</v>
      </c>
    </row>
    <row r="974" spans="1:15" x14ac:dyDescent="0.2">
      <c r="A974" s="110" t="s">
        <v>2809</v>
      </c>
      <c r="B974" s="149">
        <v>0</v>
      </c>
      <c r="C974" s="110" t="s">
        <v>369</v>
      </c>
      <c r="D974" s="147" t="s">
        <v>2810</v>
      </c>
      <c r="E974" s="150">
        <v>28</v>
      </c>
      <c r="F974" s="150">
        <v>15</v>
      </c>
      <c r="G974" s="147" t="s">
        <v>1832</v>
      </c>
      <c r="H974" s="110" t="s">
        <v>338</v>
      </c>
      <c r="I974" s="110" t="s">
        <v>359</v>
      </c>
      <c r="J974" s="110">
        <v>1</v>
      </c>
      <c r="K974" s="154">
        <v>420</v>
      </c>
      <c r="L974" s="154" t="s">
        <v>620</v>
      </c>
      <c r="M974" s="154">
        <v>40.5015</v>
      </c>
      <c r="N974" s="154">
        <v>-95.930899999999994</v>
      </c>
      <c r="O974" s="154" t="str">
        <f>IF(TYPE(VLOOKUP(A974,'2025 check'!$E$3:$E$2531,1,0))=16,"Legacy Eligibility","Y")</f>
        <v>Y</v>
      </c>
    </row>
    <row r="975" spans="1:15" x14ac:dyDescent="0.2">
      <c r="A975" s="110" t="s">
        <v>2811</v>
      </c>
      <c r="B975" s="149">
        <v>0</v>
      </c>
      <c r="C975" s="110" t="s">
        <v>369</v>
      </c>
      <c r="D975" s="147" t="s">
        <v>2812</v>
      </c>
      <c r="E975" s="150">
        <v>32</v>
      </c>
      <c r="F975" s="150">
        <v>18.7</v>
      </c>
      <c r="G975" s="147" t="s">
        <v>1832</v>
      </c>
      <c r="H975" s="110" t="s">
        <v>338</v>
      </c>
      <c r="I975" s="110" t="s">
        <v>359</v>
      </c>
      <c r="J975" s="110">
        <v>1</v>
      </c>
      <c r="K975" s="154">
        <v>598.4</v>
      </c>
      <c r="L975" s="154" t="s">
        <v>620</v>
      </c>
      <c r="M975" s="154">
        <v>40.349600000000002</v>
      </c>
      <c r="N975" s="154">
        <v>-95.762600000000006</v>
      </c>
      <c r="O975" s="154" t="str">
        <f>IF(TYPE(VLOOKUP(A975,'2025 check'!$E$3:$E$2531,1,0))=16,"Legacy Eligibility","Y")</f>
        <v>Y</v>
      </c>
    </row>
    <row r="976" spans="1:15" x14ac:dyDescent="0.2">
      <c r="A976" s="110" t="s">
        <v>2813</v>
      </c>
      <c r="B976" s="149">
        <v>0</v>
      </c>
      <c r="C976" s="110" t="s">
        <v>369</v>
      </c>
      <c r="D976" s="147" t="s">
        <v>2814</v>
      </c>
      <c r="E976" s="150">
        <v>30</v>
      </c>
      <c r="F976" s="150">
        <v>16</v>
      </c>
      <c r="G976" s="147" t="s">
        <v>1832</v>
      </c>
      <c r="H976" s="110" t="s">
        <v>338</v>
      </c>
      <c r="I976" s="110" t="s">
        <v>359</v>
      </c>
      <c r="J976" s="110">
        <v>1</v>
      </c>
      <c r="K976" s="154">
        <v>480</v>
      </c>
      <c r="L976" s="154" t="s">
        <v>620</v>
      </c>
      <c r="M976" s="154">
        <v>40.349299999999999</v>
      </c>
      <c r="N976" s="154">
        <v>-95.722999999999999</v>
      </c>
      <c r="O976" s="154" t="str">
        <f>IF(TYPE(VLOOKUP(A976,'2025 check'!$E$3:$E$2531,1,0))=16,"Legacy Eligibility","Y")</f>
        <v>Y</v>
      </c>
    </row>
    <row r="977" spans="1:15" x14ac:dyDescent="0.2">
      <c r="A977" s="110" t="s">
        <v>2815</v>
      </c>
      <c r="B977" s="149">
        <v>0</v>
      </c>
      <c r="C977" s="110" t="s">
        <v>442</v>
      </c>
      <c r="D977" s="147" t="s">
        <v>2816</v>
      </c>
      <c r="E977" s="150">
        <v>35</v>
      </c>
      <c r="F977" s="150">
        <v>17.8</v>
      </c>
      <c r="G977" s="147" t="s">
        <v>1832</v>
      </c>
      <c r="H977" s="110" t="s">
        <v>548</v>
      </c>
      <c r="I977" s="110" t="s">
        <v>359</v>
      </c>
      <c r="J977" s="110">
        <v>1</v>
      </c>
      <c r="K977" s="154">
        <v>623</v>
      </c>
      <c r="L977" s="154" t="s">
        <v>620</v>
      </c>
      <c r="M977" s="154">
        <v>40.6614</v>
      </c>
      <c r="N977" s="154">
        <v>-96.406700000000001</v>
      </c>
      <c r="O977" s="154" t="str">
        <f>IF(TYPE(VLOOKUP(A977,'2025 check'!$E$3:$E$2531,1,0))=16,"Legacy Eligibility","Y")</f>
        <v>Y</v>
      </c>
    </row>
    <row r="978" spans="1:15" x14ac:dyDescent="0.2">
      <c r="A978" s="110" t="s">
        <v>2817</v>
      </c>
      <c r="B978" s="149">
        <v>0</v>
      </c>
      <c r="C978" s="110" t="s">
        <v>442</v>
      </c>
      <c r="D978" s="147" t="s">
        <v>2818</v>
      </c>
      <c r="E978" s="150">
        <v>51</v>
      </c>
      <c r="F978" s="150">
        <v>15.5</v>
      </c>
      <c r="G978" s="147" t="s">
        <v>1832</v>
      </c>
      <c r="H978" s="110" t="s">
        <v>338</v>
      </c>
      <c r="I978" s="110" t="s">
        <v>359</v>
      </c>
      <c r="J978" s="110">
        <v>1</v>
      </c>
      <c r="K978" s="154">
        <v>790.5</v>
      </c>
      <c r="L978" s="154" t="s">
        <v>620</v>
      </c>
      <c r="M978" s="154">
        <v>40.563800000000001</v>
      </c>
      <c r="N978" s="154">
        <v>-96.255700000000004</v>
      </c>
      <c r="O978" s="154" t="str">
        <f>IF(TYPE(VLOOKUP(A978,'2025 check'!$E$3:$E$2531,1,0))=16,"Legacy Eligibility","Y")</f>
        <v>Y</v>
      </c>
    </row>
    <row r="979" spans="1:15" x14ac:dyDescent="0.2">
      <c r="A979" s="110" t="s">
        <v>2819</v>
      </c>
      <c r="B979" s="149">
        <v>0</v>
      </c>
      <c r="C979" s="110" t="s">
        <v>442</v>
      </c>
      <c r="D979" s="147" t="s">
        <v>2820</v>
      </c>
      <c r="E979" s="150">
        <v>32</v>
      </c>
      <c r="F979" s="150">
        <v>15.8</v>
      </c>
      <c r="G979" s="147" t="s">
        <v>1832</v>
      </c>
      <c r="H979" s="110" t="s">
        <v>338</v>
      </c>
      <c r="I979" s="110" t="s">
        <v>359</v>
      </c>
      <c r="J979" s="110">
        <v>1</v>
      </c>
      <c r="K979" s="154">
        <v>505.6</v>
      </c>
      <c r="L979" s="154" t="s">
        <v>620</v>
      </c>
      <c r="M979" s="154">
        <v>40.548299999999998</v>
      </c>
      <c r="N979" s="154">
        <v>-96.324700000000007</v>
      </c>
      <c r="O979" s="154" t="str">
        <f>IF(TYPE(VLOOKUP(A979,'2025 check'!$E$3:$E$2531,1,0))=16,"Legacy Eligibility","Y")</f>
        <v>Y</v>
      </c>
    </row>
    <row r="980" spans="1:15" x14ac:dyDescent="0.2">
      <c r="A980" s="110" t="s">
        <v>2821</v>
      </c>
      <c r="B980" s="149">
        <v>0</v>
      </c>
      <c r="C980" s="110" t="s">
        <v>442</v>
      </c>
      <c r="D980" s="147" t="s">
        <v>2822</v>
      </c>
      <c r="E980" s="150">
        <v>31</v>
      </c>
      <c r="F980" s="150">
        <v>16</v>
      </c>
      <c r="G980" s="147" t="s">
        <v>1832</v>
      </c>
      <c r="H980" s="110" t="s">
        <v>338</v>
      </c>
      <c r="I980" s="110" t="s">
        <v>359</v>
      </c>
      <c r="J980" s="110">
        <v>1</v>
      </c>
      <c r="K980" s="154">
        <v>496</v>
      </c>
      <c r="L980" s="154" t="s">
        <v>620</v>
      </c>
      <c r="M980" s="154">
        <v>40.769300000000001</v>
      </c>
      <c r="N980" s="154">
        <v>-96.387100000000004</v>
      </c>
      <c r="O980" s="154" t="str">
        <f>IF(TYPE(VLOOKUP(A980,'2025 check'!$E$3:$E$2531,1,0))=16,"Legacy Eligibility","Y")</f>
        <v>Y</v>
      </c>
    </row>
    <row r="981" spans="1:15" x14ac:dyDescent="0.2">
      <c r="A981" s="110" t="s">
        <v>2823</v>
      </c>
      <c r="B981" s="149">
        <v>0</v>
      </c>
      <c r="C981" s="110" t="s">
        <v>442</v>
      </c>
      <c r="D981" s="147" t="s">
        <v>2824</v>
      </c>
      <c r="E981" s="150">
        <v>113</v>
      </c>
      <c r="F981" s="150">
        <v>14</v>
      </c>
      <c r="G981" s="147" t="s">
        <v>337</v>
      </c>
      <c r="H981" s="110" t="s">
        <v>338</v>
      </c>
      <c r="I981" s="110" t="s">
        <v>359</v>
      </c>
      <c r="J981" s="110">
        <v>1</v>
      </c>
      <c r="K981" s="154">
        <v>1582</v>
      </c>
      <c r="L981" s="154" t="s">
        <v>620</v>
      </c>
      <c r="M981" s="154">
        <v>40.706499999999998</v>
      </c>
      <c r="N981" s="154">
        <v>-96.083200000000005</v>
      </c>
      <c r="O981" s="154" t="str">
        <f>IF(TYPE(VLOOKUP(A981,'2025 check'!$E$3:$E$2531,1,0))=16,"Legacy Eligibility","Y")</f>
        <v>Y</v>
      </c>
    </row>
    <row r="982" spans="1:15" x14ac:dyDescent="0.2">
      <c r="A982" s="110" t="s">
        <v>2825</v>
      </c>
      <c r="B982" s="149" t="s">
        <v>2826</v>
      </c>
      <c r="C982" s="110" t="s">
        <v>373</v>
      </c>
      <c r="D982" s="147" t="s">
        <v>2827</v>
      </c>
      <c r="E982" s="150">
        <v>32</v>
      </c>
      <c r="F982" s="150">
        <v>13.8</v>
      </c>
      <c r="G982" s="147" t="s">
        <v>1832</v>
      </c>
      <c r="H982" s="110" t="s">
        <v>338</v>
      </c>
      <c r="I982" s="110" t="s">
        <v>359</v>
      </c>
      <c r="J982" s="110">
        <v>1</v>
      </c>
      <c r="K982" s="154">
        <v>441.6</v>
      </c>
      <c r="L982" s="154" t="s">
        <v>620</v>
      </c>
      <c r="M982" s="154">
        <v>40.012700000000002</v>
      </c>
      <c r="N982" s="154">
        <v>-96.104900000000001</v>
      </c>
      <c r="O982" s="154" t="str">
        <f>IF(TYPE(VLOOKUP(A982,'2025 check'!$E$3:$E$2531,1,0))=16,"Legacy Eligibility","Y")</f>
        <v>Y</v>
      </c>
    </row>
    <row r="983" spans="1:15" x14ac:dyDescent="0.2">
      <c r="A983" s="110" t="s">
        <v>2828</v>
      </c>
      <c r="B983" s="149" t="s">
        <v>2829</v>
      </c>
      <c r="C983" s="110" t="s">
        <v>373</v>
      </c>
      <c r="D983" s="147" t="s">
        <v>2830</v>
      </c>
      <c r="E983" s="150">
        <v>25</v>
      </c>
      <c r="F983" s="150">
        <v>16</v>
      </c>
      <c r="G983" s="147" t="s">
        <v>1832</v>
      </c>
      <c r="H983" s="110" t="s">
        <v>338</v>
      </c>
      <c r="I983" s="110" t="s">
        <v>359</v>
      </c>
      <c r="J983" s="110">
        <v>1</v>
      </c>
      <c r="K983" s="154">
        <v>400</v>
      </c>
      <c r="L983" s="154" t="s">
        <v>620</v>
      </c>
      <c r="M983" s="154">
        <v>40.174972657589109</v>
      </c>
      <c r="N983" s="154">
        <v>-96.127300000000005</v>
      </c>
      <c r="O983" s="154" t="str">
        <f>IF(TYPE(VLOOKUP(A983,'2025 check'!$E$3:$E$2531,1,0))=16,"Legacy Eligibility","Y")</f>
        <v>Y</v>
      </c>
    </row>
    <row r="984" spans="1:15" x14ac:dyDescent="0.2">
      <c r="A984" s="110" t="s">
        <v>2831</v>
      </c>
      <c r="B984" s="149" t="s">
        <v>2832</v>
      </c>
      <c r="C984" s="110" t="s">
        <v>373</v>
      </c>
      <c r="D984" s="147" t="s">
        <v>2833</v>
      </c>
      <c r="E984" s="150">
        <v>63</v>
      </c>
      <c r="F984" s="150">
        <v>15.3</v>
      </c>
      <c r="G984" s="147" t="s">
        <v>1832</v>
      </c>
      <c r="H984" s="110" t="s">
        <v>338</v>
      </c>
      <c r="I984" s="110" t="s">
        <v>359</v>
      </c>
      <c r="J984" s="110">
        <v>1</v>
      </c>
      <c r="K984" s="154">
        <v>963.9</v>
      </c>
      <c r="L984" s="154" t="s">
        <v>620</v>
      </c>
      <c r="M984" s="154">
        <v>40.203600000000002</v>
      </c>
      <c r="N984" s="154">
        <v>-96.012200000000007</v>
      </c>
      <c r="O984" s="154" t="str">
        <f>IF(TYPE(VLOOKUP(A984,'2025 check'!$E$3:$E$2531,1,0))=16,"Legacy Eligibility","Y")</f>
        <v>Y</v>
      </c>
    </row>
    <row r="985" spans="1:15" x14ac:dyDescent="0.2">
      <c r="A985" s="110" t="s">
        <v>2834</v>
      </c>
      <c r="B985" s="149">
        <v>0</v>
      </c>
      <c r="C985" s="110" t="s">
        <v>377</v>
      </c>
      <c r="D985" s="147" t="s">
        <v>2835</v>
      </c>
      <c r="E985" s="150">
        <v>32</v>
      </c>
      <c r="F985" s="150">
        <v>16</v>
      </c>
      <c r="G985" s="147" t="s">
        <v>1832</v>
      </c>
      <c r="H985" s="110" t="s">
        <v>338</v>
      </c>
      <c r="I985" s="110" t="s">
        <v>344</v>
      </c>
      <c r="J985" s="110">
        <v>2</v>
      </c>
      <c r="K985" s="154">
        <v>512</v>
      </c>
      <c r="L985" s="154" t="s">
        <v>620</v>
      </c>
      <c r="M985" s="154">
        <v>42.380099999999999</v>
      </c>
      <c r="N985" s="154">
        <v>-97.5916</v>
      </c>
      <c r="O985" s="154" t="str">
        <f>IF(TYPE(VLOOKUP(A985,'2025 check'!$E$3:$E$2531,1,0))=16,"Legacy Eligibility","Y")</f>
        <v>Y</v>
      </c>
    </row>
    <row r="986" spans="1:15" x14ac:dyDescent="0.2">
      <c r="A986" s="110" t="s">
        <v>2836</v>
      </c>
      <c r="B986" s="149">
        <v>0</v>
      </c>
      <c r="C986" s="110" t="s">
        <v>1081</v>
      </c>
      <c r="D986" s="147" t="s">
        <v>2837</v>
      </c>
      <c r="E986" s="150">
        <v>31</v>
      </c>
      <c r="F986" s="150">
        <v>20</v>
      </c>
      <c r="G986" s="147" t="s">
        <v>1832</v>
      </c>
      <c r="H986" s="110" t="s">
        <v>338</v>
      </c>
      <c r="I986" s="110" t="s">
        <v>339</v>
      </c>
      <c r="J986" s="110">
        <v>4</v>
      </c>
      <c r="K986" s="154">
        <v>620</v>
      </c>
      <c r="L986" s="154" t="s">
        <v>620</v>
      </c>
      <c r="M986" s="154">
        <v>40.129300000000001</v>
      </c>
      <c r="N986" s="154">
        <v>-100.71729999999999</v>
      </c>
      <c r="O986" s="154" t="str">
        <f>IF(TYPE(VLOOKUP(A986,'2025 check'!$E$3:$E$2531,1,0))=16,"Legacy Eligibility","Y")</f>
        <v>Y</v>
      </c>
    </row>
    <row r="987" spans="1:15" x14ac:dyDescent="0.2">
      <c r="A987" s="110" t="s">
        <v>2838</v>
      </c>
      <c r="B987" s="149" t="s">
        <v>2839</v>
      </c>
      <c r="C987" s="110" t="s">
        <v>559</v>
      </c>
      <c r="D987" s="147" t="s">
        <v>2840</v>
      </c>
      <c r="E987" s="150">
        <v>47</v>
      </c>
      <c r="F987" s="150">
        <v>19.3</v>
      </c>
      <c r="G987" s="147" t="s">
        <v>1466</v>
      </c>
      <c r="H987" s="110" t="s">
        <v>548</v>
      </c>
      <c r="I987" s="110" t="s">
        <v>359</v>
      </c>
      <c r="J987" s="110">
        <v>1</v>
      </c>
      <c r="K987" s="154">
        <v>907.1</v>
      </c>
      <c r="L987" s="154" t="s">
        <v>620</v>
      </c>
      <c r="M987" s="154">
        <v>40.5824</v>
      </c>
      <c r="N987" s="154">
        <v>-97.359899999999996</v>
      </c>
      <c r="O987" s="154" t="str">
        <f>IF(TYPE(VLOOKUP(A987,'2025 check'!$E$3:$E$2531,1,0))=16,"Legacy Eligibility","Y")</f>
        <v>Y</v>
      </c>
    </row>
    <row r="988" spans="1:15" x14ac:dyDescent="0.2">
      <c r="A988" s="110" t="s">
        <v>2841</v>
      </c>
      <c r="B988" s="149" t="s">
        <v>2842</v>
      </c>
      <c r="C988" s="110" t="s">
        <v>456</v>
      </c>
      <c r="D988" s="147" t="s">
        <v>2843</v>
      </c>
      <c r="E988" s="150">
        <v>67</v>
      </c>
      <c r="F988" s="150">
        <v>18.8</v>
      </c>
      <c r="G988" s="147" t="s">
        <v>1466</v>
      </c>
      <c r="H988" s="110" t="s">
        <v>338</v>
      </c>
      <c r="I988" s="110" t="s">
        <v>359</v>
      </c>
      <c r="J988" s="110">
        <v>1</v>
      </c>
      <c r="K988" s="154">
        <v>1259.5999999999999</v>
      </c>
      <c r="L988" s="154" t="s">
        <v>620</v>
      </c>
      <c r="M988" s="154">
        <v>41.322099999999999</v>
      </c>
      <c r="N988" s="154">
        <v>-96.736699999999999</v>
      </c>
      <c r="O988" s="154" t="str">
        <f>IF(TYPE(VLOOKUP(A988,'2025 check'!$E$3:$E$2531,1,0))=16,"Legacy Eligibility","Y")</f>
        <v>Y</v>
      </c>
    </row>
    <row r="989" spans="1:15" x14ac:dyDescent="0.2">
      <c r="A989" s="110" t="s">
        <v>2844</v>
      </c>
      <c r="B989" s="149" t="s">
        <v>2845</v>
      </c>
      <c r="C989" s="110" t="s">
        <v>1136</v>
      </c>
      <c r="D989" s="147" t="s">
        <v>2846</v>
      </c>
      <c r="E989" s="150">
        <v>106</v>
      </c>
      <c r="F989" s="150">
        <v>20</v>
      </c>
      <c r="G989" s="147" t="s">
        <v>1832</v>
      </c>
      <c r="H989" s="110" t="s">
        <v>548</v>
      </c>
      <c r="I989" s="110" t="s">
        <v>601</v>
      </c>
      <c r="J989" s="110">
        <v>5</v>
      </c>
      <c r="K989" s="154">
        <v>2120</v>
      </c>
      <c r="L989" s="154" t="s">
        <v>620</v>
      </c>
      <c r="M989" s="154">
        <v>42.9223</v>
      </c>
      <c r="N989" s="154">
        <v>-103.74250000000001</v>
      </c>
      <c r="O989" s="154" t="str">
        <f>IF(TYPE(VLOOKUP(A989,'2025 check'!$E$3:$E$2531,1,0))=16,"Legacy Eligibility","Y")</f>
        <v>Y</v>
      </c>
    </row>
    <row r="990" spans="1:15" ht="28.5" x14ac:dyDescent="0.2">
      <c r="A990" s="110" t="s">
        <v>2847</v>
      </c>
      <c r="B990" s="149" t="s">
        <v>2848</v>
      </c>
      <c r="C990" s="110" t="s">
        <v>473</v>
      </c>
      <c r="D990" s="147" t="s">
        <v>2849</v>
      </c>
      <c r="E990" s="150">
        <v>28</v>
      </c>
      <c r="F990" s="150">
        <v>19.899999999999999</v>
      </c>
      <c r="G990" s="147" t="s">
        <v>1466</v>
      </c>
      <c r="H990" s="110" t="s">
        <v>338</v>
      </c>
      <c r="I990" s="110" t="s">
        <v>359</v>
      </c>
      <c r="J990" s="110">
        <v>1</v>
      </c>
      <c r="K990" s="154">
        <v>557.20000000000005</v>
      </c>
      <c r="L990" s="154" t="s">
        <v>620</v>
      </c>
      <c r="M990" s="154">
        <v>40.005099999999999</v>
      </c>
      <c r="N990" s="154">
        <v>-97.557500000000005</v>
      </c>
      <c r="O990" s="154" t="str">
        <f>IF(TYPE(VLOOKUP(A990,'2025 check'!$E$3:$E$2531,1,0))=16,"Legacy Eligibility","Y")</f>
        <v>Y</v>
      </c>
    </row>
    <row r="991" spans="1:15" x14ac:dyDescent="0.2">
      <c r="A991" s="110" t="s">
        <v>2850</v>
      </c>
      <c r="B991" s="149">
        <v>0</v>
      </c>
      <c r="C991" s="110" t="s">
        <v>918</v>
      </c>
      <c r="D991" s="147" t="s">
        <v>2851</v>
      </c>
      <c r="E991" s="150">
        <v>38</v>
      </c>
      <c r="F991" s="150">
        <v>21.9</v>
      </c>
      <c r="G991" s="147" t="s">
        <v>375</v>
      </c>
      <c r="H991" s="110" t="s">
        <v>338</v>
      </c>
      <c r="I991" s="110" t="s">
        <v>349</v>
      </c>
      <c r="J991" s="110">
        <v>3</v>
      </c>
      <c r="K991" s="154">
        <v>832.2</v>
      </c>
      <c r="L991" s="154" t="s">
        <v>620</v>
      </c>
      <c r="M991" s="154">
        <v>40.161900000000003</v>
      </c>
      <c r="N991" s="154">
        <v>-98.342500000000001</v>
      </c>
      <c r="O991" s="154" t="str">
        <f>IF(TYPE(VLOOKUP(A991,'2025 check'!$E$3:$E$2531,1,0))=16,"Legacy Eligibility","Y")</f>
        <v>Y</v>
      </c>
    </row>
    <row r="992" spans="1:15" x14ac:dyDescent="0.2">
      <c r="A992" s="110" t="s">
        <v>2852</v>
      </c>
      <c r="B992" s="149">
        <v>0</v>
      </c>
      <c r="C992" s="110" t="s">
        <v>866</v>
      </c>
      <c r="D992" s="147" t="s">
        <v>2853</v>
      </c>
      <c r="E992" s="150">
        <v>115</v>
      </c>
      <c r="F992" s="150">
        <v>20.399999999999999</v>
      </c>
      <c r="G992" s="147" t="s">
        <v>2854</v>
      </c>
      <c r="H992" s="110" t="s">
        <v>338</v>
      </c>
      <c r="I992" s="110" t="s">
        <v>344</v>
      </c>
      <c r="J992" s="110">
        <v>2</v>
      </c>
      <c r="K992" s="154">
        <v>2346</v>
      </c>
      <c r="L992" s="154" t="s">
        <v>340</v>
      </c>
      <c r="M992" s="154">
        <v>42.542999999999999</v>
      </c>
      <c r="N992" s="154">
        <v>-99.710099999999997</v>
      </c>
      <c r="O992" s="154" t="str">
        <f>IF(TYPE(VLOOKUP(A992,'2025 check'!$E$3:$E$2531,1,0))=16,"Legacy Eligibility","Y")</f>
        <v>Y</v>
      </c>
    </row>
    <row r="993" spans="1:15" x14ac:dyDescent="0.2">
      <c r="A993" s="110" t="s">
        <v>2855</v>
      </c>
      <c r="B993" s="149">
        <v>0</v>
      </c>
      <c r="C993" s="110" t="s">
        <v>411</v>
      </c>
      <c r="D993" s="147" t="s">
        <v>2856</v>
      </c>
      <c r="E993" s="150">
        <v>25</v>
      </c>
      <c r="F993" s="150">
        <v>24.3</v>
      </c>
      <c r="G993" s="147" t="s">
        <v>1832</v>
      </c>
      <c r="H993" s="110" t="s">
        <v>548</v>
      </c>
      <c r="I993" s="110" t="s">
        <v>359</v>
      </c>
      <c r="J993" s="110">
        <v>1</v>
      </c>
      <c r="K993" s="154">
        <v>607.5</v>
      </c>
      <c r="L993" s="154" t="s">
        <v>340</v>
      </c>
      <c r="M993" s="154">
        <v>41.306399999999996</v>
      </c>
      <c r="N993" s="154">
        <v>-96.311400000000006</v>
      </c>
      <c r="O993" s="154" t="str">
        <f>IF(TYPE(VLOOKUP(A993,'2025 check'!$E$3:$E$2531,1,0))=16,"Legacy Eligibility","Y")</f>
        <v>Y</v>
      </c>
    </row>
    <row r="994" spans="1:15" x14ac:dyDescent="0.2">
      <c r="A994" s="110" t="s">
        <v>2857</v>
      </c>
      <c r="B994" s="149" t="s">
        <v>2858</v>
      </c>
      <c r="C994" s="110" t="s">
        <v>2726</v>
      </c>
      <c r="D994" s="147" t="s">
        <v>2859</v>
      </c>
      <c r="E994" s="150">
        <v>129</v>
      </c>
      <c r="F994" s="150">
        <v>21.4</v>
      </c>
      <c r="G994" s="147" t="s">
        <v>337</v>
      </c>
      <c r="H994" s="110" t="s">
        <v>548</v>
      </c>
      <c r="I994" s="110" t="s">
        <v>349</v>
      </c>
      <c r="J994" s="110">
        <v>3</v>
      </c>
      <c r="K994" s="154">
        <v>2760.6</v>
      </c>
      <c r="L994" s="154" t="s">
        <v>340</v>
      </c>
      <c r="M994" s="154">
        <v>40.075400000000002</v>
      </c>
      <c r="N994" s="154">
        <v>-99.1387</v>
      </c>
      <c r="O994" s="154" t="str">
        <f>IF(TYPE(VLOOKUP(A994,'2025 check'!$E$3:$E$2531,1,0))=16,"Legacy Eligibility","Y")</f>
        <v>Y</v>
      </c>
    </row>
    <row r="995" spans="1:15" x14ac:dyDescent="0.2">
      <c r="A995" s="110" t="s">
        <v>2860</v>
      </c>
      <c r="B995" s="149">
        <v>0</v>
      </c>
      <c r="C995" s="110" t="s">
        <v>531</v>
      </c>
      <c r="D995" s="147" t="s">
        <v>2861</v>
      </c>
      <c r="E995" s="150">
        <v>33</v>
      </c>
      <c r="F995" s="150">
        <v>20.5</v>
      </c>
      <c r="G995" s="147" t="s">
        <v>1466</v>
      </c>
      <c r="H995" s="110" t="s">
        <v>338</v>
      </c>
      <c r="I995" s="110" t="s">
        <v>339</v>
      </c>
      <c r="J995" s="110">
        <v>4</v>
      </c>
      <c r="K995" s="154">
        <v>676.5</v>
      </c>
      <c r="L995" s="154" t="s">
        <v>620</v>
      </c>
      <c r="M995" s="154">
        <v>40.322200000000002</v>
      </c>
      <c r="N995" s="154">
        <v>-99.9863</v>
      </c>
      <c r="O995" s="154" t="str">
        <f>IF(TYPE(VLOOKUP(A995,'2025 check'!$E$3:$E$2531,1,0))=16,"Legacy Eligibility","Y")</f>
        <v>Legacy Eligibility</v>
      </c>
    </row>
    <row r="996" spans="1:15" x14ac:dyDescent="0.2">
      <c r="A996" s="110" t="s">
        <v>2862</v>
      </c>
      <c r="B996" s="149" t="s">
        <v>2863</v>
      </c>
      <c r="C996" s="110" t="s">
        <v>356</v>
      </c>
      <c r="D996" s="147" t="s">
        <v>2864</v>
      </c>
      <c r="E996" s="150">
        <v>22.999999999999996</v>
      </c>
      <c r="F996" s="150">
        <v>20</v>
      </c>
      <c r="G996" s="147" t="s">
        <v>1832</v>
      </c>
      <c r="H996" s="110" t="s">
        <v>358</v>
      </c>
      <c r="I996" s="110" t="s">
        <v>359</v>
      </c>
      <c r="J996" s="110">
        <v>1</v>
      </c>
      <c r="K996" s="154">
        <v>460</v>
      </c>
      <c r="L996" s="154" t="s">
        <v>340</v>
      </c>
      <c r="M996" s="154">
        <v>40.3033</v>
      </c>
      <c r="N996" s="154">
        <v>-96.765000000000001</v>
      </c>
      <c r="O996" s="154" t="str">
        <f>IF(TYPE(VLOOKUP(A996,'2025 check'!$E$3:$E$2531,1,0))=16,"Legacy Eligibility","Y")</f>
        <v>Y</v>
      </c>
    </row>
    <row r="997" spans="1:15" x14ac:dyDescent="0.2">
      <c r="A997" s="110" t="s">
        <v>2865</v>
      </c>
      <c r="B997" s="149" t="s">
        <v>2866</v>
      </c>
      <c r="C997" s="110" t="s">
        <v>356</v>
      </c>
      <c r="D997" s="147" t="s">
        <v>2867</v>
      </c>
      <c r="E997" s="150">
        <v>62</v>
      </c>
      <c r="F997" s="150">
        <v>20.399999999999999</v>
      </c>
      <c r="G997" s="147" t="s">
        <v>1832</v>
      </c>
      <c r="H997" s="110" t="s">
        <v>338</v>
      </c>
      <c r="I997" s="110" t="s">
        <v>359</v>
      </c>
      <c r="J997" s="110">
        <v>1</v>
      </c>
      <c r="K997" s="154">
        <v>1264.8</v>
      </c>
      <c r="L997" s="154" t="s">
        <v>620</v>
      </c>
      <c r="M997" s="154">
        <v>40.422199999999997</v>
      </c>
      <c r="N997" s="154">
        <v>-96.885800000000003</v>
      </c>
      <c r="O997" s="154" t="str">
        <f>IF(TYPE(VLOOKUP(A997,'2025 check'!$E$3:$E$2531,1,0))=16,"Legacy Eligibility","Y")</f>
        <v>Y</v>
      </c>
    </row>
    <row r="998" spans="1:15" x14ac:dyDescent="0.2">
      <c r="A998" s="110" t="s">
        <v>2868</v>
      </c>
      <c r="B998" s="149" t="s">
        <v>2869</v>
      </c>
      <c r="C998" s="110" t="s">
        <v>356</v>
      </c>
      <c r="D998" s="147" t="s">
        <v>2870</v>
      </c>
      <c r="E998" s="150">
        <v>41</v>
      </c>
      <c r="F998" s="150">
        <v>24</v>
      </c>
      <c r="G998" s="147" t="s">
        <v>1832</v>
      </c>
      <c r="H998" s="110" t="s">
        <v>338</v>
      </c>
      <c r="I998" s="110" t="s">
        <v>359</v>
      </c>
      <c r="J998" s="110">
        <v>1</v>
      </c>
      <c r="K998" s="154">
        <v>984</v>
      </c>
      <c r="L998" s="154" t="s">
        <v>620</v>
      </c>
      <c r="M998" s="154">
        <v>40.366399999999999</v>
      </c>
      <c r="N998" s="154">
        <v>-96.718999999999994</v>
      </c>
      <c r="O998" s="154" t="str">
        <f>IF(TYPE(VLOOKUP(A998,'2025 check'!$E$3:$E$2531,1,0))=16,"Legacy Eligibility","Y")</f>
        <v>Y</v>
      </c>
    </row>
    <row r="999" spans="1:15" x14ac:dyDescent="0.2">
      <c r="A999" s="110" t="s">
        <v>2871</v>
      </c>
      <c r="B999" s="149">
        <v>0</v>
      </c>
      <c r="C999" s="110" t="s">
        <v>2872</v>
      </c>
      <c r="D999" s="147" t="s">
        <v>2873</v>
      </c>
      <c r="E999" s="150">
        <v>31</v>
      </c>
      <c r="F999" s="150">
        <v>20.3</v>
      </c>
      <c r="G999" s="147" t="s">
        <v>1466</v>
      </c>
      <c r="H999" s="110" t="s">
        <v>338</v>
      </c>
      <c r="I999" s="110" t="s">
        <v>349</v>
      </c>
      <c r="J999" s="110">
        <v>3</v>
      </c>
      <c r="K999" s="154">
        <v>629.29999999999995</v>
      </c>
      <c r="L999" s="154" t="s">
        <v>340</v>
      </c>
      <c r="M999" s="154">
        <v>42.040500000000002</v>
      </c>
      <c r="N999" s="154">
        <v>-99.011300000000006</v>
      </c>
      <c r="O999" s="154" t="str">
        <f>IF(TYPE(VLOOKUP(A999,'2025 check'!$E$3:$E$2531,1,0))=16,"Legacy Eligibility","Y")</f>
        <v>Legacy Eligibility</v>
      </c>
    </row>
    <row r="1000" spans="1:15" ht="28.5" x14ac:dyDescent="0.2">
      <c r="A1000" s="110" t="s">
        <v>2874</v>
      </c>
      <c r="B1000" s="149" t="s">
        <v>2875</v>
      </c>
      <c r="C1000" s="110" t="s">
        <v>958</v>
      </c>
      <c r="D1000" s="147" t="s">
        <v>2876</v>
      </c>
      <c r="E1000" s="150">
        <v>59</v>
      </c>
      <c r="F1000" s="150">
        <v>20.100000000000001</v>
      </c>
      <c r="G1000" s="147" t="s">
        <v>1832</v>
      </c>
      <c r="H1000" s="110" t="s">
        <v>338</v>
      </c>
      <c r="I1000" s="110" t="s">
        <v>349</v>
      </c>
      <c r="J1000" s="110">
        <v>3</v>
      </c>
      <c r="K1000" s="154">
        <v>1185.9000000000001</v>
      </c>
      <c r="L1000" s="154" t="s">
        <v>620</v>
      </c>
      <c r="M1000" s="154">
        <v>40.076799999999999</v>
      </c>
      <c r="N1000" s="154">
        <v>-99.189899999999994</v>
      </c>
      <c r="O1000" s="154" t="str">
        <f>IF(TYPE(VLOOKUP(A1000,'2025 check'!$E$3:$E$2531,1,0))=16,"Legacy Eligibility","Y")</f>
        <v>Y</v>
      </c>
    </row>
    <row r="1001" spans="1:15" x14ac:dyDescent="0.2">
      <c r="A1001" s="110" t="s">
        <v>2877</v>
      </c>
      <c r="B1001" s="149">
        <v>0</v>
      </c>
      <c r="C1001" s="110" t="s">
        <v>1927</v>
      </c>
      <c r="D1001" s="147" t="s">
        <v>2878</v>
      </c>
      <c r="E1001" s="150">
        <v>79</v>
      </c>
      <c r="F1001" s="150">
        <v>24</v>
      </c>
      <c r="G1001" s="147" t="s">
        <v>1466</v>
      </c>
      <c r="H1001" s="110" t="s">
        <v>338</v>
      </c>
      <c r="I1001" s="110" t="s">
        <v>339</v>
      </c>
      <c r="J1001" s="110">
        <v>4</v>
      </c>
      <c r="K1001" s="154">
        <v>1896</v>
      </c>
      <c r="L1001" s="154" t="s">
        <v>620</v>
      </c>
      <c r="M1001" s="154">
        <v>40.497599999999998</v>
      </c>
      <c r="N1001" s="154">
        <v>-101.339</v>
      </c>
      <c r="O1001" s="154" t="str">
        <f>IF(TYPE(VLOOKUP(A1001,'2025 check'!$E$3:$E$2531,1,0))=16,"Legacy Eligibility","Y")</f>
        <v>Y</v>
      </c>
    </row>
    <row r="1002" spans="1:15" x14ac:dyDescent="0.2">
      <c r="A1002" s="110" t="s">
        <v>2879</v>
      </c>
      <c r="B1002" s="149">
        <v>0</v>
      </c>
      <c r="C1002" s="110" t="s">
        <v>1927</v>
      </c>
      <c r="D1002" s="147" t="s">
        <v>2880</v>
      </c>
      <c r="E1002" s="150">
        <v>41</v>
      </c>
      <c r="F1002" s="150">
        <v>20.3</v>
      </c>
      <c r="G1002" s="147" t="s">
        <v>1466</v>
      </c>
      <c r="H1002" s="110" t="s">
        <v>338</v>
      </c>
      <c r="I1002" s="110" t="s">
        <v>339</v>
      </c>
      <c r="J1002" s="110">
        <v>4</v>
      </c>
      <c r="K1002" s="154">
        <v>832.3</v>
      </c>
      <c r="L1002" s="154" t="s">
        <v>620</v>
      </c>
      <c r="M1002" s="154">
        <v>40.553400000000003</v>
      </c>
      <c r="N1002" s="154">
        <v>-101.1199</v>
      </c>
      <c r="O1002" s="154" t="str">
        <f>IF(TYPE(VLOOKUP(A1002,'2025 check'!$E$3:$E$2531,1,0))=16,"Legacy Eligibility","Y")</f>
        <v>Y</v>
      </c>
    </row>
    <row r="1003" spans="1:15" x14ac:dyDescent="0.2">
      <c r="A1003" s="110" t="s">
        <v>2881</v>
      </c>
      <c r="B1003" s="149">
        <v>0</v>
      </c>
      <c r="C1003" s="110" t="s">
        <v>652</v>
      </c>
      <c r="D1003" s="147" t="s">
        <v>2882</v>
      </c>
      <c r="E1003" s="150">
        <v>32.001312335957998</v>
      </c>
      <c r="F1003" s="150">
        <v>21.8</v>
      </c>
      <c r="G1003" s="147" t="s">
        <v>1832</v>
      </c>
      <c r="H1003" s="110" t="s">
        <v>338</v>
      </c>
      <c r="I1003" s="110" t="s">
        <v>344</v>
      </c>
      <c r="J1003" s="110">
        <v>2</v>
      </c>
      <c r="K1003" s="154">
        <v>697.6</v>
      </c>
      <c r="L1003" s="154" t="s">
        <v>620</v>
      </c>
      <c r="M1003" s="154">
        <v>41.945599999999999</v>
      </c>
      <c r="N1003" s="154">
        <v>-97.446899999999999</v>
      </c>
      <c r="O1003" s="154" t="str">
        <f>IF(TYPE(VLOOKUP(A1003,'2025 check'!$E$3:$E$2531,1,0))=16,"Legacy Eligibility","Y")</f>
        <v>Y</v>
      </c>
    </row>
    <row r="1004" spans="1:15" x14ac:dyDescent="0.2">
      <c r="A1004" s="110" t="s">
        <v>2883</v>
      </c>
      <c r="B1004" s="149">
        <v>0</v>
      </c>
      <c r="C1004" s="110" t="s">
        <v>1530</v>
      </c>
      <c r="D1004" s="147" t="s">
        <v>2884</v>
      </c>
      <c r="E1004" s="150">
        <v>30</v>
      </c>
      <c r="F1004" s="150">
        <v>20.2</v>
      </c>
      <c r="G1004" s="147" t="s">
        <v>1466</v>
      </c>
      <c r="H1004" s="110" t="s">
        <v>338</v>
      </c>
      <c r="I1004" s="110" t="s">
        <v>349</v>
      </c>
      <c r="J1004" s="110">
        <v>3</v>
      </c>
      <c r="K1004" s="154">
        <v>606</v>
      </c>
      <c r="L1004" s="154" t="s">
        <v>620</v>
      </c>
      <c r="M1004" s="154">
        <v>40.002400000000002</v>
      </c>
      <c r="N1004" s="154">
        <v>-98.240899999999996</v>
      </c>
      <c r="O1004" s="154" t="str">
        <f>IF(TYPE(VLOOKUP(A1004,'2025 check'!$E$3:$E$2531,1,0))=16,"Legacy Eligibility","Y")</f>
        <v>Legacy Eligibility</v>
      </c>
    </row>
    <row r="1005" spans="1:15" x14ac:dyDescent="0.2">
      <c r="A1005" s="110" t="s">
        <v>2885</v>
      </c>
      <c r="B1005" s="149">
        <v>0</v>
      </c>
      <c r="C1005" s="110" t="s">
        <v>1530</v>
      </c>
      <c r="D1005" s="147" t="s">
        <v>2886</v>
      </c>
      <c r="E1005" s="150">
        <v>27</v>
      </c>
      <c r="F1005" s="150">
        <v>20.3</v>
      </c>
      <c r="G1005" s="147" t="s">
        <v>1466</v>
      </c>
      <c r="H1005" s="110" t="s">
        <v>338</v>
      </c>
      <c r="I1005" s="110" t="s">
        <v>349</v>
      </c>
      <c r="J1005" s="110">
        <v>3</v>
      </c>
      <c r="K1005" s="154">
        <v>548.1</v>
      </c>
      <c r="L1005" s="154" t="s">
        <v>620</v>
      </c>
      <c r="M1005" s="154">
        <v>40.132899999999999</v>
      </c>
      <c r="N1005" s="154">
        <v>-98.004800000000003</v>
      </c>
      <c r="O1005" s="154" t="str">
        <f>IF(TYPE(VLOOKUP(A1005,'2025 check'!$E$3:$E$2531,1,0))=16,"Legacy Eligibility","Y")</f>
        <v>Y</v>
      </c>
    </row>
    <row r="1006" spans="1:15" x14ac:dyDescent="0.2">
      <c r="A1006" s="110" t="s">
        <v>2887</v>
      </c>
      <c r="B1006" s="149">
        <v>0</v>
      </c>
      <c r="C1006" s="110" t="s">
        <v>1530</v>
      </c>
      <c r="D1006" s="147" t="s">
        <v>2888</v>
      </c>
      <c r="E1006" s="150">
        <v>59</v>
      </c>
      <c r="F1006" s="150">
        <v>20.5</v>
      </c>
      <c r="G1006" s="147" t="s">
        <v>1466</v>
      </c>
      <c r="H1006" s="110" t="s">
        <v>338</v>
      </c>
      <c r="I1006" s="110" t="s">
        <v>349</v>
      </c>
      <c r="J1006" s="110">
        <v>3</v>
      </c>
      <c r="K1006" s="154">
        <v>1209.5</v>
      </c>
      <c r="L1006" s="154" t="s">
        <v>620</v>
      </c>
      <c r="M1006" s="154">
        <v>40.326000000000001</v>
      </c>
      <c r="N1006" s="154">
        <v>-98.085800000000006</v>
      </c>
      <c r="O1006" s="154" t="str">
        <f>IF(TYPE(VLOOKUP(A1006,'2025 check'!$E$3:$E$2531,1,0))=16,"Legacy Eligibility","Y")</f>
        <v>Y</v>
      </c>
    </row>
    <row r="1007" spans="1:15" x14ac:dyDescent="0.2">
      <c r="A1007" s="110" t="s">
        <v>2889</v>
      </c>
      <c r="B1007" s="149" t="s">
        <v>2890</v>
      </c>
      <c r="C1007" s="110" t="s">
        <v>373</v>
      </c>
      <c r="D1007" s="147" t="s">
        <v>2891</v>
      </c>
      <c r="E1007" s="150">
        <v>31</v>
      </c>
      <c r="F1007" s="150">
        <v>23.8</v>
      </c>
      <c r="G1007" s="147" t="s">
        <v>1832</v>
      </c>
      <c r="H1007" s="110" t="s">
        <v>338</v>
      </c>
      <c r="I1007" s="110" t="s">
        <v>359</v>
      </c>
      <c r="J1007" s="110">
        <v>1</v>
      </c>
      <c r="K1007" s="154">
        <v>737.8</v>
      </c>
      <c r="L1007" s="154" t="s">
        <v>620</v>
      </c>
      <c r="M1007" s="154">
        <v>40.030700000000003</v>
      </c>
      <c r="N1007" s="154">
        <v>-96.293700000000001</v>
      </c>
      <c r="O1007" s="154" t="str">
        <f>IF(TYPE(VLOOKUP(A1007,'2025 check'!$E$3:$E$2531,1,0))=16,"Legacy Eligibility","Y")</f>
        <v>Y</v>
      </c>
    </row>
    <row r="1008" spans="1:15" x14ac:dyDescent="0.2">
      <c r="A1008" s="110" t="s">
        <v>2892</v>
      </c>
      <c r="B1008" s="149">
        <v>0</v>
      </c>
      <c r="C1008" s="110" t="s">
        <v>2893</v>
      </c>
      <c r="D1008" s="147" t="s">
        <v>2894</v>
      </c>
      <c r="E1008" s="150">
        <v>28</v>
      </c>
      <c r="F1008" s="150">
        <v>21.1</v>
      </c>
      <c r="G1008" s="147" t="s">
        <v>1466</v>
      </c>
      <c r="H1008" s="110" t="s">
        <v>338</v>
      </c>
      <c r="I1008" s="110" t="s">
        <v>349</v>
      </c>
      <c r="J1008" s="110">
        <v>3</v>
      </c>
      <c r="K1008" s="154">
        <v>590.79999999999995</v>
      </c>
      <c r="L1008" s="154" t="s">
        <v>620</v>
      </c>
      <c r="M1008" s="154">
        <v>41.612400000000001</v>
      </c>
      <c r="N1008" s="154">
        <v>-98.937100000000001</v>
      </c>
      <c r="O1008" s="154" t="str">
        <f>IF(TYPE(VLOOKUP(A1008,'2025 check'!$E$3:$E$2531,1,0))=16,"Legacy Eligibility","Y")</f>
        <v>Legacy Eligibility</v>
      </c>
    </row>
    <row r="1009" spans="1:15" x14ac:dyDescent="0.2">
      <c r="A1009" s="110" t="s">
        <v>2895</v>
      </c>
      <c r="B1009" s="149" t="s">
        <v>2896</v>
      </c>
      <c r="C1009" s="110" t="s">
        <v>2893</v>
      </c>
      <c r="D1009" s="147" t="s">
        <v>2897</v>
      </c>
      <c r="E1009" s="150">
        <v>29</v>
      </c>
      <c r="F1009" s="150">
        <v>24</v>
      </c>
      <c r="G1009" s="147" t="s">
        <v>1466</v>
      </c>
      <c r="H1009" s="110" t="s">
        <v>338</v>
      </c>
      <c r="I1009" s="110" t="s">
        <v>349</v>
      </c>
      <c r="J1009" s="110">
        <v>3</v>
      </c>
      <c r="K1009" s="154">
        <v>696</v>
      </c>
      <c r="L1009" s="154" t="s">
        <v>620</v>
      </c>
      <c r="M1009" s="154">
        <v>41.596800000000002</v>
      </c>
      <c r="N1009" s="154">
        <v>-98.966700000000003</v>
      </c>
      <c r="O1009" s="154" t="str">
        <f>IF(TYPE(VLOOKUP(A1009,'2025 check'!$E$3:$E$2531,1,0))=16,"Legacy Eligibility","Y")</f>
        <v>Y</v>
      </c>
    </row>
    <row r="1010" spans="1:15" x14ac:dyDescent="0.2">
      <c r="A1010" s="110" t="s">
        <v>2898</v>
      </c>
      <c r="B1010" s="149">
        <v>0</v>
      </c>
      <c r="C1010" s="110" t="s">
        <v>482</v>
      </c>
      <c r="D1010" s="147" t="s">
        <v>2899</v>
      </c>
      <c r="E1010" s="150">
        <v>24</v>
      </c>
      <c r="F1010" s="150">
        <v>20.100000000000001</v>
      </c>
      <c r="G1010" s="147" t="s">
        <v>1832</v>
      </c>
      <c r="H1010" s="110" t="s">
        <v>338</v>
      </c>
      <c r="I1010" s="110" t="s">
        <v>344</v>
      </c>
      <c r="J1010" s="110">
        <v>2</v>
      </c>
      <c r="K1010" s="154">
        <v>482.4</v>
      </c>
      <c r="L1010" s="154" t="s">
        <v>620</v>
      </c>
      <c r="M1010" s="154">
        <v>42.322600000000001</v>
      </c>
      <c r="N1010" s="154">
        <v>-97.273799999999994</v>
      </c>
      <c r="O1010" s="154" t="str">
        <f>IF(TYPE(VLOOKUP(A1010,'2025 check'!$E$3:$E$2531,1,0))=16,"Legacy Eligibility","Y")</f>
        <v>Y</v>
      </c>
    </row>
    <row r="1011" spans="1:15" x14ac:dyDescent="0.2">
      <c r="A1011" s="110" t="s">
        <v>2900</v>
      </c>
      <c r="B1011" s="149">
        <v>0</v>
      </c>
      <c r="C1011" s="110" t="s">
        <v>482</v>
      </c>
      <c r="D1011" s="147" t="s">
        <v>2901</v>
      </c>
      <c r="E1011" s="150">
        <v>22</v>
      </c>
      <c r="F1011" s="150">
        <v>20.3</v>
      </c>
      <c r="G1011" s="147" t="s">
        <v>1466</v>
      </c>
      <c r="H1011" s="110" t="s">
        <v>338</v>
      </c>
      <c r="I1011" s="110" t="s">
        <v>344</v>
      </c>
      <c r="J1011" s="110">
        <v>2</v>
      </c>
      <c r="K1011" s="154">
        <v>446.6</v>
      </c>
      <c r="L1011" s="154" t="s">
        <v>620</v>
      </c>
      <c r="M1011" s="154">
        <v>42.148699999999998</v>
      </c>
      <c r="N1011" s="154">
        <v>-97.290800000000004</v>
      </c>
      <c r="O1011" s="154" t="str">
        <f>IF(TYPE(VLOOKUP(A1011,'2025 check'!$E$3:$E$2531,1,0))=16,"Legacy Eligibility","Y")</f>
        <v>Y</v>
      </c>
    </row>
    <row r="1012" spans="1:15" x14ac:dyDescent="0.2">
      <c r="A1012" s="110" t="s">
        <v>2902</v>
      </c>
      <c r="B1012" s="149">
        <v>0</v>
      </c>
      <c r="C1012" s="110" t="s">
        <v>482</v>
      </c>
      <c r="D1012" s="147" t="s">
        <v>2903</v>
      </c>
      <c r="E1012" s="150">
        <v>24</v>
      </c>
      <c r="F1012" s="150">
        <v>22</v>
      </c>
      <c r="G1012" s="147" t="s">
        <v>1466</v>
      </c>
      <c r="H1012" s="110" t="s">
        <v>338</v>
      </c>
      <c r="I1012" s="110" t="s">
        <v>344</v>
      </c>
      <c r="J1012" s="110">
        <v>2</v>
      </c>
      <c r="K1012" s="154">
        <v>528</v>
      </c>
      <c r="L1012" s="154" t="s">
        <v>620</v>
      </c>
      <c r="M1012" s="154">
        <v>42.162100000000002</v>
      </c>
      <c r="N1012" s="154">
        <v>-96.842500000000001</v>
      </c>
      <c r="O1012" s="154" t="str">
        <f>IF(TYPE(VLOOKUP(A1012,'2025 check'!$E$3:$E$2531,1,0))=16,"Legacy Eligibility","Y")</f>
        <v>Y</v>
      </c>
    </row>
    <row r="1013" spans="1:15" x14ac:dyDescent="0.2">
      <c r="A1013" s="110" t="s">
        <v>2904</v>
      </c>
      <c r="B1013" s="149">
        <v>0</v>
      </c>
      <c r="C1013" s="110" t="s">
        <v>918</v>
      </c>
      <c r="D1013" s="147" t="s">
        <v>2905</v>
      </c>
      <c r="E1013" s="150">
        <v>27</v>
      </c>
      <c r="F1013" s="150">
        <v>25.2</v>
      </c>
      <c r="G1013" s="147" t="s">
        <v>1832</v>
      </c>
      <c r="H1013" s="110" t="s">
        <v>338</v>
      </c>
      <c r="I1013" s="110" t="s">
        <v>349</v>
      </c>
      <c r="J1013" s="110">
        <v>3</v>
      </c>
      <c r="K1013" s="154">
        <v>680.4</v>
      </c>
      <c r="L1013" s="154" t="s">
        <v>620</v>
      </c>
      <c r="M1013" s="154">
        <v>40.328600000000002</v>
      </c>
      <c r="N1013" s="154">
        <v>-98.311300000000003</v>
      </c>
      <c r="O1013" s="154" t="str">
        <f>IF(TYPE(VLOOKUP(A1013,'2025 check'!$E$3:$E$2531,1,0))=16,"Legacy Eligibility","Y")</f>
        <v>Y</v>
      </c>
    </row>
    <row r="1014" spans="1:15" x14ac:dyDescent="0.2">
      <c r="A1014" s="110" t="s">
        <v>2906</v>
      </c>
      <c r="B1014" s="149">
        <v>0</v>
      </c>
      <c r="C1014" s="110" t="s">
        <v>577</v>
      </c>
      <c r="D1014" s="147" t="s">
        <v>2907</v>
      </c>
      <c r="E1014" s="150">
        <v>53</v>
      </c>
      <c r="F1014" s="150">
        <v>16</v>
      </c>
      <c r="G1014" s="147" t="s">
        <v>375</v>
      </c>
      <c r="H1014" s="110" t="s">
        <v>338</v>
      </c>
      <c r="I1014" s="110" t="s">
        <v>344</v>
      </c>
      <c r="J1014" s="110">
        <v>2</v>
      </c>
      <c r="K1014" s="154">
        <v>848</v>
      </c>
      <c r="L1014" s="154" t="s">
        <v>620</v>
      </c>
      <c r="M1014" s="154">
        <v>42.426900000000003</v>
      </c>
      <c r="N1014" s="154">
        <v>-98.134200000000007</v>
      </c>
      <c r="O1014" s="154" t="str">
        <f>IF(TYPE(VLOOKUP(A1014,'2025 check'!$E$3:$E$2531,1,0))=16,"Legacy Eligibility","Y")</f>
        <v>Y</v>
      </c>
    </row>
    <row r="1015" spans="1:15" x14ac:dyDescent="0.2">
      <c r="A1015" s="110" t="s">
        <v>2908</v>
      </c>
      <c r="B1015" s="149">
        <v>0</v>
      </c>
      <c r="C1015" s="110" t="s">
        <v>577</v>
      </c>
      <c r="D1015" s="147" t="s">
        <v>2909</v>
      </c>
      <c r="E1015" s="150">
        <v>31</v>
      </c>
      <c r="F1015" s="150">
        <v>20</v>
      </c>
      <c r="G1015" s="147" t="s">
        <v>1832</v>
      </c>
      <c r="H1015" s="110" t="s">
        <v>338</v>
      </c>
      <c r="I1015" s="110" t="s">
        <v>344</v>
      </c>
      <c r="J1015" s="110">
        <v>2</v>
      </c>
      <c r="K1015" s="154">
        <v>620</v>
      </c>
      <c r="L1015" s="154" t="s">
        <v>620</v>
      </c>
      <c r="M1015" s="154">
        <v>42.003</v>
      </c>
      <c r="N1015" s="154">
        <v>-97.915899999999993</v>
      </c>
      <c r="O1015" s="154" t="str">
        <f>IF(TYPE(VLOOKUP(A1015,'2025 check'!$E$3:$E$2531,1,0))=16,"Legacy Eligibility","Y")</f>
        <v>Y</v>
      </c>
    </row>
    <row r="1016" spans="1:15" x14ac:dyDescent="0.2">
      <c r="A1016" s="110" t="s">
        <v>2910</v>
      </c>
      <c r="B1016" s="149">
        <v>0</v>
      </c>
      <c r="C1016" s="110" t="s">
        <v>577</v>
      </c>
      <c r="D1016" s="147" t="s">
        <v>2911</v>
      </c>
      <c r="E1016" s="150">
        <v>56</v>
      </c>
      <c r="F1016" s="150">
        <v>20</v>
      </c>
      <c r="G1016" s="147" t="s">
        <v>1832</v>
      </c>
      <c r="H1016" s="110" t="s">
        <v>338</v>
      </c>
      <c r="I1016" s="110" t="s">
        <v>344</v>
      </c>
      <c r="J1016" s="110">
        <v>2</v>
      </c>
      <c r="K1016" s="154">
        <v>1120</v>
      </c>
      <c r="L1016" s="154" t="s">
        <v>620</v>
      </c>
      <c r="M1016" s="154">
        <v>42.003100000000003</v>
      </c>
      <c r="N1016" s="154">
        <v>-97.889600000000002</v>
      </c>
      <c r="O1016" s="154" t="str">
        <f>IF(TYPE(VLOOKUP(A1016,'2025 check'!$E$3:$E$2531,1,0))=16,"Legacy Eligibility","Y")</f>
        <v>Y</v>
      </c>
    </row>
    <row r="1017" spans="1:15" x14ac:dyDescent="0.2">
      <c r="A1017" s="110" t="s">
        <v>2912</v>
      </c>
      <c r="B1017" s="149">
        <v>0</v>
      </c>
      <c r="C1017" s="110" t="s">
        <v>590</v>
      </c>
      <c r="D1017" s="147" t="s">
        <v>2913</v>
      </c>
      <c r="E1017" s="150">
        <v>30</v>
      </c>
      <c r="F1017" s="150">
        <v>20</v>
      </c>
      <c r="G1017" s="147" t="s">
        <v>1832</v>
      </c>
      <c r="H1017" s="110" t="s">
        <v>338</v>
      </c>
      <c r="I1017" s="110" t="s">
        <v>344</v>
      </c>
      <c r="J1017" s="110">
        <v>2</v>
      </c>
      <c r="K1017" s="154">
        <v>600</v>
      </c>
      <c r="L1017" s="154" t="s">
        <v>340</v>
      </c>
      <c r="M1017" s="154">
        <v>42.497660447894326</v>
      </c>
      <c r="N1017" s="154">
        <v>-97.074905364418029</v>
      </c>
      <c r="O1017" s="154" t="str">
        <f>IF(TYPE(VLOOKUP(A1017,'2025 check'!$E$3:$E$2531,1,0))=16,"Legacy Eligibility","Y")</f>
        <v>Y</v>
      </c>
    </row>
    <row r="1018" spans="1:15" x14ac:dyDescent="0.2">
      <c r="A1018" s="110" t="s">
        <v>2914</v>
      </c>
      <c r="B1018" s="149">
        <v>0</v>
      </c>
      <c r="C1018" s="110" t="s">
        <v>590</v>
      </c>
      <c r="D1018" s="147" t="s">
        <v>2915</v>
      </c>
      <c r="E1018" s="150">
        <v>32</v>
      </c>
      <c r="F1018" s="150">
        <v>20</v>
      </c>
      <c r="G1018" s="147" t="s">
        <v>1832</v>
      </c>
      <c r="H1018" s="110" t="s">
        <v>338</v>
      </c>
      <c r="I1018" s="110" t="s">
        <v>344</v>
      </c>
      <c r="J1018" s="110">
        <v>2</v>
      </c>
      <c r="K1018" s="154">
        <v>640</v>
      </c>
      <c r="L1018" s="154" t="s">
        <v>620</v>
      </c>
      <c r="M1018" s="154">
        <v>42.743000000000002</v>
      </c>
      <c r="N1018" s="154">
        <v>-97.2059</v>
      </c>
      <c r="O1018" s="154" t="str">
        <f>IF(TYPE(VLOOKUP(A1018,'2025 check'!$E$3:$E$2531,1,0))=16,"Legacy Eligibility","Y")</f>
        <v>Y</v>
      </c>
    </row>
    <row r="1019" spans="1:15" x14ac:dyDescent="0.2">
      <c r="A1019" s="110" t="s">
        <v>2916</v>
      </c>
      <c r="B1019" s="149" t="s">
        <v>2917</v>
      </c>
      <c r="C1019" s="110" t="s">
        <v>347</v>
      </c>
      <c r="D1019" s="147" t="s">
        <v>2918</v>
      </c>
      <c r="E1019" s="150">
        <v>33</v>
      </c>
      <c r="F1019" s="150">
        <v>18</v>
      </c>
      <c r="G1019" s="147" t="s">
        <v>1832</v>
      </c>
      <c r="H1019" s="110" t="s">
        <v>338</v>
      </c>
      <c r="I1019" s="110" t="s">
        <v>349</v>
      </c>
      <c r="J1019" s="110">
        <v>3</v>
      </c>
      <c r="K1019" s="154">
        <v>594</v>
      </c>
      <c r="L1019" s="154" t="s">
        <v>620</v>
      </c>
      <c r="M1019" s="154">
        <v>41.625700000000002</v>
      </c>
      <c r="N1019" s="154">
        <v>-99.741299999999995</v>
      </c>
      <c r="O1019" s="154" t="str">
        <f>IF(TYPE(VLOOKUP(A1019,'2025 check'!$E$3:$E$2531,1,0))=16,"Legacy Eligibility","Y")</f>
        <v>Y</v>
      </c>
    </row>
    <row r="1020" spans="1:15" x14ac:dyDescent="0.2">
      <c r="A1020" s="110" t="s">
        <v>2919</v>
      </c>
      <c r="B1020" s="149" t="s">
        <v>2920</v>
      </c>
      <c r="C1020" s="110" t="s">
        <v>347</v>
      </c>
      <c r="D1020" s="147" t="s">
        <v>2921</v>
      </c>
      <c r="E1020" s="150">
        <v>32</v>
      </c>
      <c r="F1020" s="150">
        <v>20</v>
      </c>
      <c r="G1020" s="147" t="s">
        <v>1466</v>
      </c>
      <c r="H1020" s="110" t="s">
        <v>338</v>
      </c>
      <c r="I1020" s="110" t="s">
        <v>349</v>
      </c>
      <c r="J1020" s="110">
        <v>3</v>
      </c>
      <c r="K1020" s="154">
        <v>640</v>
      </c>
      <c r="L1020" s="154" t="s">
        <v>620</v>
      </c>
      <c r="M1020" s="154">
        <v>41.304000000000002</v>
      </c>
      <c r="N1020" s="154">
        <v>-99.467399999999998</v>
      </c>
      <c r="O1020" s="154" t="str">
        <f>IF(TYPE(VLOOKUP(A1020,'2025 check'!$E$3:$E$2531,1,0))=16,"Legacy Eligibility","Y")</f>
        <v>Y</v>
      </c>
    </row>
    <row r="1021" spans="1:15" x14ac:dyDescent="0.2">
      <c r="A1021" s="110" t="s">
        <v>2922</v>
      </c>
      <c r="B1021" s="149" t="s">
        <v>2923</v>
      </c>
      <c r="C1021" s="110" t="s">
        <v>599</v>
      </c>
      <c r="D1021" s="147" t="s">
        <v>2924</v>
      </c>
      <c r="E1021" s="150">
        <v>36</v>
      </c>
      <c r="F1021" s="150">
        <v>16</v>
      </c>
      <c r="G1021" s="147" t="s">
        <v>1466</v>
      </c>
      <c r="H1021" s="110" t="s">
        <v>338</v>
      </c>
      <c r="I1021" s="110" t="s">
        <v>601</v>
      </c>
      <c r="J1021" s="110">
        <v>5</v>
      </c>
      <c r="K1021" s="154">
        <v>576</v>
      </c>
      <c r="L1021" s="154" t="s">
        <v>620</v>
      </c>
      <c r="M1021" s="154">
        <v>42.702199999999998</v>
      </c>
      <c r="N1021" s="154">
        <v>-103.40999731779095</v>
      </c>
      <c r="O1021" s="154" t="str">
        <f>IF(TYPE(VLOOKUP(A1021,'2025 check'!$E$3:$E$2531,1,0))=16,"Legacy Eligibility","Y")</f>
        <v>Y</v>
      </c>
    </row>
    <row r="1022" spans="1:15" x14ac:dyDescent="0.2">
      <c r="A1022" s="110" t="s">
        <v>2925</v>
      </c>
      <c r="B1022" s="149">
        <v>0</v>
      </c>
      <c r="C1022" s="110" t="s">
        <v>494</v>
      </c>
      <c r="D1022" s="147" t="s">
        <v>2926</v>
      </c>
      <c r="E1022" s="150">
        <v>39</v>
      </c>
      <c r="F1022" s="150">
        <v>20</v>
      </c>
      <c r="G1022" s="147" t="s">
        <v>1832</v>
      </c>
      <c r="H1022" s="110" t="s">
        <v>338</v>
      </c>
      <c r="I1022" s="110" t="s">
        <v>344</v>
      </c>
      <c r="J1022" s="110">
        <v>2</v>
      </c>
      <c r="K1022" s="154">
        <v>780</v>
      </c>
      <c r="L1022" s="154" t="s">
        <v>620</v>
      </c>
      <c r="M1022" s="154">
        <v>42.451999999999998</v>
      </c>
      <c r="N1022" s="154">
        <v>-96.864099999999993</v>
      </c>
      <c r="O1022" s="154" t="str">
        <f>IF(TYPE(VLOOKUP(A1022,'2025 check'!$E$3:$E$2531,1,0))=16,"Legacy Eligibility","Y")</f>
        <v>Y</v>
      </c>
    </row>
    <row r="1023" spans="1:15" x14ac:dyDescent="0.2">
      <c r="A1023" s="110" t="s">
        <v>2927</v>
      </c>
      <c r="B1023" s="149" t="s">
        <v>2928</v>
      </c>
      <c r="C1023" s="110" t="s">
        <v>880</v>
      </c>
      <c r="D1023" s="147" t="s">
        <v>2929</v>
      </c>
      <c r="E1023" s="150">
        <v>22</v>
      </c>
      <c r="F1023" s="150">
        <v>20</v>
      </c>
      <c r="G1023" s="147" t="s">
        <v>1832</v>
      </c>
      <c r="H1023" s="110" t="s">
        <v>338</v>
      </c>
      <c r="I1023" s="110" t="s">
        <v>344</v>
      </c>
      <c r="J1023" s="110">
        <v>2</v>
      </c>
      <c r="K1023" s="154">
        <v>440</v>
      </c>
      <c r="L1023" s="154" t="s">
        <v>620</v>
      </c>
      <c r="M1023" s="154">
        <v>41.597394985420863</v>
      </c>
      <c r="N1023" s="154">
        <v>-96.873126822090143</v>
      </c>
      <c r="O1023" s="154" t="str">
        <f>IF(TYPE(VLOOKUP(A1023,'2025 check'!$E$3:$E$2531,1,0))=16,"Legacy Eligibility","Y")</f>
        <v>Y</v>
      </c>
    </row>
    <row r="1024" spans="1:15" x14ac:dyDescent="0.2">
      <c r="A1024" s="110" t="s">
        <v>2930</v>
      </c>
      <c r="B1024" s="149" t="s">
        <v>2931</v>
      </c>
      <c r="C1024" s="110" t="s">
        <v>356</v>
      </c>
      <c r="D1024" s="147" t="s">
        <v>2932</v>
      </c>
      <c r="E1024" s="150">
        <v>25</v>
      </c>
      <c r="F1024" s="150">
        <v>16.2</v>
      </c>
      <c r="G1024" s="147" t="s">
        <v>1832</v>
      </c>
      <c r="H1024" s="110" t="s">
        <v>338</v>
      </c>
      <c r="I1024" s="110" t="s">
        <v>359</v>
      </c>
      <c r="J1024" s="110">
        <v>1</v>
      </c>
      <c r="K1024" s="154">
        <v>405</v>
      </c>
      <c r="L1024" s="154" t="s">
        <v>340</v>
      </c>
      <c r="M1024" s="154">
        <v>40.144999599999998</v>
      </c>
      <c r="N1024" s="154">
        <v>-96.708299999999994</v>
      </c>
      <c r="O1024" s="154" t="str">
        <f>IF(TYPE(VLOOKUP(A1024,'2025 check'!$E$3:$E$2531,1,0))=16,"Legacy Eligibility","Y")</f>
        <v>Y</v>
      </c>
    </row>
    <row r="1025" spans="1:15" x14ac:dyDescent="0.2">
      <c r="A1025" s="110" t="s">
        <v>2933</v>
      </c>
      <c r="B1025" s="149" t="s">
        <v>2934</v>
      </c>
      <c r="C1025" s="110" t="s">
        <v>626</v>
      </c>
      <c r="D1025" s="147" t="s">
        <v>2935</v>
      </c>
      <c r="E1025" s="150">
        <v>135</v>
      </c>
      <c r="F1025" s="150">
        <v>20</v>
      </c>
      <c r="G1025" s="147" t="s">
        <v>1466</v>
      </c>
      <c r="H1025" s="110" t="s">
        <v>358</v>
      </c>
      <c r="I1025" s="110" t="s">
        <v>339</v>
      </c>
      <c r="J1025" s="110">
        <v>4</v>
      </c>
      <c r="K1025" s="154">
        <v>2700</v>
      </c>
      <c r="L1025" s="154" t="s">
        <v>340</v>
      </c>
      <c r="M1025" s="154">
        <v>40.700000000000003</v>
      </c>
      <c r="N1025" s="154">
        <v>-99.886700000000005</v>
      </c>
      <c r="O1025" s="154" t="str">
        <f>IF(TYPE(VLOOKUP(A1025,'2025 check'!$E$3:$E$2531,1,0))=16,"Legacy Eligibility","Y")</f>
        <v>Legacy Eligibility</v>
      </c>
    </row>
    <row r="1026" spans="1:15" ht="28.5" x14ac:dyDescent="0.2">
      <c r="A1026" s="110" t="s">
        <v>2936</v>
      </c>
      <c r="B1026" s="149" t="s">
        <v>2937</v>
      </c>
      <c r="C1026" s="110" t="s">
        <v>1575</v>
      </c>
      <c r="D1026" s="147" t="s">
        <v>2938</v>
      </c>
      <c r="E1026" s="150">
        <v>33</v>
      </c>
      <c r="F1026" s="150">
        <v>16.600000000000001</v>
      </c>
      <c r="G1026" s="147" t="s">
        <v>1466</v>
      </c>
      <c r="H1026" s="110" t="s">
        <v>338</v>
      </c>
      <c r="I1026" s="110" t="s">
        <v>344</v>
      </c>
      <c r="J1026" s="110">
        <v>2</v>
      </c>
      <c r="K1026" s="154">
        <v>547.79999999999995</v>
      </c>
      <c r="L1026" s="154" t="s">
        <v>620</v>
      </c>
      <c r="M1026" s="154">
        <v>42.738999999999997</v>
      </c>
      <c r="N1026" s="154">
        <v>-98.605599999999995</v>
      </c>
      <c r="O1026" s="154" t="str">
        <f>IF(TYPE(VLOOKUP(A1026,'2025 check'!$E$3:$E$2531,1,0))=16,"Legacy Eligibility","Y")</f>
        <v>Y</v>
      </c>
    </row>
    <row r="1027" spans="1:15" x14ac:dyDescent="0.2">
      <c r="A1027" s="110" t="s">
        <v>2939</v>
      </c>
      <c r="B1027" s="149">
        <v>0</v>
      </c>
      <c r="C1027" s="110" t="s">
        <v>652</v>
      </c>
      <c r="D1027" s="147" t="s">
        <v>2940</v>
      </c>
      <c r="E1027" s="150">
        <v>40</v>
      </c>
      <c r="F1027" s="150">
        <v>26</v>
      </c>
      <c r="G1027" s="147" t="s">
        <v>1466</v>
      </c>
      <c r="H1027" s="110" t="s">
        <v>358</v>
      </c>
      <c r="I1027" s="110" t="s">
        <v>344</v>
      </c>
      <c r="J1027" s="110">
        <v>2</v>
      </c>
      <c r="K1027" s="154">
        <v>1040</v>
      </c>
      <c r="L1027" s="154" t="s">
        <v>620</v>
      </c>
      <c r="M1027" s="154">
        <v>41.901800000000001</v>
      </c>
      <c r="N1027" s="154">
        <v>-97.757499999999993</v>
      </c>
      <c r="O1027" s="154" t="str">
        <f>IF(TYPE(VLOOKUP(A1027,'2025 check'!$E$3:$E$2531,1,0))=16,"Legacy Eligibility","Y")</f>
        <v>Y</v>
      </c>
    </row>
    <row r="1028" spans="1:15" x14ac:dyDescent="0.2">
      <c r="A1028" s="110" t="s">
        <v>2941</v>
      </c>
      <c r="B1028" s="149">
        <v>0</v>
      </c>
      <c r="C1028" s="110" t="s">
        <v>652</v>
      </c>
      <c r="D1028" s="147" t="s">
        <v>2942</v>
      </c>
      <c r="E1028" s="150">
        <v>40</v>
      </c>
      <c r="F1028" s="150">
        <v>20</v>
      </c>
      <c r="G1028" s="147" t="s">
        <v>1832</v>
      </c>
      <c r="H1028" s="110" t="s">
        <v>338</v>
      </c>
      <c r="I1028" s="110" t="s">
        <v>344</v>
      </c>
      <c r="J1028" s="110">
        <v>2</v>
      </c>
      <c r="K1028" s="154">
        <v>800</v>
      </c>
      <c r="L1028" s="154" t="s">
        <v>620</v>
      </c>
      <c r="M1028" s="154">
        <v>42.049500000000002</v>
      </c>
      <c r="N1028" s="154">
        <v>-97.620800000000003</v>
      </c>
      <c r="O1028" s="154" t="str">
        <f>IF(TYPE(VLOOKUP(A1028,'2025 check'!$E$3:$E$2531,1,0))=16,"Legacy Eligibility","Y")</f>
        <v>Y</v>
      </c>
    </row>
    <row r="1029" spans="1:15" x14ac:dyDescent="0.2">
      <c r="A1029" s="110" t="s">
        <v>2943</v>
      </c>
      <c r="B1029" s="149">
        <v>0</v>
      </c>
      <c r="C1029" s="110" t="s">
        <v>369</v>
      </c>
      <c r="D1029" s="147" t="s">
        <v>2944</v>
      </c>
      <c r="E1029" s="150">
        <v>61</v>
      </c>
      <c r="F1029" s="150">
        <v>16.3</v>
      </c>
      <c r="G1029" s="147" t="s">
        <v>337</v>
      </c>
      <c r="H1029" s="110" t="s">
        <v>338</v>
      </c>
      <c r="I1029" s="110" t="s">
        <v>359</v>
      </c>
      <c r="J1029" s="110">
        <v>1</v>
      </c>
      <c r="K1029" s="154">
        <v>994.3</v>
      </c>
      <c r="L1029" s="154" t="s">
        <v>340</v>
      </c>
      <c r="M1029" s="154">
        <v>40.443300000000001</v>
      </c>
      <c r="N1029" s="154">
        <v>-95.866699999999994</v>
      </c>
      <c r="O1029" s="154" t="str">
        <f>IF(TYPE(VLOOKUP(A1029,'2025 check'!$E$3:$E$2531,1,0))=16,"Legacy Eligibility","Y")</f>
        <v>Y</v>
      </c>
    </row>
    <row r="1030" spans="1:15" x14ac:dyDescent="0.2">
      <c r="A1030" s="110" t="s">
        <v>2945</v>
      </c>
      <c r="B1030" s="149">
        <v>0</v>
      </c>
      <c r="C1030" s="110" t="s">
        <v>369</v>
      </c>
      <c r="D1030" s="147" t="s">
        <v>2946</v>
      </c>
      <c r="E1030" s="150">
        <v>32</v>
      </c>
      <c r="F1030" s="150">
        <v>16</v>
      </c>
      <c r="G1030" s="147" t="s">
        <v>1832</v>
      </c>
      <c r="H1030" s="110" t="s">
        <v>338</v>
      </c>
      <c r="I1030" s="110" t="s">
        <v>359</v>
      </c>
      <c r="J1030" s="110">
        <v>1</v>
      </c>
      <c r="K1030" s="154">
        <v>512</v>
      </c>
      <c r="L1030" s="154" t="s">
        <v>620</v>
      </c>
      <c r="M1030" s="154">
        <v>40.304299999999998</v>
      </c>
      <c r="N1030" s="154">
        <v>-95.709400000000002</v>
      </c>
      <c r="O1030" s="154" t="str">
        <f>IF(TYPE(VLOOKUP(A1030,'2025 check'!$E$3:$E$2531,1,0))=16,"Legacy Eligibility","Y")</f>
        <v>Y</v>
      </c>
    </row>
    <row r="1031" spans="1:15" x14ac:dyDescent="0.2">
      <c r="A1031" s="110" t="s">
        <v>2947</v>
      </c>
      <c r="B1031" s="149">
        <v>0</v>
      </c>
      <c r="C1031" s="110" t="s">
        <v>1530</v>
      </c>
      <c r="D1031" s="147" t="s">
        <v>2948</v>
      </c>
      <c r="E1031" s="150">
        <v>37</v>
      </c>
      <c r="F1031" s="150">
        <v>16.100000000000001</v>
      </c>
      <c r="G1031" s="147" t="s">
        <v>1466</v>
      </c>
      <c r="H1031" s="110" t="s">
        <v>338</v>
      </c>
      <c r="I1031" s="110" t="s">
        <v>349</v>
      </c>
      <c r="J1031" s="110">
        <v>3</v>
      </c>
      <c r="K1031" s="154">
        <v>595.70000000000005</v>
      </c>
      <c r="L1031" s="154" t="s">
        <v>340</v>
      </c>
      <c r="M1031" s="154">
        <v>40.35</v>
      </c>
      <c r="N1031" s="154">
        <v>-98.111699999999999</v>
      </c>
      <c r="O1031" s="154" t="str">
        <f>IF(TYPE(VLOOKUP(A1031,'2025 check'!$E$3:$E$2531,1,0))=16,"Legacy Eligibility","Y")</f>
        <v>Legacy Eligibility</v>
      </c>
    </row>
    <row r="1032" spans="1:15" x14ac:dyDescent="0.2">
      <c r="A1032" s="110" t="s">
        <v>2949</v>
      </c>
      <c r="B1032" s="149">
        <v>0</v>
      </c>
      <c r="C1032" s="110" t="s">
        <v>1530</v>
      </c>
      <c r="D1032" s="147" t="s">
        <v>2950</v>
      </c>
      <c r="E1032" s="150">
        <v>58</v>
      </c>
      <c r="F1032" s="150">
        <v>20</v>
      </c>
      <c r="G1032" s="147" t="s">
        <v>1466</v>
      </c>
      <c r="H1032" s="110" t="s">
        <v>338</v>
      </c>
      <c r="I1032" s="110" t="s">
        <v>349</v>
      </c>
      <c r="J1032" s="110">
        <v>3</v>
      </c>
      <c r="K1032" s="154">
        <v>1160</v>
      </c>
      <c r="L1032" s="154" t="s">
        <v>620</v>
      </c>
      <c r="M1032" s="154">
        <v>40.0291</v>
      </c>
      <c r="N1032" s="154">
        <v>-98.217500000000001</v>
      </c>
      <c r="O1032" s="154" t="str">
        <f>IF(TYPE(VLOOKUP(A1032,'2025 check'!$E$3:$E$2531,1,0))=16,"Legacy Eligibility","Y")</f>
        <v>Y</v>
      </c>
    </row>
    <row r="1033" spans="1:15" x14ac:dyDescent="0.2">
      <c r="A1033" s="110" t="s">
        <v>2951</v>
      </c>
      <c r="B1033" s="149">
        <v>0</v>
      </c>
      <c r="C1033" s="110" t="s">
        <v>1530</v>
      </c>
      <c r="D1033" s="147" t="s">
        <v>2952</v>
      </c>
      <c r="E1033" s="150">
        <v>55</v>
      </c>
      <c r="F1033" s="150">
        <v>19.3</v>
      </c>
      <c r="G1033" s="147" t="s">
        <v>1466</v>
      </c>
      <c r="H1033" s="110" t="s">
        <v>338</v>
      </c>
      <c r="I1033" s="110" t="s">
        <v>349</v>
      </c>
      <c r="J1033" s="110">
        <v>3</v>
      </c>
      <c r="K1033" s="154">
        <v>1061.5</v>
      </c>
      <c r="L1033" s="154" t="s">
        <v>620</v>
      </c>
      <c r="M1033" s="154">
        <v>40.0169</v>
      </c>
      <c r="N1033" s="154">
        <v>-98.173100000000005</v>
      </c>
      <c r="O1033" s="154" t="str">
        <f>IF(TYPE(VLOOKUP(A1033,'2025 check'!$E$3:$E$2531,1,0))=16,"Legacy Eligibility","Y")</f>
        <v>Y</v>
      </c>
    </row>
    <row r="1034" spans="1:15" x14ac:dyDescent="0.2">
      <c r="A1034" s="110" t="s">
        <v>2953</v>
      </c>
      <c r="B1034" s="149">
        <v>0</v>
      </c>
      <c r="C1034" s="110" t="s">
        <v>1530</v>
      </c>
      <c r="D1034" s="147" t="s">
        <v>2954</v>
      </c>
      <c r="E1034" s="150">
        <v>47</v>
      </c>
      <c r="F1034" s="150">
        <v>17.100000000000001</v>
      </c>
      <c r="G1034" s="147" t="s">
        <v>1931</v>
      </c>
      <c r="H1034" s="110" t="s">
        <v>338</v>
      </c>
      <c r="I1034" s="110" t="s">
        <v>349</v>
      </c>
      <c r="J1034" s="110">
        <v>3</v>
      </c>
      <c r="K1034" s="154">
        <v>803.7</v>
      </c>
      <c r="L1034" s="154" t="s">
        <v>340</v>
      </c>
      <c r="M1034" s="154">
        <v>40.35</v>
      </c>
      <c r="N1034" s="154">
        <v>-97.8767</v>
      </c>
      <c r="O1034" s="154" t="str">
        <f>IF(TYPE(VLOOKUP(A1034,'2025 check'!$E$3:$E$2531,1,0))=16,"Legacy Eligibility","Y")</f>
        <v>Y</v>
      </c>
    </row>
    <row r="1035" spans="1:15" x14ac:dyDescent="0.2">
      <c r="A1035" s="110" t="s">
        <v>2955</v>
      </c>
      <c r="B1035" s="149">
        <v>0</v>
      </c>
      <c r="C1035" s="110" t="s">
        <v>1530</v>
      </c>
      <c r="D1035" s="147" t="s">
        <v>2956</v>
      </c>
      <c r="E1035" s="150">
        <v>29</v>
      </c>
      <c r="F1035" s="150">
        <v>16.5</v>
      </c>
      <c r="G1035" s="147" t="s">
        <v>1466</v>
      </c>
      <c r="H1035" s="110" t="s">
        <v>338</v>
      </c>
      <c r="I1035" s="110" t="s">
        <v>349</v>
      </c>
      <c r="J1035" s="110">
        <v>3</v>
      </c>
      <c r="K1035" s="154">
        <v>478.5</v>
      </c>
      <c r="L1035" s="154" t="s">
        <v>620</v>
      </c>
      <c r="M1035" s="154">
        <v>40.190800000000003</v>
      </c>
      <c r="N1035" s="154">
        <v>-97.848799999999997</v>
      </c>
      <c r="O1035" s="154" t="str">
        <f>IF(TYPE(VLOOKUP(A1035,'2025 check'!$E$3:$E$2531,1,0))=16,"Legacy Eligibility","Y")</f>
        <v>Y</v>
      </c>
    </row>
    <row r="1036" spans="1:15" x14ac:dyDescent="0.2">
      <c r="A1036" s="110" t="s">
        <v>2957</v>
      </c>
      <c r="B1036" s="149">
        <v>0</v>
      </c>
      <c r="C1036" s="110" t="s">
        <v>442</v>
      </c>
      <c r="D1036" s="147" t="s">
        <v>2958</v>
      </c>
      <c r="E1036" s="150">
        <v>50</v>
      </c>
      <c r="F1036" s="150">
        <v>15.8</v>
      </c>
      <c r="G1036" s="147" t="s">
        <v>1832</v>
      </c>
      <c r="H1036" s="110" t="s">
        <v>338</v>
      </c>
      <c r="I1036" s="110" t="s">
        <v>359</v>
      </c>
      <c r="J1036" s="110">
        <v>1</v>
      </c>
      <c r="K1036" s="154">
        <v>790</v>
      </c>
      <c r="L1036" s="154" t="s">
        <v>620</v>
      </c>
      <c r="M1036" s="154">
        <v>40.7697</v>
      </c>
      <c r="N1036" s="154">
        <v>-96.291600000000003</v>
      </c>
      <c r="O1036" s="154" t="str">
        <f>IF(TYPE(VLOOKUP(A1036,'2025 check'!$E$3:$E$2531,1,0))=16,"Legacy Eligibility","Y")</f>
        <v>Y</v>
      </c>
    </row>
    <row r="1037" spans="1:15" x14ac:dyDescent="0.2">
      <c r="A1037" s="110" t="s">
        <v>2959</v>
      </c>
      <c r="B1037" s="149">
        <v>0</v>
      </c>
      <c r="C1037" s="110" t="s">
        <v>442</v>
      </c>
      <c r="D1037" s="147" t="s">
        <v>2960</v>
      </c>
      <c r="E1037" s="150">
        <v>85</v>
      </c>
      <c r="F1037" s="150">
        <v>16</v>
      </c>
      <c r="G1037" s="147" t="s">
        <v>1466</v>
      </c>
      <c r="H1037" s="110" t="s">
        <v>338</v>
      </c>
      <c r="I1037" s="110" t="s">
        <v>359</v>
      </c>
      <c r="J1037" s="110">
        <v>1</v>
      </c>
      <c r="K1037" s="154">
        <v>1360</v>
      </c>
      <c r="L1037" s="154" t="s">
        <v>340</v>
      </c>
      <c r="M1037" s="154">
        <v>40.739999599999997</v>
      </c>
      <c r="N1037" s="154">
        <v>-96.2667</v>
      </c>
      <c r="O1037" s="154" t="str">
        <f>IF(TYPE(VLOOKUP(A1037,'2025 check'!$E$3:$E$2531,1,0))=16,"Legacy Eligibility","Y")</f>
        <v>Y</v>
      </c>
    </row>
    <row r="1038" spans="1:15" ht="28.5" x14ac:dyDescent="0.2">
      <c r="A1038" s="110" t="s">
        <v>2961</v>
      </c>
      <c r="B1038" s="149" t="s">
        <v>2962</v>
      </c>
      <c r="C1038" s="110" t="s">
        <v>442</v>
      </c>
      <c r="D1038" s="147" t="s">
        <v>2963</v>
      </c>
      <c r="E1038" s="150">
        <v>31</v>
      </c>
      <c r="F1038" s="150">
        <v>15.8</v>
      </c>
      <c r="G1038" s="147" t="s">
        <v>337</v>
      </c>
      <c r="H1038" s="110" t="s">
        <v>338</v>
      </c>
      <c r="I1038" s="110" t="s">
        <v>359</v>
      </c>
      <c r="J1038" s="110">
        <v>1</v>
      </c>
      <c r="K1038" s="154">
        <v>489.8</v>
      </c>
      <c r="L1038" s="154" t="s">
        <v>340</v>
      </c>
      <c r="M1038" s="154">
        <v>40.574999300000002</v>
      </c>
      <c r="N1038" s="154">
        <v>-96.3583</v>
      </c>
      <c r="O1038" s="154" t="str">
        <f>IF(TYPE(VLOOKUP(A1038,'2025 check'!$E$3:$E$2531,1,0))=16,"Legacy Eligibility","Y")</f>
        <v>Y</v>
      </c>
    </row>
    <row r="1039" spans="1:15" x14ac:dyDescent="0.2">
      <c r="A1039" s="110" t="s">
        <v>2964</v>
      </c>
      <c r="B1039" s="149">
        <v>0</v>
      </c>
      <c r="C1039" s="110" t="s">
        <v>442</v>
      </c>
      <c r="D1039" s="147" t="s">
        <v>2965</v>
      </c>
      <c r="E1039" s="150">
        <v>59</v>
      </c>
      <c r="F1039" s="150">
        <v>16</v>
      </c>
      <c r="G1039" s="147" t="s">
        <v>1832</v>
      </c>
      <c r="H1039" s="110" t="s">
        <v>338</v>
      </c>
      <c r="I1039" s="110" t="s">
        <v>359</v>
      </c>
      <c r="J1039" s="110">
        <v>1</v>
      </c>
      <c r="K1039" s="154">
        <v>944</v>
      </c>
      <c r="L1039" s="154" t="s">
        <v>620</v>
      </c>
      <c r="M1039" s="154">
        <v>40.711599999999997</v>
      </c>
      <c r="N1039" s="154">
        <v>-96.056899999999999</v>
      </c>
      <c r="O1039" s="154" t="str">
        <f>IF(TYPE(VLOOKUP(A1039,'2025 check'!$E$3:$E$2531,1,0))=16,"Legacy Eligibility","Y")</f>
        <v>Y</v>
      </c>
    </row>
    <row r="1040" spans="1:15" x14ac:dyDescent="0.2">
      <c r="A1040" s="110" t="s">
        <v>2966</v>
      </c>
      <c r="B1040" s="149">
        <v>0</v>
      </c>
      <c r="C1040" s="110" t="s">
        <v>442</v>
      </c>
      <c r="D1040" s="147" t="s">
        <v>2967</v>
      </c>
      <c r="E1040" s="150">
        <v>51</v>
      </c>
      <c r="F1040" s="150">
        <v>16</v>
      </c>
      <c r="G1040" s="147" t="s">
        <v>1832</v>
      </c>
      <c r="H1040" s="110" t="s">
        <v>338</v>
      </c>
      <c r="I1040" s="110" t="s">
        <v>359</v>
      </c>
      <c r="J1040" s="110">
        <v>1</v>
      </c>
      <c r="K1040" s="154">
        <v>816</v>
      </c>
      <c r="L1040" s="154" t="s">
        <v>340</v>
      </c>
      <c r="M1040" s="154">
        <v>40.671700000000001</v>
      </c>
      <c r="N1040" s="154">
        <v>-96.293300000000002</v>
      </c>
      <c r="O1040" s="154" t="str">
        <f>IF(TYPE(VLOOKUP(A1040,'2025 check'!$E$3:$E$2531,1,0))=16,"Legacy Eligibility","Y")</f>
        <v>Y</v>
      </c>
    </row>
    <row r="1041" spans="1:15" x14ac:dyDescent="0.2">
      <c r="A1041" s="110" t="s">
        <v>2968</v>
      </c>
      <c r="B1041" s="149">
        <v>0</v>
      </c>
      <c r="C1041" s="110" t="s">
        <v>442</v>
      </c>
      <c r="D1041" s="147" t="s">
        <v>2969</v>
      </c>
      <c r="E1041" s="150">
        <v>43</v>
      </c>
      <c r="F1041" s="150">
        <v>13.3</v>
      </c>
      <c r="G1041" s="147" t="s">
        <v>1832</v>
      </c>
      <c r="H1041" s="110" t="s">
        <v>338</v>
      </c>
      <c r="I1041" s="110" t="s">
        <v>359</v>
      </c>
      <c r="J1041" s="110">
        <v>1</v>
      </c>
      <c r="K1041" s="154">
        <v>571.9</v>
      </c>
      <c r="L1041" s="154" t="s">
        <v>340</v>
      </c>
      <c r="M1041" s="154">
        <v>40.593299999999999</v>
      </c>
      <c r="N1041" s="154">
        <v>-96.236699999999999</v>
      </c>
      <c r="O1041" s="154" t="str">
        <f>IF(TYPE(VLOOKUP(A1041,'2025 check'!$E$3:$E$2531,1,0))=16,"Legacy Eligibility","Y")</f>
        <v>Y</v>
      </c>
    </row>
    <row r="1042" spans="1:15" x14ac:dyDescent="0.2">
      <c r="A1042" s="110" t="s">
        <v>2970</v>
      </c>
      <c r="B1042" s="149">
        <v>0</v>
      </c>
      <c r="C1042" s="110" t="s">
        <v>442</v>
      </c>
      <c r="D1042" s="147" t="s">
        <v>2971</v>
      </c>
      <c r="E1042" s="150">
        <v>34</v>
      </c>
      <c r="F1042" s="150">
        <v>20</v>
      </c>
      <c r="G1042" s="147" t="s">
        <v>1466</v>
      </c>
      <c r="H1042" s="110" t="s">
        <v>338</v>
      </c>
      <c r="I1042" s="110" t="s">
        <v>359</v>
      </c>
      <c r="J1042" s="110">
        <v>1</v>
      </c>
      <c r="K1042" s="154">
        <v>680</v>
      </c>
      <c r="L1042" s="154" t="s">
        <v>340</v>
      </c>
      <c r="M1042" s="154">
        <v>40.5533</v>
      </c>
      <c r="N1042" s="154">
        <v>-96.105000000000004</v>
      </c>
      <c r="O1042" s="154" t="str">
        <f>IF(TYPE(VLOOKUP(A1042,'2025 check'!$E$3:$E$2531,1,0))=16,"Legacy Eligibility","Y")</f>
        <v>Legacy Eligibility</v>
      </c>
    </row>
    <row r="1043" spans="1:15" x14ac:dyDescent="0.2">
      <c r="A1043" s="110" t="s">
        <v>2972</v>
      </c>
      <c r="B1043" s="149">
        <v>0</v>
      </c>
      <c r="C1043" s="110" t="s">
        <v>442</v>
      </c>
      <c r="D1043" s="147" t="s">
        <v>2973</v>
      </c>
      <c r="E1043" s="150">
        <v>53</v>
      </c>
      <c r="F1043" s="150">
        <v>13.5</v>
      </c>
      <c r="G1043" s="147" t="s">
        <v>1832</v>
      </c>
      <c r="H1043" s="110" t="s">
        <v>338</v>
      </c>
      <c r="I1043" s="110" t="s">
        <v>359</v>
      </c>
      <c r="J1043" s="110">
        <v>1</v>
      </c>
      <c r="K1043" s="154">
        <v>715.5</v>
      </c>
      <c r="L1043" s="154" t="s">
        <v>620</v>
      </c>
      <c r="M1043" s="154">
        <v>40.528199999999998</v>
      </c>
      <c r="N1043" s="154">
        <v>-95.953999999999994</v>
      </c>
      <c r="O1043" s="154" t="str">
        <f>IF(TYPE(VLOOKUP(A1043,'2025 check'!$E$3:$E$2531,1,0))=16,"Legacy Eligibility","Y")</f>
        <v>Y</v>
      </c>
    </row>
    <row r="1044" spans="1:15" x14ac:dyDescent="0.2">
      <c r="A1044" s="110" t="s">
        <v>2974</v>
      </c>
      <c r="B1044" s="149">
        <v>0</v>
      </c>
      <c r="C1044" s="110" t="s">
        <v>442</v>
      </c>
      <c r="D1044" s="147" t="s">
        <v>2975</v>
      </c>
      <c r="E1044" s="150">
        <v>50</v>
      </c>
      <c r="F1044" s="150">
        <v>14</v>
      </c>
      <c r="G1044" s="147" t="s">
        <v>1832</v>
      </c>
      <c r="H1044" s="110" t="s">
        <v>338</v>
      </c>
      <c r="I1044" s="110" t="s">
        <v>359</v>
      </c>
      <c r="J1044" s="110">
        <v>1</v>
      </c>
      <c r="K1044" s="154">
        <v>700</v>
      </c>
      <c r="L1044" s="154" t="s">
        <v>340</v>
      </c>
      <c r="M1044" s="154">
        <v>40.546700000000001</v>
      </c>
      <c r="N1044" s="154">
        <v>-95.896699999999996</v>
      </c>
      <c r="O1044" s="154" t="str">
        <f>IF(TYPE(VLOOKUP(A1044,'2025 check'!$E$3:$E$2531,1,0))=16,"Legacy Eligibility","Y")</f>
        <v>Y</v>
      </c>
    </row>
    <row r="1045" spans="1:15" x14ac:dyDescent="0.2">
      <c r="A1045" s="110" t="s">
        <v>2976</v>
      </c>
      <c r="B1045" s="149">
        <v>0</v>
      </c>
      <c r="C1045" s="110" t="s">
        <v>442</v>
      </c>
      <c r="D1045" s="147" t="s">
        <v>2977</v>
      </c>
      <c r="E1045" s="150">
        <v>47</v>
      </c>
      <c r="F1045" s="150">
        <v>12.6</v>
      </c>
      <c r="G1045" s="147" t="s">
        <v>1466</v>
      </c>
      <c r="H1045" s="110" t="s">
        <v>338</v>
      </c>
      <c r="I1045" s="110" t="s">
        <v>359</v>
      </c>
      <c r="J1045" s="110">
        <v>1</v>
      </c>
      <c r="K1045" s="154">
        <v>592.20000000000005</v>
      </c>
      <c r="L1045" s="154" t="s">
        <v>340</v>
      </c>
      <c r="M1045" s="154">
        <v>40.763300000000001</v>
      </c>
      <c r="N1045" s="154">
        <v>-96.424999299999996</v>
      </c>
      <c r="O1045" s="154" t="str">
        <f>IF(TYPE(VLOOKUP(A1045,'2025 check'!$E$3:$E$2531,1,0))=16,"Legacy Eligibility","Y")</f>
        <v>Y</v>
      </c>
    </row>
    <row r="1046" spans="1:15" x14ac:dyDescent="0.2">
      <c r="A1046" s="110" t="s">
        <v>2978</v>
      </c>
      <c r="B1046" s="149">
        <v>0</v>
      </c>
      <c r="C1046" s="110" t="s">
        <v>442</v>
      </c>
      <c r="D1046" s="147" t="s">
        <v>2979</v>
      </c>
      <c r="E1046" s="150">
        <v>83</v>
      </c>
      <c r="F1046" s="150">
        <v>13.8</v>
      </c>
      <c r="G1046" s="147" t="s">
        <v>337</v>
      </c>
      <c r="H1046" s="110" t="s">
        <v>338</v>
      </c>
      <c r="I1046" s="110" t="s">
        <v>359</v>
      </c>
      <c r="J1046" s="110">
        <v>1</v>
      </c>
      <c r="K1046" s="154">
        <v>1145.4000000000001</v>
      </c>
      <c r="L1046" s="154" t="s">
        <v>340</v>
      </c>
      <c r="M1046" s="154">
        <v>40.588299999999997</v>
      </c>
      <c r="N1046" s="154">
        <v>-96.273300000000006</v>
      </c>
      <c r="O1046" s="154" t="str">
        <f>IF(TYPE(VLOOKUP(A1046,'2025 check'!$E$3:$E$2531,1,0))=16,"Legacy Eligibility","Y")</f>
        <v>Y</v>
      </c>
    </row>
    <row r="1047" spans="1:15" x14ac:dyDescent="0.2">
      <c r="A1047" s="110" t="s">
        <v>2980</v>
      </c>
      <c r="B1047" s="149">
        <v>0</v>
      </c>
      <c r="C1047" s="110" t="s">
        <v>442</v>
      </c>
      <c r="D1047" s="147" t="s">
        <v>2981</v>
      </c>
      <c r="E1047" s="150">
        <v>51</v>
      </c>
      <c r="F1047" s="150">
        <v>14</v>
      </c>
      <c r="G1047" s="147" t="s">
        <v>1832</v>
      </c>
      <c r="H1047" s="110" t="s">
        <v>338</v>
      </c>
      <c r="I1047" s="110" t="s">
        <v>359</v>
      </c>
      <c r="J1047" s="110">
        <v>1</v>
      </c>
      <c r="K1047" s="154">
        <v>714</v>
      </c>
      <c r="L1047" s="154" t="s">
        <v>340</v>
      </c>
      <c r="M1047" s="154">
        <v>40.659999999999997</v>
      </c>
      <c r="N1047" s="154">
        <v>-96.16</v>
      </c>
      <c r="O1047" s="154" t="str">
        <f>IF(TYPE(VLOOKUP(A1047,'2025 check'!$E$3:$E$2531,1,0))=16,"Legacy Eligibility","Y")</f>
        <v>Y</v>
      </c>
    </row>
    <row r="1048" spans="1:15" x14ac:dyDescent="0.2">
      <c r="A1048" s="110" t="s">
        <v>2982</v>
      </c>
      <c r="B1048" s="149">
        <v>0</v>
      </c>
      <c r="C1048" s="110" t="s">
        <v>442</v>
      </c>
      <c r="D1048" s="147" t="s">
        <v>2983</v>
      </c>
      <c r="E1048" s="150">
        <v>118</v>
      </c>
      <c r="F1048" s="150">
        <v>13.6</v>
      </c>
      <c r="G1048" s="147" t="s">
        <v>337</v>
      </c>
      <c r="H1048" s="110" t="s">
        <v>338</v>
      </c>
      <c r="I1048" s="110" t="s">
        <v>359</v>
      </c>
      <c r="J1048" s="110">
        <v>1</v>
      </c>
      <c r="K1048" s="154">
        <v>1604.8</v>
      </c>
      <c r="L1048" s="154" t="s">
        <v>340</v>
      </c>
      <c r="M1048" s="154">
        <v>40.739999599999997</v>
      </c>
      <c r="N1048" s="154">
        <v>-95.953299999999999</v>
      </c>
      <c r="O1048" s="154" t="str">
        <f>IF(TYPE(VLOOKUP(A1048,'2025 check'!$E$3:$E$2531,1,0))=16,"Legacy Eligibility","Y")</f>
        <v>Y</v>
      </c>
    </row>
    <row r="1049" spans="1:15" x14ac:dyDescent="0.2">
      <c r="A1049" s="110" t="s">
        <v>2984</v>
      </c>
      <c r="B1049" s="149" t="s">
        <v>2985</v>
      </c>
      <c r="C1049" s="110" t="s">
        <v>373</v>
      </c>
      <c r="D1049" s="147" t="s">
        <v>2986</v>
      </c>
      <c r="E1049" s="150">
        <v>26</v>
      </c>
      <c r="F1049" s="150">
        <v>15.7</v>
      </c>
      <c r="G1049" s="147" t="s">
        <v>1832</v>
      </c>
      <c r="H1049" s="110" t="s">
        <v>338</v>
      </c>
      <c r="I1049" s="110" t="s">
        <v>359</v>
      </c>
      <c r="J1049" s="110">
        <v>1</v>
      </c>
      <c r="K1049" s="154">
        <v>408.2</v>
      </c>
      <c r="L1049" s="154" t="s">
        <v>340</v>
      </c>
      <c r="M1049" s="154">
        <v>40.209600000000002</v>
      </c>
      <c r="N1049" s="154">
        <v>-96.257400000000004</v>
      </c>
      <c r="O1049" s="154" t="str">
        <f>IF(TYPE(VLOOKUP(A1049,'2025 check'!$E$3:$E$2531,1,0))=16,"Legacy Eligibility","Y")</f>
        <v>Y</v>
      </c>
    </row>
    <row r="1050" spans="1:15" x14ac:dyDescent="0.2">
      <c r="A1050" s="110" t="s">
        <v>2987</v>
      </c>
      <c r="B1050" s="149" t="s">
        <v>2988</v>
      </c>
      <c r="C1050" s="110" t="s">
        <v>373</v>
      </c>
      <c r="D1050" s="147" t="s">
        <v>2989</v>
      </c>
      <c r="E1050" s="150">
        <v>26.999999999999996</v>
      </c>
      <c r="F1050" s="150">
        <v>17.5</v>
      </c>
      <c r="G1050" s="147" t="s">
        <v>1832</v>
      </c>
      <c r="H1050" s="110" t="s">
        <v>338</v>
      </c>
      <c r="I1050" s="110" t="s">
        <v>359</v>
      </c>
      <c r="J1050" s="110">
        <v>1</v>
      </c>
      <c r="K1050" s="154">
        <v>472.5</v>
      </c>
      <c r="L1050" s="154" t="s">
        <v>340</v>
      </c>
      <c r="M1050" s="154">
        <v>40.0299993</v>
      </c>
      <c r="N1050" s="154">
        <v>-96.431700000000006</v>
      </c>
      <c r="O1050" s="154" t="str">
        <f>IF(TYPE(VLOOKUP(A1050,'2025 check'!$E$3:$E$2531,1,0))=16,"Legacy Eligibility","Y")</f>
        <v>Y</v>
      </c>
    </row>
    <row r="1051" spans="1:15" x14ac:dyDescent="0.2">
      <c r="A1051" s="110" t="s">
        <v>2990</v>
      </c>
      <c r="B1051" s="149" t="s">
        <v>2991</v>
      </c>
      <c r="C1051" s="110" t="s">
        <v>512</v>
      </c>
      <c r="D1051" s="147" t="s">
        <v>2992</v>
      </c>
      <c r="E1051" s="150">
        <v>38</v>
      </c>
      <c r="F1051" s="150">
        <v>16</v>
      </c>
      <c r="G1051" s="147" t="s">
        <v>1466</v>
      </c>
      <c r="H1051" s="110" t="s">
        <v>338</v>
      </c>
      <c r="I1051" s="110" t="s">
        <v>344</v>
      </c>
      <c r="J1051" s="110">
        <v>2</v>
      </c>
      <c r="K1051" s="154">
        <v>608</v>
      </c>
      <c r="L1051" s="154" t="s">
        <v>620</v>
      </c>
      <c r="M1051" s="154">
        <v>41.728499999999997</v>
      </c>
      <c r="N1051" s="154">
        <v>-97.743099999999998</v>
      </c>
      <c r="O1051" s="154" t="str">
        <f>IF(TYPE(VLOOKUP(A1051,'2025 check'!$E$3:$E$2531,1,0))=16,"Legacy Eligibility","Y")</f>
        <v>Y</v>
      </c>
    </row>
    <row r="1052" spans="1:15" x14ac:dyDescent="0.2">
      <c r="A1052" s="110" t="s">
        <v>2993</v>
      </c>
      <c r="B1052" s="149" t="s">
        <v>2994</v>
      </c>
      <c r="C1052" s="110" t="s">
        <v>2449</v>
      </c>
      <c r="D1052" s="147" t="s">
        <v>2995</v>
      </c>
      <c r="E1052" s="150">
        <v>65</v>
      </c>
      <c r="F1052" s="150">
        <v>19.8</v>
      </c>
      <c r="G1052" s="147" t="s">
        <v>1466</v>
      </c>
      <c r="H1052" s="110" t="s">
        <v>338</v>
      </c>
      <c r="I1052" s="110" t="s">
        <v>349</v>
      </c>
      <c r="J1052" s="110">
        <v>3</v>
      </c>
      <c r="K1052" s="154">
        <v>1287</v>
      </c>
      <c r="L1052" s="154" t="s">
        <v>620</v>
      </c>
      <c r="M1052" s="154">
        <v>41.133899999999997</v>
      </c>
      <c r="N1052" s="154">
        <v>-97.528499999999994</v>
      </c>
      <c r="O1052" s="154" t="str">
        <f>IF(TYPE(VLOOKUP(A1052,'2025 check'!$E$3:$E$2531,1,0))=16,"Legacy Eligibility","Y")</f>
        <v>Y</v>
      </c>
    </row>
    <row r="1053" spans="1:15" x14ac:dyDescent="0.2">
      <c r="A1053" s="110" t="s">
        <v>2996</v>
      </c>
      <c r="B1053" s="149" t="s">
        <v>2997</v>
      </c>
      <c r="C1053" s="110" t="s">
        <v>456</v>
      </c>
      <c r="D1053" s="147" t="s">
        <v>2998</v>
      </c>
      <c r="E1053" s="150">
        <v>32</v>
      </c>
      <c r="F1053" s="150">
        <v>20</v>
      </c>
      <c r="G1053" s="147" t="s">
        <v>1466</v>
      </c>
      <c r="H1053" s="110" t="s">
        <v>548</v>
      </c>
      <c r="I1053" s="110" t="s">
        <v>359</v>
      </c>
      <c r="J1053" s="110">
        <v>1</v>
      </c>
      <c r="K1053" s="154">
        <v>640</v>
      </c>
      <c r="L1053" s="154" t="s">
        <v>620</v>
      </c>
      <c r="M1053" s="154">
        <v>41.421100000000003</v>
      </c>
      <c r="N1053" s="154">
        <v>-96.809399999999997</v>
      </c>
      <c r="O1053" s="154" t="str">
        <f>IF(TYPE(VLOOKUP(A1053,'2025 check'!$E$3:$E$2531,1,0))=16,"Legacy Eligibility","Y")</f>
        <v>Legacy Eligibility</v>
      </c>
    </row>
    <row r="1054" spans="1:15" x14ac:dyDescent="0.2">
      <c r="A1054" s="110" t="s">
        <v>2999</v>
      </c>
      <c r="B1054" s="149" t="s">
        <v>3000</v>
      </c>
      <c r="C1054" s="110" t="s">
        <v>456</v>
      </c>
      <c r="D1054" s="147" t="s">
        <v>3001</v>
      </c>
      <c r="E1054" s="150">
        <v>23</v>
      </c>
      <c r="F1054" s="150">
        <v>18</v>
      </c>
      <c r="G1054" s="147" t="s">
        <v>1466</v>
      </c>
      <c r="H1054" s="110" t="s">
        <v>338</v>
      </c>
      <c r="I1054" s="110" t="s">
        <v>359</v>
      </c>
      <c r="J1054" s="110">
        <v>1</v>
      </c>
      <c r="K1054" s="154">
        <v>414</v>
      </c>
      <c r="L1054" s="154" t="s">
        <v>620</v>
      </c>
      <c r="M1054" s="154">
        <v>41.336100000000002</v>
      </c>
      <c r="N1054" s="154">
        <v>-96.796099999999996</v>
      </c>
      <c r="O1054" s="154" t="str">
        <f>IF(TYPE(VLOOKUP(A1054,'2025 check'!$E$3:$E$2531,1,0))=16,"Legacy Eligibility","Y")</f>
        <v>Y</v>
      </c>
    </row>
    <row r="1055" spans="1:15" x14ac:dyDescent="0.2">
      <c r="A1055" s="110" t="s">
        <v>3002</v>
      </c>
      <c r="B1055" s="149">
        <v>0</v>
      </c>
      <c r="C1055" s="110" t="s">
        <v>456</v>
      </c>
      <c r="D1055" s="147" t="s">
        <v>3003</v>
      </c>
      <c r="E1055" s="150">
        <v>24</v>
      </c>
      <c r="F1055" s="150">
        <v>16.600000000000001</v>
      </c>
      <c r="G1055" s="147" t="s">
        <v>1466</v>
      </c>
      <c r="H1055" s="110" t="s">
        <v>338</v>
      </c>
      <c r="I1055" s="110" t="s">
        <v>359</v>
      </c>
      <c r="J1055" s="110">
        <v>1</v>
      </c>
      <c r="K1055" s="154">
        <v>398.4</v>
      </c>
      <c r="L1055" s="154" t="s">
        <v>620</v>
      </c>
      <c r="M1055" s="154">
        <v>41.278700000000001</v>
      </c>
      <c r="N1055" s="154">
        <v>-96.818200000000004</v>
      </c>
      <c r="O1055" s="154" t="str">
        <f>IF(TYPE(VLOOKUP(A1055,'2025 check'!$E$3:$E$2531,1,0))=16,"Legacy Eligibility","Y")</f>
        <v>Y</v>
      </c>
    </row>
    <row r="1056" spans="1:15" x14ac:dyDescent="0.2">
      <c r="A1056" s="110" t="s">
        <v>3004</v>
      </c>
      <c r="B1056" s="149">
        <v>0</v>
      </c>
      <c r="C1056" s="110" t="s">
        <v>456</v>
      </c>
      <c r="D1056" s="147" t="s">
        <v>3005</v>
      </c>
      <c r="E1056" s="150">
        <v>24</v>
      </c>
      <c r="F1056" s="150">
        <v>20</v>
      </c>
      <c r="G1056" s="147" t="s">
        <v>1466</v>
      </c>
      <c r="H1056" s="110" t="s">
        <v>338</v>
      </c>
      <c r="I1056" s="110" t="s">
        <v>359</v>
      </c>
      <c r="J1056" s="110">
        <v>1</v>
      </c>
      <c r="K1056" s="154">
        <v>480</v>
      </c>
      <c r="L1056" s="154" t="s">
        <v>620</v>
      </c>
      <c r="M1056" s="154">
        <v>41.074300000000001</v>
      </c>
      <c r="N1056" s="154">
        <v>-96.534400000000005</v>
      </c>
      <c r="O1056" s="154" t="str">
        <f>IF(TYPE(VLOOKUP(A1056,'2025 check'!$E$3:$E$2531,1,0))=16,"Legacy Eligibility","Y")</f>
        <v>Legacy Eligibility</v>
      </c>
    </row>
    <row r="1057" spans="1:15" x14ac:dyDescent="0.2">
      <c r="A1057" s="110" t="s">
        <v>3006</v>
      </c>
      <c r="B1057" s="149" t="s">
        <v>3007</v>
      </c>
      <c r="C1057" s="110" t="s">
        <v>456</v>
      </c>
      <c r="D1057" s="147" t="s">
        <v>3008</v>
      </c>
      <c r="E1057" s="150">
        <v>32</v>
      </c>
      <c r="F1057" s="150">
        <v>18.3</v>
      </c>
      <c r="G1057" s="147" t="s">
        <v>1466</v>
      </c>
      <c r="H1057" s="110" t="s">
        <v>338</v>
      </c>
      <c r="I1057" s="110" t="s">
        <v>359</v>
      </c>
      <c r="J1057" s="110">
        <v>1</v>
      </c>
      <c r="K1057" s="154">
        <v>585.6</v>
      </c>
      <c r="L1057" s="154" t="s">
        <v>620</v>
      </c>
      <c r="M1057" s="154">
        <v>41.320799999999998</v>
      </c>
      <c r="N1057" s="154">
        <v>-96.756100000000004</v>
      </c>
      <c r="O1057" s="154" t="str">
        <f>IF(TYPE(VLOOKUP(A1057,'2025 check'!$E$3:$E$2531,1,0))=16,"Legacy Eligibility","Y")</f>
        <v>Y</v>
      </c>
    </row>
    <row r="1058" spans="1:15" x14ac:dyDescent="0.2">
      <c r="A1058" s="110" t="s">
        <v>3009</v>
      </c>
      <c r="B1058" s="149" t="s">
        <v>3010</v>
      </c>
      <c r="C1058" s="110" t="s">
        <v>456</v>
      </c>
      <c r="D1058" s="147" t="s">
        <v>3011</v>
      </c>
      <c r="E1058" s="150">
        <v>32</v>
      </c>
      <c r="F1058" s="150">
        <v>18.5</v>
      </c>
      <c r="G1058" s="147" t="s">
        <v>1466</v>
      </c>
      <c r="H1058" s="110" t="s">
        <v>338</v>
      </c>
      <c r="I1058" s="110" t="s">
        <v>359</v>
      </c>
      <c r="J1058" s="110">
        <v>1</v>
      </c>
      <c r="K1058" s="154">
        <v>592</v>
      </c>
      <c r="L1058" s="154" t="s">
        <v>620</v>
      </c>
      <c r="M1058" s="154">
        <v>41.329099999999997</v>
      </c>
      <c r="N1058" s="154">
        <v>-96.756200000000007</v>
      </c>
      <c r="O1058" s="154" t="str">
        <f>IF(TYPE(VLOOKUP(A1058,'2025 check'!$E$3:$E$2531,1,0))=16,"Legacy Eligibility","Y")</f>
        <v>Y</v>
      </c>
    </row>
    <row r="1059" spans="1:15" x14ac:dyDescent="0.2">
      <c r="A1059" s="110" t="s">
        <v>3012</v>
      </c>
      <c r="B1059" s="149">
        <v>0</v>
      </c>
      <c r="C1059" s="110" t="s">
        <v>456</v>
      </c>
      <c r="D1059" s="147" t="s">
        <v>3013</v>
      </c>
      <c r="E1059" s="150">
        <v>62</v>
      </c>
      <c r="F1059" s="150">
        <v>18</v>
      </c>
      <c r="G1059" s="147" t="s">
        <v>1466</v>
      </c>
      <c r="H1059" s="110" t="s">
        <v>338</v>
      </c>
      <c r="I1059" s="110" t="s">
        <v>359</v>
      </c>
      <c r="J1059" s="110">
        <v>1</v>
      </c>
      <c r="K1059" s="154">
        <v>1116</v>
      </c>
      <c r="L1059" s="154" t="s">
        <v>620</v>
      </c>
      <c r="M1059" s="154">
        <v>41.162199999999999</v>
      </c>
      <c r="N1059" s="154">
        <v>-96.667100000000005</v>
      </c>
      <c r="O1059" s="154" t="str">
        <f>IF(TYPE(VLOOKUP(A1059,'2025 check'!$E$3:$E$2531,1,0))=16,"Legacy Eligibility","Y")</f>
        <v>Y</v>
      </c>
    </row>
    <row r="1060" spans="1:15" x14ac:dyDescent="0.2">
      <c r="A1060" s="110" t="s">
        <v>3014</v>
      </c>
      <c r="B1060" s="149" t="s">
        <v>3015</v>
      </c>
      <c r="C1060" s="110" t="s">
        <v>456</v>
      </c>
      <c r="D1060" s="147" t="s">
        <v>3016</v>
      </c>
      <c r="E1060" s="150">
        <v>32</v>
      </c>
      <c r="F1060" s="150">
        <v>20</v>
      </c>
      <c r="G1060" s="147" t="s">
        <v>1466</v>
      </c>
      <c r="H1060" s="110" t="s">
        <v>338</v>
      </c>
      <c r="I1060" s="110" t="s">
        <v>359</v>
      </c>
      <c r="J1060" s="110">
        <v>1</v>
      </c>
      <c r="K1060" s="154">
        <v>640</v>
      </c>
      <c r="L1060" s="154" t="s">
        <v>620</v>
      </c>
      <c r="M1060" s="154">
        <v>41.423699999999997</v>
      </c>
      <c r="N1060" s="154">
        <v>-96.790300000000002</v>
      </c>
      <c r="O1060" s="154" t="str">
        <f>IF(TYPE(VLOOKUP(A1060,'2025 check'!$E$3:$E$2531,1,0))=16,"Legacy Eligibility","Y")</f>
        <v>Y</v>
      </c>
    </row>
    <row r="1061" spans="1:15" x14ac:dyDescent="0.2">
      <c r="A1061" s="110" t="s">
        <v>3017</v>
      </c>
      <c r="B1061" s="149" t="s">
        <v>3018</v>
      </c>
      <c r="C1061" s="110" t="s">
        <v>456</v>
      </c>
      <c r="D1061" s="147" t="s">
        <v>3019</v>
      </c>
      <c r="E1061" s="150">
        <v>43</v>
      </c>
      <c r="F1061" s="150">
        <v>20</v>
      </c>
      <c r="G1061" s="147" t="s">
        <v>1466</v>
      </c>
      <c r="H1061" s="110" t="s">
        <v>338</v>
      </c>
      <c r="I1061" s="110" t="s">
        <v>359</v>
      </c>
      <c r="J1061" s="110">
        <v>1</v>
      </c>
      <c r="K1061" s="154">
        <v>860</v>
      </c>
      <c r="L1061" s="154" t="s">
        <v>620</v>
      </c>
      <c r="M1061" s="154">
        <v>41.391599999999997</v>
      </c>
      <c r="N1061" s="154">
        <v>-96.736000000000004</v>
      </c>
      <c r="O1061" s="154" t="str">
        <f>IF(TYPE(VLOOKUP(A1061,'2025 check'!$E$3:$E$2531,1,0))=16,"Legacy Eligibility","Y")</f>
        <v>Y</v>
      </c>
    </row>
    <row r="1062" spans="1:15" x14ac:dyDescent="0.2">
      <c r="A1062" s="110" t="s">
        <v>3020</v>
      </c>
      <c r="B1062" s="149">
        <v>0</v>
      </c>
      <c r="C1062" s="110" t="s">
        <v>456</v>
      </c>
      <c r="D1062" s="147" t="s">
        <v>3021</v>
      </c>
      <c r="E1062" s="150">
        <v>33</v>
      </c>
      <c r="F1062" s="150">
        <v>18.2</v>
      </c>
      <c r="G1062" s="147" t="s">
        <v>1466</v>
      </c>
      <c r="H1062" s="110" t="s">
        <v>338</v>
      </c>
      <c r="I1062" s="110" t="s">
        <v>359</v>
      </c>
      <c r="J1062" s="110">
        <v>1</v>
      </c>
      <c r="K1062" s="154">
        <v>600.6</v>
      </c>
      <c r="L1062" s="154" t="s">
        <v>620</v>
      </c>
      <c r="M1062" s="154">
        <v>41.217799999999997</v>
      </c>
      <c r="N1062" s="154">
        <v>-96.387200000000007</v>
      </c>
      <c r="O1062" s="154" t="str">
        <f>IF(TYPE(VLOOKUP(A1062,'2025 check'!$E$3:$E$2531,1,0))=16,"Legacy Eligibility","Y")</f>
        <v>Y</v>
      </c>
    </row>
    <row r="1063" spans="1:15" x14ac:dyDescent="0.2">
      <c r="A1063" s="110" t="s">
        <v>3022</v>
      </c>
      <c r="B1063" s="149" t="s">
        <v>3023</v>
      </c>
      <c r="C1063" s="110" t="s">
        <v>460</v>
      </c>
      <c r="D1063" s="147" t="s">
        <v>3024</v>
      </c>
      <c r="E1063" s="150">
        <v>143.99999999999997</v>
      </c>
      <c r="F1063" s="150">
        <v>16.100000000000001</v>
      </c>
      <c r="G1063" s="147" t="s">
        <v>337</v>
      </c>
      <c r="H1063" s="110" t="s">
        <v>338</v>
      </c>
      <c r="I1063" s="110" t="s">
        <v>359</v>
      </c>
      <c r="J1063" s="110">
        <v>1</v>
      </c>
      <c r="K1063" s="154">
        <v>2318.4</v>
      </c>
      <c r="L1063" s="154" t="s">
        <v>340</v>
      </c>
      <c r="M1063" s="154">
        <v>40.753300000000003</v>
      </c>
      <c r="N1063" s="154">
        <v>-97.234999599999995</v>
      </c>
      <c r="O1063" s="154" t="str">
        <f>IF(TYPE(VLOOKUP(A1063,'2025 check'!$E$3:$E$2531,1,0))=16,"Legacy Eligibility","Y")</f>
        <v>Y</v>
      </c>
    </row>
    <row r="1064" spans="1:15" ht="28.5" x14ac:dyDescent="0.2">
      <c r="A1064" s="110" t="s">
        <v>3025</v>
      </c>
      <c r="B1064" s="149" t="s">
        <v>3026</v>
      </c>
      <c r="C1064" s="110" t="s">
        <v>473</v>
      </c>
      <c r="D1064" s="147" t="s">
        <v>3027</v>
      </c>
      <c r="E1064" s="150">
        <v>24</v>
      </c>
      <c r="F1064" s="150">
        <v>16</v>
      </c>
      <c r="G1064" s="147" t="s">
        <v>1466</v>
      </c>
      <c r="H1064" s="110" t="s">
        <v>338</v>
      </c>
      <c r="I1064" s="110" t="s">
        <v>359</v>
      </c>
      <c r="J1064" s="110">
        <v>1</v>
      </c>
      <c r="K1064" s="154">
        <v>384</v>
      </c>
      <c r="L1064" s="154" t="s">
        <v>620</v>
      </c>
      <c r="M1064" s="154">
        <v>40.063899999999997</v>
      </c>
      <c r="N1064" s="154">
        <v>-97.820999999999998</v>
      </c>
      <c r="O1064" s="154" t="str">
        <f>IF(TYPE(VLOOKUP(A1064,'2025 check'!$E$3:$E$2531,1,0))=16,"Legacy Eligibility","Y")</f>
        <v>Y</v>
      </c>
    </row>
    <row r="1065" spans="1:15" ht="28.5" x14ac:dyDescent="0.2">
      <c r="A1065" s="110" t="s">
        <v>3028</v>
      </c>
      <c r="B1065" s="149" t="s">
        <v>3029</v>
      </c>
      <c r="C1065" s="110" t="s">
        <v>473</v>
      </c>
      <c r="D1065" s="147" t="s">
        <v>3030</v>
      </c>
      <c r="E1065" s="150">
        <v>32</v>
      </c>
      <c r="F1065" s="150">
        <v>19.899999999999999</v>
      </c>
      <c r="G1065" s="147" t="s">
        <v>1466</v>
      </c>
      <c r="H1065" s="110" t="s">
        <v>338</v>
      </c>
      <c r="I1065" s="110" t="s">
        <v>359</v>
      </c>
      <c r="J1065" s="110">
        <v>1</v>
      </c>
      <c r="K1065" s="154">
        <v>636.79999999999995</v>
      </c>
      <c r="L1065" s="154" t="s">
        <v>620</v>
      </c>
      <c r="M1065" s="154">
        <v>40.060499999999998</v>
      </c>
      <c r="N1065" s="154">
        <v>-97.425600000000003</v>
      </c>
      <c r="O1065" s="154" t="str">
        <f>IF(TYPE(VLOOKUP(A1065,'2025 check'!$E$3:$E$2531,1,0))=16,"Legacy Eligibility","Y")</f>
        <v>Y</v>
      </c>
    </row>
    <row r="1066" spans="1:15" ht="28.5" x14ac:dyDescent="0.2">
      <c r="A1066" s="110" t="s">
        <v>3031</v>
      </c>
      <c r="B1066" s="149" t="s">
        <v>3032</v>
      </c>
      <c r="C1066" s="110" t="s">
        <v>473</v>
      </c>
      <c r="D1066" s="147" t="s">
        <v>3033</v>
      </c>
      <c r="E1066" s="150">
        <v>61</v>
      </c>
      <c r="F1066" s="150">
        <v>20</v>
      </c>
      <c r="G1066" s="147" t="s">
        <v>1466</v>
      </c>
      <c r="H1066" s="110" t="s">
        <v>338</v>
      </c>
      <c r="I1066" s="110" t="s">
        <v>359</v>
      </c>
      <c r="J1066" s="110">
        <v>1</v>
      </c>
      <c r="K1066" s="154">
        <v>1220</v>
      </c>
      <c r="L1066" s="154" t="s">
        <v>620</v>
      </c>
      <c r="M1066" s="154">
        <v>40.228000000000002</v>
      </c>
      <c r="N1066" s="154">
        <v>-97.613699999999994</v>
      </c>
      <c r="O1066" s="154" t="str">
        <f>IF(TYPE(VLOOKUP(A1066,'2025 check'!$E$3:$E$2531,1,0))=16,"Legacy Eligibility","Y")</f>
        <v>Y</v>
      </c>
    </row>
    <row r="1067" spans="1:15" x14ac:dyDescent="0.2">
      <c r="A1067" s="110" t="s">
        <v>3034</v>
      </c>
      <c r="B1067" s="149">
        <v>0</v>
      </c>
      <c r="C1067" s="110" t="s">
        <v>387</v>
      </c>
      <c r="D1067" s="147" t="s">
        <v>3035</v>
      </c>
      <c r="E1067" s="150">
        <v>24</v>
      </c>
      <c r="F1067" s="150">
        <v>20</v>
      </c>
      <c r="G1067" s="147" t="s">
        <v>1466</v>
      </c>
      <c r="H1067" s="110" t="s">
        <v>548</v>
      </c>
      <c r="I1067" s="110" t="s">
        <v>344</v>
      </c>
      <c r="J1067" s="110">
        <v>2</v>
      </c>
      <c r="K1067" s="154">
        <v>480</v>
      </c>
      <c r="L1067" s="154" t="s">
        <v>620</v>
      </c>
      <c r="M1067" s="154">
        <v>42.242100000000001</v>
      </c>
      <c r="N1067" s="154">
        <v>-96.582999999999998</v>
      </c>
      <c r="O1067" s="154" t="str">
        <f>IF(TYPE(VLOOKUP(A1067,'2025 check'!$E$3:$E$2531,1,0))=16,"Legacy Eligibility","Y")</f>
        <v>Y</v>
      </c>
    </row>
    <row r="1068" spans="1:15" x14ac:dyDescent="0.2">
      <c r="A1068" s="110" t="s">
        <v>3036</v>
      </c>
      <c r="B1068" s="149">
        <v>0</v>
      </c>
      <c r="C1068" s="110" t="s">
        <v>482</v>
      </c>
      <c r="D1068" s="147" t="s">
        <v>3037</v>
      </c>
      <c r="E1068" s="150">
        <v>33</v>
      </c>
      <c r="F1068" s="150">
        <v>16.3</v>
      </c>
      <c r="G1068" s="147" t="s">
        <v>1832</v>
      </c>
      <c r="H1068" s="110" t="s">
        <v>338</v>
      </c>
      <c r="I1068" s="110" t="s">
        <v>344</v>
      </c>
      <c r="J1068" s="110">
        <v>2</v>
      </c>
      <c r="K1068" s="154">
        <v>537.9</v>
      </c>
      <c r="L1068" s="154" t="s">
        <v>620</v>
      </c>
      <c r="M1068" s="154">
        <v>42.339500000000001</v>
      </c>
      <c r="N1068" s="154">
        <v>-97.271500000000003</v>
      </c>
      <c r="O1068" s="154" t="str">
        <f>IF(TYPE(VLOOKUP(A1068,'2025 check'!$E$3:$E$2531,1,0))=16,"Legacy Eligibility","Y")</f>
        <v>Y</v>
      </c>
    </row>
    <row r="1069" spans="1:15" x14ac:dyDescent="0.2">
      <c r="A1069" s="110" t="s">
        <v>3038</v>
      </c>
      <c r="B1069" s="149">
        <v>0</v>
      </c>
      <c r="C1069" s="110" t="s">
        <v>482</v>
      </c>
      <c r="D1069" s="147" t="s">
        <v>3039</v>
      </c>
      <c r="E1069" s="150">
        <v>37</v>
      </c>
      <c r="F1069" s="150">
        <v>20</v>
      </c>
      <c r="G1069" s="147" t="s">
        <v>1832</v>
      </c>
      <c r="H1069" s="110" t="s">
        <v>338</v>
      </c>
      <c r="I1069" s="110" t="s">
        <v>344</v>
      </c>
      <c r="J1069" s="110">
        <v>2</v>
      </c>
      <c r="K1069" s="154">
        <v>740</v>
      </c>
      <c r="L1069" s="154" t="s">
        <v>620</v>
      </c>
      <c r="M1069" s="154">
        <v>42.189500000000002</v>
      </c>
      <c r="N1069" s="154">
        <v>-97.251800000000003</v>
      </c>
      <c r="O1069" s="154" t="str">
        <f>IF(TYPE(VLOOKUP(A1069,'2025 check'!$E$3:$E$2531,1,0))=16,"Legacy Eligibility","Y")</f>
        <v>Y</v>
      </c>
    </row>
    <row r="1070" spans="1:15" x14ac:dyDescent="0.2">
      <c r="A1070" s="110" t="s">
        <v>3040</v>
      </c>
      <c r="B1070" s="149">
        <v>0</v>
      </c>
      <c r="C1070" s="110" t="s">
        <v>482</v>
      </c>
      <c r="D1070" s="147" t="s">
        <v>3041</v>
      </c>
      <c r="E1070" s="150">
        <v>42</v>
      </c>
      <c r="F1070" s="150">
        <v>16.399999999999999</v>
      </c>
      <c r="G1070" s="147" t="s">
        <v>1832</v>
      </c>
      <c r="H1070" s="110" t="s">
        <v>338</v>
      </c>
      <c r="I1070" s="110" t="s">
        <v>344</v>
      </c>
      <c r="J1070" s="110">
        <v>2</v>
      </c>
      <c r="K1070" s="154">
        <v>688.8</v>
      </c>
      <c r="L1070" s="154" t="s">
        <v>620</v>
      </c>
      <c r="M1070" s="154">
        <v>42.320399999999999</v>
      </c>
      <c r="N1070" s="154">
        <v>-97.115300000000005</v>
      </c>
      <c r="O1070" s="154" t="str">
        <f>IF(TYPE(VLOOKUP(A1070,'2025 check'!$E$3:$E$2531,1,0))=16,"Legacy Eligibility","Y")</f>
        <v>Y</v>
      </c>
    </row>
    <row r="1071" spans="1:15" x14ac:dyDescent="0.2">
      <c r="A1071" s="110" t="s">
        <v>3042</v>
      </c>
      <c r="B1071" s="149" t="s">
        <v>3043</v>
      </c>
      <c r="C1071" s="110" t="s">
        <v>373</v>
      </c>
      <c r="D1071" s="147" t="s">
        <v>3044</v>
      </c>
      <c r="E1071" s="150">
        <v>24</v>
      </c>
      <c r="F1071" s="150">
        <v>27.7</v>
      </c>
      <c r="G1071" s="147" t="s">
        <v>1832</v>
      </c>
      <c r="H1071" s="110" t="s">
        <v>548</v>
      </c>
      <c r="I1071" s="110" t="s">
        <v>359</v>
      </c>
      <c r="J1071" s="110">
        <v>1</v>
      </c>
      <c r="K1071" s="154">
        <v>664.8</v>
      </c>
      <c r="L1071" s="154" t="s">
        <v>620</v>
      </c>
      <c r="M1071" s="154">
        <v>40.132899999999999</v>
      </c>
      <c r="N1071" s="154">
        <v>-96.293599999999998</v>
      </c>
      <c r="O1071" s="154" t="str">
        <f>IF(TYPE(VLOOKUP(A1071,'2025 check'!$E$3:$E$2531,1,0))=16,"Legacy Eligibility","Y")</f>
        <v>Y</v>
      </c>
    </row>
    <row r="1072" spans="1:15" x14ac:dyDescent="0.2">
      <c r="A1072" s="110" t="s">
        <v>3045</v>
      </c>
      <c r="B1072" s="149" t="s">
        <v>3046</v>
      </c>
      <c r="C1072" s="110" t="s">
        <v>746</v>
      </c>
      <c r="D1072" s="147" t="s">
        <v>3047</v>
      </c>
      <c r="E1072" s="150">
        <v>32</v>
      </c>
      <c r="F1072" s="150">
        <v>20</v>
      </c>
      <c r="G1072" s="147" t="s">
        <v>1466</v>
      </c>
      <c r="H1072" s="110" t="s">
        <v>338</v>
      </c>
      <c r="I1072" s="110" t="s">
        <v>349</v>
      </c>
      <c r="J1072" s="110">
        <v>3</v>
      </c>
      <c r="K1072" s="154">
        <v>640</v>
      </c>
      <c r="L1072" s="154" t="s">
        <v>620</v>
      </c>
      <c r="M1072" s="154">
        <v>40.437255087583992</v>
      </c>
      <c r="N1072" s="154">
        <v>-98.577299999999994</v>
      </c>
      <c r="O1072" s="154" t="str">
        <f>IF(TYPE(VLOOKUP(A1072,'2025 check'!$E$3:$E$2531,1,0))=16,"Legacy Eligibility","Y")</f>
        <v>Y</v>
      </c>
    </row>
    <row r="1073" spans="1:15" x14ac:dyDescent="0.2">
      <c r="A1073" s="110" t="s">
        <v>3048</v>
      </c>
      <c r="B1073" s="149">
        <v>0</v>
      </c>
      <c r="C1073" s="110" t="s">
        <v>866</v>
      </c>
      <c r="D1073" s="147" t="s">
        <v>3049</v>
      </c>
      <c r="E1073" s="150">
        <v>33</v>
      </c>
      <c r="F1073" s="150">
        <v>16.399999999999999</v>
      </c>
      <c r="G1073" s="147" t="s">
        <v>1466</v>
      </c>
      <c r="H1073" s="110" t="s">
        <v>338</v>
      </c>
      <c r="I1073" s="110" t="s">
        <v>344</v>
      </c>
      <c r="J1073" s="110">
        <v>2</v>
      </c>
      <c r="K1073" s="154">
        <v>541.20000000000005</v>
      </c>
      <c r="L1073" s="154" t="s">
        <v>620</v>
      </c>
      <c r="M1073" s="154">
        <v>42.099899999999998</v>
      </c>
      <c r="N1073" s="154">
        <v>-100.11279999999999</v>
      </c>
      <c r="O1073" s="154" t="str">
        <f>IF(TYPE(VLOOKUP(A1073,'2025 check'!$E$3:$E$2531,1,0))=16,"Legacy Eligibility","Y")</f>
        <v>Y</v>
      </c>
    </row>
    <row r="1074" spans="1:15" ht="28.5" x14ac:dyDescent="0.2">
      <c r="A1074" s="110" t="s">
        <v>3050</v>
      </c>
      <c r="B1074" s="149" t="s">
        <v>3051</v>
      </c>
      <c r="C1074" s="110" t="s">
        <v>391</v>
      </c>
      <c r="D1074" s="147" t="s">
        <v>3052</v>
      </c>
      <c r="E1074" s="150">
        <v>32</v>
      </c>
      <c r="F1074" s="150">
        <v>24.2</v>
      </c>
      <c r="G1074" s="147" t="s">
        <v>1466</v>
      </c>
      <c r="H1074" s="110" t="s">
        <v>338</v>
      </c>
      <c r="I1074" s="110" t="s">
        <v>349</v>
      </c>
      <c r="J1074" s="110">
        <v>3</v>
      </c>
      <c r="K1074" s="154">
        <v>774.4</v>
      </c>
      <c r="L1074" s="154" t="s">
        <v>620</v>
      </c>
      <c r="M1074" s="154">
        <v>40.680399999999999</v>
      </c>
      <c r="N1074" s="154">
        <v>-98.146900000000002</v>
      </c>
      <c r="O1074" s="154" t="str">
        <f>IF(TYPE(VLOOKUP(A1074,'2025 check'!$E$3:$E$2531,1,0))=16,"Legacy Eligibility","Y")</f>
        <v>Y</v>
      </c>
    </row>
    <row r="1075" spans="1:15" x14ac:dyDescent="0.2">
      <c r="A1075" s="110" t="s">
        <v>3053</v>
      </c>
      <c r="B1075" s="149" t="s">
        <v>3054</v>
      </c>
      <c r="C1075" s="110" t="s">
        <v>347</v>
      </c>
      <c r="D1075" s="147" t="s">
        <v>3055</v>
      </c>
      <c r="E1075" s="150">
        <v>49</v>
      </c>
      <c r="F1075" s="150">
        <v>16</v>
      </c>
      <c r="G1075" s="147" t="s">
        <v>1466</v>
      </c>
      <c r="H1075" s="110" t="s">
        <v>338</v>
      </c>
      <c r="I1075" s="110" t="s">
        <v>349</v>
      </c>
      <c r="J1075" s="110">
        <v>3</v>
      </c>
      <c r="K1075" s="154">
        <v>784</v>
      </c>
      <c r="L1075" s="154" t="s">
        <v>620</v>
      </c>
      <c r="M1075" s="154">
        <v>41.198599999999999</v>
      </c>
      <c r="N1075" s="154">
        <v>-99.930899999999994</v>
      </c>
      <c r="O1075" s="154" t="str">
        <f>IF(TYPE(VLOOKUP(A1075,'2025 check'!$E$3:$E$2531,1,0))=16,"Legacy Eligibility","Y")</f>
        <v>Y</v>
      </c>
    </row>
    <row r="1076" spans="1:15" x14ac:dyDescent="0.2">
      <c r="A1076" s="110" t="s">
        <v>3056</v>
      </c>
      <c r="B1076" s="149" t="s">
        <v>3057</v>
      </c>
      <c r="C1076" s="110" t="s">
        <v>880</v>
      </c>
      <c r="D1076" s="147" t="s">
        <v>3058</v>
      </c>
      <c r="E1076" s="150">
        <v>24</v>
      </c>
      <c r="F1076" s="150">
        <v>24.5</v>
      </c>
      <c r="G1076" s="147" t="s">
        <v>1466</v>
      </c>
      <c r="H1076" s="110" t="s">
        <v>338</v>
      </c>
      <c r="I1076" s="110" t="s">
        <v>344</v>
      </c>
      <c r="J1076" s="110">
        <v>2</v>
      </c>
      <c r="K1076" s="154">
        <v>588</v>
      </c>
      <c r="L1076" s="154" t="s">
        <v>620</v>
      </c>
      <c r="M1076" s="154">
        <v>41.488300000000002</v>
      </c>
      <c r="N1076" s="154">
        <v>-96.770899999999997</v>
      </c>
      <c r="O1076" s="154" t="str">
        <f>IF(TYPE(VLOOKUP(A1076,'2025 check'!$E$3:$E$2531,1,0))=16,"Legacy Eligibility","Y")</f>
        <v>Y</v>
      </c>
    </row>
    <row r="1077" spans="1:15" ht="28.5" x14ac:dyDescent="0.2">
      <c r="A1077" s="110" t="s">
        <v>3059</v>
      </c>
      <c r="B1077" s="149" t="s">
        <v>3060</v>
      </c>
      <c r="C1077" s="110" t="s">
        <v>415</v>
      </c>
      <c r="D1077" s="147" t="s">
        <v>3061</v>
      </c>
      <c r="E1077" s="150">
        <v>24</v>
      </c>
      <c r="F1077" s="150">
        <v>23.5</v>
      </c>
      <c r="G1077" s="147" t="s">
        <v>1466</v>
      </c>
      <c r="H1077" s="110" t="s">
        <v>338</v>
      </c>
      <c r="I1077" s="110" t="s">
        <v>359</v>
      </c>
      <c r="J1077" s="110">
        <v>1</v>
      </c>
      <c r="K1077" s="154">
        <v>564</v>
      </c>
      <c r="L1077" s="154" t="s">
        <v>620</v>
      </c>
      <c r="M1077" s="154">
        <v>40.4086</v>
      </c>
      <c r="N1077" s="154">
        <v>-97.369600000000005</v>
      </c>
      <c r="O1077" s="154" t="str">
        <f>IF(TYPE(VLOOKUP(A1077,'2025 check'!$E$3:$E$2531,1,0))=16,"Legacy Eligibility","Y")</f>
        <v>Y</v>
      </c>
    </row>
    <row r="1078" spans="1:15" x14ac:dyDescent="0.2">
      <c r="A1078" s="110" t="s">
        <v>3062</v>
      </c>
      <c r="B1078" s="149" t="s">
        <v>3063</v>
      </c>
      <c r="C1078" s="110" t="s">
        <v>356</v>
      </c>
      <c r="D1078" s="147" t="s">
        <v>3064</v>
      </c>
      <c r="E1078" s="150">
        <v>41</v>
      </c>
      <c r="F1078" s="150">
        <v>24.1</v>
      </c>
      <c r="G1078" s="147" t="s">
        <v>1832</v>
      </c>
      <c r="H1078" s="110" t="s">
        <v>548</v>
      </c>
      <c r="I1078" s="110" t="s">
        <v>359</v>
      </c>
      <c r="J1078" s="110">
        <v>1</v>
      </c>
      <c r="K1078" s="154">
        <v>988.1</v>
      </c>
      <c r="L1078" s="154" t="s">
        <v>620</v>
      </c>
      <c r="M1078" s="154">
        <v>40.041200000000003</v>
      </c>
      <c r="N1078" s="154">
        <v>-96.482900000000001</v>
      </c>
      <c r="O1078" s="154" t="str">
        <f>IF(TYPE(VLOOKUP(A1078,'2025 check'!$E$3:$E$2531,1,0))=16,"Legacy Eligibility","Y")</f>
        <v>Y</v>
      </c>
    </row>
    <row r="1079" spans="1:15" x14ac:dyDescent="0.2">
      <c r="A1079" s="110" t="s">
        <v>3065</v>
      </c>
      <c r="B1079" s="149">
        <v>0</v>
      </c>
      <c r="C1079" s="110" t="s">
        <v>2872</v>
      </c>
      <c r="D1079" s="147" t="s">
        <v>3066</v>
      </c>
      <c r="E1079" s="150">
        <v>53</v>
      </c>
      <c r="F1079" s="150">
        <v>16</v>
      </c>
      <c r="G1079" s="147" t="s">
        <v>1466</v>
      </c>
      <c r="H1079" s="110" t="s">
        <v>338</v>
      </c>
      <c r="I1079" s="110" t="s">
        <v>349</v>
      </c>
      <c r="J1079" s="110">
        <v>3</v>
      </c>
      <c r="K1079" s="154">
        <v>848</v>
      </c>
      <c r="L1079" s="154" t="s">
        <v>620</v>
      </c>
      <c r="M1079" s="154">
        <v>41.9131</v>
      </c>
      <c r="N1079" s="154">
        <v>-98.839600000000004</v>
      </c>
      <c r="O1079" s="154" t="str">
        <f>IF(TYPE(VLOOKUP(A1079,'2025 check'!$E$3:$E$2531,1,0))=16,"Legacy Eligibility","Y")</f>
        <v>Y</v>
      </c>
    </row>
    <row r="1080" spans="1:15" x14ac:dyDescent="0.2">
      <c r="A1080" s="110" t="s">
        <v>3067</v>
      </c>
      <c r="B1080" s="149">
        <v>0</v>
      </c>
      <c r="C1080" s="110" t="s">
        <v>632</v>
      </c>
      <c r="D1080" s="147" t="s">
        <v>3068</v>
      </c>
      <c r="E1080" s="150">
        <v>120</v>
      </c>
      <c r="F1080" s="150">
        <v>16.2</v>
      </c>
      <c r="G1080" s="147" t="s">
        <v>1466</v>
      </c>
      <c r="H1080" s="110" t="s">
        <v>338</v>
      </c>
      <c r="I1080" s="110" t="s">
        <v>349</v>
      </c>
      <c r="J1080" s="110">
        <v>3</v>
      </c>
      <c r="K1080" s="154">
        <v>1944</v>
      </c>
      <c r="L1080" s="154" t="s">
        <v>620</v>
      </c>
      <c r="M1080" s="154">
        <v>41.686199999999999</v>
      </c>
      <c r="N1080" s="154">
        <v>-98.3874</v>
      </c>
      <c r="O1080" s="154" t="str">
        <f>IF(TYPE(VLOOKUP(A1080,'2025 check'!$E$3:$E$2531,1,0))=16,"Legacy Eligibility","Y")</f>
        <v>Y</v>
      </c>
    </row>
    <row r="1081" spans="1:15" x14ac:dyDescent="0.2">
      <c r="A1081" s="110" t="s">
        <v>3069</v>
      </c>
      <c r="B1081" s="149">
        <v>0</v>
      </c>
      <c r="C1081" s="110" t="s">
        <v>361</v>
      </c>
      <c r="D1081" s="147" t="s">
        <v>3070</v>
      </c>
      <c r="E1081" s="150">
        <v>62</v>
      </c>
      <c r="F1081" s="150">
        <v>24</v>
      </c>
      <c r="G1081" s="147" t="s">
        <v>1832</v>
      </c>
      <c r="H1081" s="110" t="s">
        <v>358</v>
      </c>
      <c r="I1081" s="110" t="s">
        <v>359</v>
      </c>
      <c r="J1081" s="110">
        <v>1</v>
      </c>
      <c r="K1081" s="154">
        <v>1488</v>
      </c>
      <c r="L1081" s="154" t="s">
        <v>620</v>
      </c>
      <c r="M1081" s="154">
        <v>40.151800000000001</v>
      </c>
      <c r="N1081" s="154">
        <v>-96.992000000000004</v>
      </c>
      <c r="O1081" s="154" t="str">
        <f>IF(TYPE(VLOOKUP(A1081,'2025 check'!$E$3:$E$2531,1,0))=16,"Legacy Eligibility","Y")</f>
        <v>Y</v>
      </c>
    </row>
    <row r="1082" spans="1:15" x14ac:dyDescent="0.2">
      <c r="A1082" s="110" t="s">
        <v>3071</v>
      </c>
      <c r="B1082" s="149">
        <v>0</v>
      </c>
      <c r="C1082" s="110" t="s">
        <v>361</v>
      </c>
      <c r="D1082" s="147" t="s">
        <v>3072</v>
      </c>
      <c r="E1082" s="150">
        <v>32</v>
      </c>
      <c r="F1082" s="150">
        <v>24</v>
      </c>
      <c r="G1082" s="147" t="s">
        <v>1832</v>
      </c>
      <c r="H1082" s="110" t="s">
        <v>338</v>
      </c>
      <c r="I1082" s="110" t="s">
        <v>359</v>
      </c>
      <c r="J1082" s="110">
        <v>1</v>
      </c>
      <c r="K1082" s="154">
        <v>768</v>
      </c>
      <c r="L1082" s="154" t="s">
        <v>620</v>
      </c>
      <c r="M1082" s="154">
        <v>40.190600000000003</v>
      </c>
      <c r="N1082" s="154">
        <v>-97.314099999999996</v>
      </c>
      <c r="O1082" s="154" t="str">
        <f>IF(TYPE(VLOOKUP(A1082,'2025 check'!$E$3:$E$2531,1,0))=16,"Legacy Eligibility","Y")</f>
        <v>Y</v>
      </c>
    </row>
    <row r="1083" spans="1:15" x14ac:dyDescent="0.2">
      <c r="A1083" s="110" t="s">
        <v>3073</v>
      </c>
      <c r="B1083" s="149" t="s">
        <v>3074</v>
      </c>
      <c r="C1083" s="110" t="s">
        <v>435</v>
      </c>
      <c r="D1083" s="147" t="s">
        <v>3075</v>
      </c>
      <c r="E1083" s="150">
        <v>48</v>
      </c>
      <c r="F1083" s="150">
        <v>20.399999999999999</v>
      </c>
      <c r="G1083" s="147" t="s">
        <v>1832</v>
      </c>
      <c r="H1083" s="110" t="s">
        <v>338</v>
      </c>
      <c r="I1083" s="110" t="s">
        <v>349</v>
      </c>
      <c r="J1083" s="110">
        <v>3</v>
      </c>
      <c r="K1083" s="154">
        <v>979.2</v>
      </c>
      <c r="L1083" s="154" t="s">
        <v>620</v>
      </c>
      <c r="M1083" s="154">
        <v>41.089599999999997</v>
      </c>
      <c r="N1083" s="154">
        <v>-98.085499999999996</v>
      </c>
      <c r="O1083" s="154" t="str">
        <f>IF(TYPE(VLOOKUP(A1083,'2025 check'!$E$3:$E$2531,1,0))=16,"Legacy Eligibility","Y")</f>
        <v>Y</v>
      </c>
    </row>
    <row r="1084" spans="1:15" x14ac:dyDescent="0.2">
      <c r="A1084" s="110" t="s">
        <v>3076</v>
      </c>
      <c r="B1084" s="149" t="s">
        <v>3077</v>
      </c>
      <c r="C1084" s="110" t="s">
        <v>435</v>
      </c>
      <c r="D1084" s="147" t="s">
        <v>3078</v>
      </c>
      <c r="E1084" s="150">
        <v>33</v>
      </c>
      <c r="F1084" s="150">
        <v>22.2</v>
      </c>
      <c r="G1084" s="147" t="s">
        <v>1466</v>
      </c>
      <c r="H1084" s="110" t="s">
        <v>338</v>
      </c>
      <c r="I1084" s="110" t="s">
        <v>349</v>
      </c>
      <c r="J1084" s="110">
        <v>3</v>
      </c>
      <c r="K1084" s="154">
        <v>732.6</v>
      </c>
      <c r="L1084" s="154" t="s">
        <v>620</v>
      </c>
      <c r="M1084" s="154">
        <v>41.0154</v>
      </c>
      <c r="N1084" s="154">
        <v>-98.225300000000004</v>
      </c>
      <c r="O1084" s="154" t="str">
        <f>IF(TYPE(VLOOKUP(A1084,'2025 check'!$E$3:$E$2531,1,0))=16,"Legacy Eligibility","Y")</f>
        <v>Y</v>
      </c>
    </row>
    <row r="1085" spans="1:15" x14ac:dyDescent="0.2">
      <c r="A1085" s="110" t="s">
        <v>3079</v>
      </c>
      <c r="B1085" s="149">
        <v>0</v>
      </c>
      <c r="C1085" s="110" t="s">
        <v>538</v>
      </c>
      <c r="D1085" s="147" t="s">
        <v>3080</v>
      </c>
      <c r="E1085" s="150">
        <v>55</v>
      </c>
      <c r="F1085" s="150">
        <v>16.100000000000001</v>
      </c>
      <c r="G1085" s="147" t="s">
        <v>1466</v>
      </c>
      <c r="H1085" s="110" t="s">
        <v>338</v>
      </c>
      <c r="I1085" s="110" t="s">
        <v>344</v>
      </c>
      <c r="J1085" s="110">
        <v>2</v>
      </c>
      <c r="K1085" s="154">
        <v>885.5</v>
      </c>
      <c r="L1085" s="154" t="s">
        <v>620</v>
      </c>
      <c r="M1085" s="154">
        <v>41.467599999999997</v>
      </c>
      <c r="N1085" s="154">
        <v>-97.951899999999995</v>
      </c>
      <c r="O1085" s="154" t="str">
        <f>IF(TYPE(VLOOKUP(A1085,'2025 check'!$E$3:$E$2531,1,0))=16,"Legacy Eligibility","Y")</f>
        <v>Y</v>
      </c>
    </row>
    <row r="1086" spans="1:15" x14ac:dyDescent="0.2">
      <c r="A1086" s="110" t="s">
        <v>3081</v>
      </c>
      <c r="B1086" s="149">
        <v>0</v>
      </c>
      <c r="C1086" s="110" t="s">
        <v>538</v>
      </c>
      <c r="D1086" s="147" t="s">
        <v>3082</v>
      </c>
      <c r="E1086" s="150">
        <v>63</v>
      </c>
      <c r="F1086" s="150">
        <v>20</v>
      </c>
      <c r="G1086" s="147" t="s">
        <v>1832</v>
      </c>
      <c r="H1086" s="110" t="s">
        <v>338</v>
      </c>
      <c r="I1086" s="110" t="s">
        <v>344</v>
      </c>
      <c r="J1086" s="110">
        <v>2</v>
      </c>
      <c r="K1086" s="154">
        <v>1260</v>
      </c>
      <c r="L1086" s="154" t="s">
        <v>620</v>
      </c>
      <c r="M1086" s="154">
        <v>41.482599999999998</v>
      </c>
      <c r="N1086" s="154">
        <v>-98.090199999999996</v>
      </c>
      <c r="O1086" s="154" t="str">
        <f>IF(TYPE(VLOOKUP(A1086,'2025 check'!$E$3:$E$2531,1,0))=16,"Legacy Eligibility","Y")</f>
        <v>Y</v>
      </c>
    </row>
    <row r="1087" spans="1:15" x14ac:dyDescent="0.2">
      <c r="A1087" s="110" t="s">
        <v>3083</v>
      </c>
      <c r="B1087" s="149">
        <v>0</v>
      </c>
      <c r="C1087" s="110" t="s">
        <v>369</v>
      </c>
      <c r="D1087" s="147" t="s">
        <v>3084</v>
      </c>
      <c r="E1087" s="150">
        <v>41</v>
      </c>
      <c r="F1087" s="150">
        <v>16</v>
      </c>
      <c r="G1087" s="147" t="s">
        <v>337</v>
      </c>
      <c r="H1087" s="110" t="s">
        <v>338</v>
      </c>
      <c r="I1087" s="110" t="s">
        <v>359</v>
      </c>
      <c r="J1087" s="110">
        <v>1</v>
      </c>
      <c r="K1087" s="154">
        <v>656</v>
      </c>
      <c r="L1087" s="154" t="s">
        <v>340</v>
      </c>
      <c r="M1087" s="154">
        <v>40.363300000000002</v>
      </c>
      <c r="N1087" s="154">
        <v>-95.864999999999995</v>
      </c>
      <c r="O1087" s="154" t="str">
        <f>IF(TYPE(VLOOKUP(A1087,'2025 check'!$E$3:$E$2531,1,0))=16,"Legacy Eligibility","Y")</f>
        <v>Y</v>
      </c>
    </row>
    <row r="1088" spans="1:15" x14ac:dyDescent="0.2">
      <c r="A1088" s="110" t="s">
        <v>3085</v>
      </c>
      <c r="B1088" s="149">
        <v>0</v>
      </c>
      <c r="C1088" s="110" t="s">
        <v>369</v>
      </c>
      <c r="D1088" s="147" t="s">
        <v>3086</v>
      </c>
      <c r="E1088" s="150">
        <v>61</v>
      </c>
      <c r="F1088" s="150">
        <v>16.3</v>
      </c>
      <c r="G1088" s="147" t="s">
        <v>337</v>
      </c>
      <c r="H1088" s="110" t="s">
        <v>338</v>
      </c>
      <c r="I1088" s="110" t="s">
        <v>359</v>
      </c>
      <c r="J1088" s="110">
        <v>1</v>
      </c>
      <c r="K1088" s="154">
        <v>994.3</v>
      </c>
      <c r="L1088" s="154" t="s">
        <v>340</v>
      </c>
      <c r="M1088" s="154">
        <v>40.261699999999998</v>
      </c>
      <c r="N1088" s="154">
        <v>-95.678299999999993</v>
      </c>
      <c r="O1088" s="154" t="str">
        <f>IF(TYPE(VLOOKUP(A1088,'2025 check'!$E$3:$E$2531,1,0))=16,"Legacy Eligibility","Y")</f>
        <v>Y</v>
      </c>
    </row>
    <row r="1089" spans="1:15" x14ac:dyDescent="0.2">
      <c r="A1089" s="110" t="s">
        <v>3087</v>
      </c>
      <c r="B1089" s="149">
        <v>0</v>
      </c>
      <c r="C1089" s="110" t="s">
        <v>1530</v>
      </c>
      <c r="D1089" s="147" t="s">
        <v>3088</v>
      </c>
      <c r="E1089" s="150">
        <v>110</v>
      </c>
      <c r="F1089" s="150">
        <v>26.3</v>
      </c>
      <c r="G1089" s="147" t="s">
        <v>1466</v>
      </c>
      <c r="H1089" s="110" t="s">
        <v>358</v>
      </c>
      <c r="I1089" s="110" t="s">
        <v>349</v>
      </c>
      <c r="J1089" s="110">
        <v>3</v>
      </c>
      <c r="K1089" s="154">
        <v>2893</v>
      </c>
      <c r="L1089" s="154" t="s">
        <v>620</v>
      </c>
      <c r="M1089" s="154">
        <v>40.051900000000003</v>
      </c>
      <c r="N1089" s="154">
        <v>-98.197299999999998</v>
      </c>
      <c r="O1089" s="154" t="str">
        <f>IF(TYPE(VLOOKUP(A1089,'2025 check'!$E$3:$E$2531,1,0))=16,"Legacy Eligibility","Y")</f>
        <v>Legacy Eligibility</v>
      </c>
    </row>
    <row r="1090" spans="1:15" x14ac:dyDescent="0.2">
      <c r="A1090" s="110" t="s">
        <v>3089</v>
      </c>
      <c r="B1090" s="149">
        <v>0</v>
      </c>
      <c r="C1090" s="110" t="s">
        <v>1530</v>
      </c>
      <c r="D1090" s="147" t="s">
        <v>3090</v>
      </c>
      <c r="E1090" s="150">
        <v>75</v>
      </c>
      <c r="F1090" s="150">
        <v>16.3</v>
      </c>
      <c r="G1090" s="147" t="s">
        <v>1466</v>
      </c>
      <c r="H1090" s="110" t="s">
        <v>338</v>
      </c>
      <c r="I1090" s="110" t="s">
        <v>349</v>
      </c>
      <c r="J1090" s="110">
        <v>3</v>
      </c>
      <c r="K1090" s="154">
        <v>1222.5</v>
      </c>
      <c r="L1090" s="154" t="s">
        <v>340</v>
      </c>
      <c r="M1090" s="154">
        <v>40.103299999999997</v>
      </c>
      <c r="N1090" s="154">
        <v>-97.866699999999994</v>
      </c>
      <c r="O1090" s="154" t="str">
        <f>IF(TYPE(VLOOKUP(A1090,'2025 check'!$E$3:$E$2531,1,0))=16,"Legacy Eligibility","Y")</f>
        <v>Y</v>
      </c>
    </row>
    <row r="1091" spans="1:15" x14ac:dyDescent="0.2">
      <c r="A1091" s="110" t="s">
        <v>3091</v>
      </c>
      <c r="B1091" s="149">
        <v>0</v>
      </c>
      <c r="C1091" s="110" t="s">
        <v>442</v>
      </c>
      <c r="D1091" s="147" t="s">
        <v>3092</v>
      </c>
      <c r="E1091" s="150">
        <v>32</v>
      </c>
      <c r="F1091" s="150">
        <v>15.6</v>
      </c>
      <c r="G1091" s="147" t="s">
        <v>1832</v>
      </c>
      <c r="H1091" s="110" t="s">
        <v>338</v>
      </c>
      <c r="I1091" s="110" t="s">
        <v>359</v>
      </c>
      <c r="J1091" s="110">
        <v>1</v>
      </c>
      <c r="K1091" s="154">
        <v>499.2</v>
      </c>
      <c r="L1091" s="154" t="s">
        <v>620</v>
      </c>
      <c r="M1091" s="154">
        <v>40.769599999999997</v>
      </c>
      <c r="N1091" s="154">
        <v>-96.335300000000004</v>
      </c>
      <c r="O1091" s="154" t="str">
        <f>IF(TYPE(VLOOKUP(A1091,'2025 check'!$E$3:$E$2531,1,0))=16,"Legacy Eligibility","Y")</f>
        <v>Y</v>
      </c>
    </row>
    <row r="1092" spans="1:15" x14ac:dyDescent="0.2">
      <c r="A1092" s="110" t="s">
        <v>3093</v>
      </c>
      <c r="B1092" s="149">
        <v>0</v>
      </c>
      <c r="C1092" s="110" t="s">
        <v>442</v>
      </c>
      <c r="D1092" s="147" t="s">
        <v>3094</v>
      </c>
      <c r="E1092" s="150">
        <v>52</v>
      </c>
      <c r="F1092" s="150">
        <v>16</v>
      </c>
      <c r="G1092" s="147" t="s">
        <v>1832</v>
      </c>
      <c r="H1092" s="110" t="s">
        <v>338</v>
      </c>
      <c r="I1092" s="110" t="s">
        <v>359</v>
      </c>
      <c r="J1092" s="110">
        <v>1</v>
      </c>
      <c r="K1092" s="154">
        <v>832</v>
      </c>
      <c r="L1092" s="154" t="s">
        <v>620</v>
      </c>
      <c r="M1092" s="154">
        <v>40.550400000000003</v>
      </c>
      <c r="N1092" s="154">
        <v>-96.359200000000001</v>
      </c>
      <c r="O1092" s="154" t="str">
        <f>IF(TYPE(VLOOKUP(A1092,'2025 check'!$E$3:$E$2531,1,0))=16,"Legacy Eligibility","Y")</f>
        <v>Y</v>
      </c>
    </row>
    <row r="1093" spans="1:15" x14ac:dyDescent="0.2">
      <c r="A1093" s="110" t="s">
        <v>3095</v>
      </c>
      <c r="B1093" s="149">
        <v>0</v>
      </c>
      <c r="C1093" s="110" t="s">
        <v>442</v>
      </c>
      <c r="D1093" s="147" t="s">
        <v>3096</v>
      </c>
      <c r="E1093" s="150">
        <v>33</v>
      </c>
      <c r="F1093" s="150">
        <v>16</v>
      </c>
      <c r="G1093" s="147" t="s">
        <v>1832</v>
      </c>
      <c r="H1093" s="110" t="s">
        <v>338</v>
      </c>
      <c r="I1093" s="110" t="s">
        <v>359</v>
      </c>
      <c r="J1093" s="110">
        <v>1</v>
      </c>
      <c r="K1093" s="154">
        <v>528</v>
      </c>
      <c r="L1093" s="154" t="s">
        <v>620</v>
      </c>
      <c r="M1093" s="154">
        <v>40.711599999999997</v>
      </c>
      <c r="N1093" s="154">
        <v>-95.960025480985621</v>
      </c>
      <c r="O1093" s="154" t="str">
        <f>IF(TYPE(VLOOKUP(A1093,'2025 check'!$E$3:$E$2531,1,0))=16,"Legacy Eligibility","Y")</f>
        <v>Y</v>
      </c>
    </row>
    <row r="1094" spans="1:15" x14ac:dyDescent="0.2">
      <c r="A1094" s="110" t="s">
        <v>3097</v>
      </c>
      <c r="B1094" s="149">
        <v>0</v>
      </c>
      <c r="C1094" s="110" t="s">
        <v>442</v>
      </c>
      <c r="D1094" s="147" t="s">
        <v>3098</v>
      </c>
      <c r="E1094" s="150">
        <v>40</v>
      </c>
      <c r="F1094" s="150">
        <v>15.9</v>
      </c>
      <c r="G1094" s="147" t="s">
        <v>1832</v>
      </c>
      <c r="H1094" s="110" t="s">
        <v>338</v>
      </c>
      <c r="I1094" s="110" t="s">
        <v>359</v>
      </c>
      <c r="J1094" s="110">
        <v>1</v>
      </c>
      <c r="K1094" s="154">
        <v>636</v>
      </c>
      <c r="L1094" s="154" t="s">
        <v>620</v>
      </c>
      <c r="M1094" s="154">
        <v>40.624299999999998</v>
      </c>
      <c r="N1094" s="154">
        <v>-96.331299999999999</v>
      </c>
      <c r="O1094" s="154" t="str">
        <f>IF(TYPE(VLOOKUP(A1094,'2025 check'!$E$3:$E$2531,1,0))=16,"Legacy Eligibility","Y")</f>
        <v>Y</v>
      </c>
    </row>
    <row r="1095" spans="1:15" x14ac:dyDescent="0.2">
      <c r="A1095" s="110" t="s">
        <v>3099</v>
      </c>
      <c r="B1095" s="149">
        <v>0</v>
      </c>
      <c r="C1095" s="110" t="s">
        <v>442</v>
      </c>
      <c r="D1095" s="147" t="s">
        <v>3100</v>
      </c>
      <c r="E1095" s="150">
        <v>32</v>
      </c>
      <c r="F1095" s="150">
        <v>13.8</v>
      </c>
      <c r="G1095" s="147" t="s">
        <v>1832</v>
      </c>
      <c r="H1095" s="110" t="s">
        <v>338</v>
      </c>
      <c r="I1095" s="110" t="s">
        <v>359</v>
      </c>
      <c r="J1095" s="110">
        <v>1</v>
      </c>
      <c r="K1095" s="154">
        <v>441.6</v>
      </c>
      <c r="L1095" s="154" t="s">
        <v>620</v>
      </c>
      <c r="M1095" s="154">
        <v>40.555599999999998</v>
      </c>
      <c r="N1095" s="154">
        <v>-96.406700000000001</v>
      </c>
      <c r="O1095" s="154" t="str">
        <f>IF(TYPE(VLOOKUP(A1095,'2025 check'!$E$3:$E$2531,1,0))=16,"Legacy Eligibility","Y")</f>
        <v>Y</v>
      </c>
    </row>
    <row r="1096" spans="1:15" x14ac:dyDescent="0.2">
      <c r="A1096" s="110" t="s">
        <v>3101</v>
      </c>
      <c r="B1096" s="149">
        <v>0</v>
      </c>
      <c r="C1096" s="110" t="s">
        <v>442</v>
      </c>
      <c r="D1096" s="147" t="s">
        <v>3102</v>
      </c>
      <c r="E1096" s="150">
        <v>65</v>
      </c>
      <c r="F1096" s="150">
        <v>15.6</v>
      </c>
      <c r="G1096" s="147" t="s">
        <v>1832</v>
      </c>
      <c r="H1096" s="110" t="s">
        <v>338</v>
      </c>
      <c r="I1096" s="110" t="s">
        <v>359</v>
      </c>
      <c r="J1096" s="110">
        <v>1</v>
      </c>
      <c r="K1096" s="154">
        <v>1014</v>
      </c>
      <c r="L1096" s="154" t="s">
        <v>620</v>
      </c>
      <c r="M1096" s="154">
        <v>40.6648</v>
      </c>
      <c r="N1096" s="154">
        <v>-96.312799999999996</v>
      </c>
      <c r="O1096" s="154" t="str">
        <f>IF(TYPE(VLOOKUP(A1096,'2025 check'!$E$3:$E$2531,1,0))=16,"Legacy Eligibility","Y")</f>
        <v>Y</v>
      </c>
    </row>
    <row r="1097" spans="1:15" x14ac:dyDescent="0.2">
      <c r="A1097" s="110" t="s">
        <v>3103</v>
      </c>
      <c r="B1097" s="149">
        <v>0</v>
      </c>
      <c r="C1097" s="110" t="s">
        <v>442</v>
      </c>
      <c r="D1097" s="147" t="s">
        <v>3104</v>
      </c>
      <c r="E1097" s="150">
        <v>28</v>
      </c>
      <c r="F1097" s="150">
        <v>15.8</v>
      </c>
      <c r="G1097" s="147" t="s">
        <v>1832</v>
      </c>
      <c r="H1097" s="110" t="s">
        <v>338</v>
      </c>
      <c r="I1097" s="110" t="s">
        <v>359</v>
      </c>
      <c r="J1097" s="110">
        <v>1</v>
      </c>
      <c r="K1097" s="154">
        <v>442.4</v>
      </c>
      <c r="L1097" s="154" t="s">
        <v>620</v>
      </c>
      <c r="M1097" s="154">
        <v>40.6678</v>
      </c>
      <c r="N1097" s="154">
        <v>-96.282399999999996</v>
      </c>
      <c r="O1097" s="154" t="str">
        <f>IF(TYPE(VLOOKUP(A1097,'2025 check'!$E$3:$E$2531,1,0))=16,"Legacy Eligibility","Y")</f>
        <v>Y</v>
      </c>
    </row>
    <row r="1098" spans="1:15" x14ac:dyDescent="0.2">
      <c r="A1098" s="110" t="s">
        <v>3105</v>
      </c>
      <c r="B1098" s="149">
        <v>0</v>
      </c>
      <c r="C1098" s="110" t="s">
        <v>442</v>
      </c>
      <c r="D1098" s="147" t="s">
        <v>3106</v>
      </c>
      <c r="E1098" s="150">
        <v>86</v>
      </c>
      <c r="F1098" s="150">
        <v>15.4</v>
      </c>
      <c r="G1098" s="147" t="s">
        <v>1832</v>
      </c>
      <c r="H1098" s="110" t="s">
        <v>338</v>
      </c>
      <c r="I1098" s="110" t="s">
        <v>359</v>
      </c>
      <c r="J1098" s="110">
        <v>1</v>
      </c>
      <c r="K1098" s="154">
        <v>1324.4</v>
      </c>
      <c r="L1098" s="154" t="s">
        <v>620</v>
      </c>
      <c r="M1098" s="154">
        <v>40.722099999999998</v>
      </c>
      <c r="N1098" s="154">
        <v>-96.254599999999996</v>
      </c>
      <c r="O1098" s="154" t="str">
        <f>IF(TYPE(VLOOKUP(A1098,'2025 check'!$E$3:$E$2531,1,0))=16,"Legacy Eligibility","Y")</f>
        <v>Y</v>
      </c>
    </row>
    <row r="1099" spans="1:15" x14ac:dyDescent="0.2">
      <c r="A1099" s="110" t="s">
        <v>3107</v>
      </c>
      <c r="B1099" s="149">
        <v>0</v>
      </c>
      <c r="C1099" s="110" t="s">
        <v>442</v>
      </c>
      <c r="D1099" s="147" t="s">
        <v>3108</v>
      </c>
      <c r="E1099" s="150">
        <v>92</v>
      </c>
      <c r="F1099" s="150">
        <v>15.8</v>
      </c>
      <c r="G1099" s="147" t="s">
        <v>1832</v>
      </c>
      <c r="H1099" s="110" t="s">
        <v>338</v>
      </c>
      <c r="I1099" s="110" t="s">
        <v>359</v>
      </c>
      <c r="J1099" s="110">
        <v>1</v>
      </c>
      <c r="K1099" s="154">
        <v>1453.6</v>
      </c>
      <c r="L1099" s="154" t="s">
        <v>620</v>
      </c>
      <c r="M1099" s="154">
        <v>40.755499999999998</v>
      </c>
      <c r="N1099" s="154">
        <v>-96.367699999999999</v>
      </c>
      <c r="O1099" s="154" t="str">
        <f>IF(TYPE(VLOOKUP(A1099,'2025 check'!$E$3:$E$2531,1,0))=16,"Legacy Eligibility","Y")</f>
        <v>Y</v>
      </c>
    </row>
    <row r="1100" spans="1:15" x14ac:dyDescent="0.2">
      <c r="A1100" s="110" t="s">
        <v>3109</v>
      </c>
      <c r="B1100" s="149" t="s">
        <v>3110</v>
      </c>
      <c r="C1100" s="110" t="s">
        <v>373</v>
      </c>
      <c r="D1100" s="147" t="s">
        <v>3111</v>
      </c>
      <c r="E1100" s="150">
        <v>47</v>
      </c>
      <c r="F1100" s="150">
        <v>13.6</v>
      </c>
      <c r="G1100" s="147" t="s">
        <v>337</v>
      </c>
      <c r="H1100" s="110" t="s">
        <v>338</v>
      </c>
      <c r="I1100" s="110" t="s">
        <v>359</v>
      </c>
      <c r="J1100" s="110">
        <v>1</v>
      </c>
      <c r="K1100" s="154">
        <v>639.20000000000005</v>
      </c>
      <c r="L1100" s="154" t="s">
        <v>340</v>
      </c>
      <c r="M1100" s="154">
        <v>40.216700000000003</v>
      </c>
      <c r="N1100" s="154">
        <v>-96.1417</v>
      </c>
      <c r="O1100" s="154" t="str">
        <f>IF(TYPE(VLOOKUP(A1100,'2025 check'!$E$3:$E$2531,1,0))=16,"Legacy Eligibility","Y")</f>
        <v>Y</v>
      </c>
    </row>
    <row r="1101" spans="1:15" x14ac:dyDescent="0.2">
      <c r="A1101" s="110" t="s">
        <v>3112</v>
      </c>
      <c r="B1101" s="149" t="s">
        <v>3113</v>
      </c>
      <c r="C1101" s="110" t="s">
        <v>381</v>
      </c>
      <c r="D1101" s="147" t="s">
        <v>3114</v>
      </c>
      <c r="E1101" s="150">
        <v>33</v>
      </c>
      <c r="F1101" s="150">
        <v>17.7</v>
      </c>
      <c r="G1101" s="147" t="s">
        <v>1832</v>
      </c>
      <c r="H1101" s="110" t="s">
        <v>338</v>
      </c>
      <c r="I1101" s="110" t="s">
        <v>359</v>
      </c>
      <c r="J1101" s="110">
        <v>1</v>
      </c>
      <c r="K1101" s="154">
        <v>584.1</v>
      </c>
      <c r="L1101" s="154" t="s">
        <v>620</v>
      </c>
      <c r="M1101" s="154">
        <v>40.261400000000002</v>
      </c>
      <c r="N1101" s="154">
        <v>-95.997799999999998</v>
      </c>
      <c r="O1101" s="154" t="str">
        <f>IF(TYPE(VLOOKUP(A1101,'2025 check'!$E$3:$E$2531,1,0))=16,"Legacy Eligibility","Y")</f>
        <v>Y</v>
      </c>
    </row>
    <row r="1102" spans="1:15" x14ac:dyDescent="0.2">
      <c r="A1102" s="110" t="s">
        <v>3115</v>
      </c>
      <c r="B1102" s="149" t="s">
        <v>3116</v>
      </c>
      <c r="C1102" s="110" t="s">
        <v>381</v>
      </c>
      <c r="D1102" s="147" t="s">
        <v>3117</v>
      </c>
      <c r="E1102" s="150">
        <v>23</v>
      </c>
      <c r="F1102" s="150">
        <v>20.2</v>
      </c>
      <c r="G1102" s="147" t="s">
        <v>1466</v>
      </c>
      <c r="H1102" s="110" t="s">
        <v>338</v>
      </c>
      <c r="I1102" s="110" t="s">
        <v>359</v>
      </c>
      <c r="J1102" s="110">
        <v>1</v>
      </c>
      <c r="K1102" s="154">
        <v>464.6</v>
      </c>
      <c r="L1102" s="154" t="s">
        <v>620</v>
      </c>
      <c r="M1102" s="154">
        <v>40.131900000000002</v>
      </c>
      <c r="N1102" s="154">
        <v>-95.879000000000005</v>
      </c>
      <c r="O1102" s="154" t="str">
        <f>IF(TYPE(VLOOKUP(A1102,'2025 check'!$E$3:$E$2531,1,0))=16,"Legacy Eligibility","Y")</f>
        <v>Y</v>
      </c>
    </row>
    <row r="1103" spans="1:15" x14ac:dyDescent="0.2">
      <c r="A1103" s="110" t="s">
        <v>3118</v>
      </c>
      <c r="B1103" s="149" t="s">
        <v>3119</v>
      </c>
      <c r="C1103" s="110" t="s">
        <v>381</v>
      </c>
      <c r="D1103" s="147" t="s">
        <v>3120</v>
      </c>
      <c r="E1103" s="150">
        <v>32</v>
      </c>
      <c r="F1103" s="150">
        <v>15.3</v>
      </c>
      <c r="G1103" s="147" t="s">
        <v>1832</v>
      </c>
      <c r="H1103" s="110" t="s">
        <v>338</v>
      </c>
      <c r="I1103" s="110" t="s">
        <v>359</v>
      </c>
      <c r="J1103" s="110">
        <v>1</v>
      </c>
      <c r="K1103" s="154">
        <v>489.6</v>
      </c>
      <c r="L1103" s="154" t="s">
        <v>620</v>
      </c>
      <c r="M1103" s="154">
        <v>40.166800000000002</v>
      </c>
      <c r="N1103" s="154">
        <v>-95.784400000000005</v>
      </c>
      <c r="O1103" s="154" t="str">
        <f>IF(TYPE(VLOOKUP(A1103,'2025 check'!$E$3:$E$2531,1,0))=16,"Legacy Eligibility","Y")</f>
        <v>Y</v>
      </c>
    </row>
    <row r="1104" spans="1:15" x14ac:dyDescent="0.2">
      <c r="A1104" s="110" t="s">
        <v>3121</v>
      </c>
      <c r="B1104" s="149" t="s">
        <v>3122</v>
      </c>
      <c r="C1104" s="110" t="s">
        <v>381</v>
      </c>
      <c r="D1104" s="147" t="s">
        <v>3123</v>
      </c>
      <c r="E1104" s="150">
        <v>90</v>
      </c>
      <c r="F1104" s="150">
        <v>19.899999999999999</v>
      </c>
      <c r="G1104" s="147" t="s">
        <v>1832</v>
      </c>
      <c r="H1104" s="110" t="s">
        <v>338</v>
      </c>
      <c r="I1104" s="110" t="s">
        <v>359</v>
      </c>
      <c r="J1104" s="110">
        <v>1</v>
      </c>
      <c r="K1104" s="154">
        <v>1791</v>
      </c>
      <c r="L1104" s="154" t="s">
        <v>620</v>
      </c>
      <c r="M1104" s="154">
        <v>40.212600000000002</v>
      </c>
      <c r="N1104" s="154">
        <v>-95.858500000000006</v>
      </c>
      <c r="O1104" s="154" t="str">
        <f>IF(TYPE(VLOOKUP(A1104,'2025 check'!$E$3:$E$2531,1,0))=16,"Legacy Eligibility","Y")</f>
        <v>Y</v>
      </c>
    </row>
    <row r="1105" spans="1:15" x14ac:dyDescent="0.2">
      <c r="A1105" s="110" t="s">
        <v>3124</v>
      </c>
      <c r="B1105" s="149" t="s">
        <v>3125</v>
      </c>
      <c r="C1105" s="110" t="s">
        <v>1464</v>
      </c>
      <c r="D1105" s="147" t="s">
        <v>3126</v>
      </c>
      <c r="E1105" s="150">
        <v>58</v>
      </c>
      <c r="F1105" s="150">
        <v>20</v>
      </c>
      <c r="G1105" s="147" t="s">
        <v>1466</v>
      </c>
      <c r="H1105" s="110" t="s">
        <v>338</v>
      </c>
      <c r="I1105" s="110" t="s">
        <v>601</v>
      </c>
      <c r="J1105" s="110">
        <v>5</v>
      </c>
      <c r="K1105" s="154">
        <v>1160</v>
      </c>
      <c r="L1105" s="154" t="s">
        <v>620</v>
      </c>
      <c r="M1105" s="154">
        <v>41.856900000000003</v>
      </c>
      <c r="N1105" s="154">
        <v>-103.9071</v>
      </c>
      <c r="O1105" s="154" t="str">
        <f>IF(TYPE(VLOOKUP(A1105,'2025 check'!$E$3:$E$2531,1,0))=16,"Legacy Eligibility","Y")</f>
        <v>Y</v>
      </c>
    </row>
    <row r="1106" spans="1:15" x14ac:dyDescent="0.2">
      <c r="A1106" s="110" t="s">
        <v>3127</v>
      </c>
      <c r="B1106" s="149">
        <v>0</v>
      </c>
      <c r="C1106" s="110" t="s">
        <v>721</v>
      </c>
      <c r="D1106" s="147" t="s">
        <v>3128</v>
      </c>
      <c r="E1106" s="150">
        <v>60</v>
      </c>
      <c r="F1106" s="150">
        <v>28</v>
      </c>
      <c r="G1106" s="147" t="s">
        <v>1832</v>
      </c>
      <c r="H1106" s="110" t="s">
        <v>358</v>
      </c>
      <c r="I1106" s="110" t="s">
        <v>344</v>
      </c>
      <c r="J1106" s="110">
        <v>2</v>
      </c>
      <c r="K1106" s="154">
        <v>1680</v>
      </c>
      <c r="L1106" s="154" t="s">
        <v>620</v>
      </c>
      <c r="M1106" s="154">
        <v>41.887700000000002</v>
      </c>
      <c r="N1106" s="154">
        <v>-97.271500000000003</v>
      </c>
      <c r="O1106" s="154" t="str">
        <f>IF(TYPE(VLOOKUP(A1106,'2025 check'!$E$3:$E$2531,1,0))=16,"Legacy Eligibility","Y")</f>
        <v>Y</v>
      </c>
    </row>
    <row r="1107" spans="1:15" x14ac:dyDescent="0.2">
      <c r="A1107" s="110" t="s">
        <v>3129</v>
      </c>
      <c r="B1107" s="149">
        <v>0</v>
      </c>
      <c r="C1107" s="110" t="s">
        <v>721</v>
      </c>
      <c r="D1107" s="147" t="s">
        <v>3130</v>
      </c>
      <c r="E1107" s="150">
        <v>79</v>
      </c>
      <c r="F1107" s="150">
        <v>19.7</v>
      </c>
      <c r="G1107" s="147" t="s">
        <v>1832</v>
      </c>
      <c r="H1107" s="110" t="s">
        <v>338</v>
      </c>
      <c r="I1107" s="110" t="s">
        <v>344</v>
      </c>
      <c r="J1107" s="110">
        <v>2</v>
      </c>
      <c r="K1107" s="154">
        <v>1556.3</v>
      </c>
      <c r="L1107" s="154" t="s">
        <v>620</v>
      </c>
      <c r="M1107" s="154">
        <v>41.9024</v>
      </c>
      <c r="N1107" s="154">
        <v>-97.106700000000004</v>
      </c>
      <c r="O1107" s="154" t="str">
        <f>IF(TYPE(VLOOKUP(A1107,'2025 check'!$E$3:$E$2531,1,0))=16,"Legacy Eligibility","Y")</f>
        <v>Y</v>
      </c>
    </row>
    <row r="1108" spans="1:15" x14ac:dyDescent="0.2">
      <c r="A1108" s="110" t="s">
        <v>3131</v>
      </c>
      <c r="B1108" s="149" t="s">
        <v>3132</v>
      </c>
      <c r="C1108" s="110" t="s">
        <v>473</v>
      </c>
      <c r="D1108" s="147" t="s">
        <v>3133</v>
      </c>
      <c r="E1108" s="150">
        <v>24</v>
      </c>
      <c r="F1108" s="150">
        <v>20.2</v>
      </c>
      <c r="G1108" s="147" t="s">
        <v>1466</v>
      </c>
      <c r="H1108" s="110" t="s">
        <v>338</v>
      </c>
      <c r="I1108" s="110" t="s">
        <v>359</v>
      </c>
      <c r="J1108" s="110">
        <v>1</v>
      </c>
      <c r="K1108" s="154">
        <v>484.8</v>
      </c>
      <c r="L1108" s="154" t="s">
        <v>620</v>
      </c>
      <c r="M1108" s="154">
        <v>40.043799999999997</v>
      </c>
      <c r="N1108" s="154">
        <v>-97.6708</v>
      </c>
      <c r="O1108" s="154" t="str">
        <f>IF(TYPE(VLOOKUP(A1108,'2025 check'!$E$3:$E$2531,1,0))=16,"Legacy Eligibility","Y")</f>
        <v>Y</v>
      </c>
    </row>
    <row r="1109" spans="1:15" ht="28.5" x14ac:dyDescent="0.2">
      <c r="A1109" s="110" t="s">
        <v>3134</v>
      </c>
      <c r="B1109" s="149" t="s">
        <v>3135</v>
      </c>
      <c r="C1109" s="110" t="s">
        <v>473</v>
      </c>
      <c r="D1109" s="147" t="s">
        <v>3136</v>
      </c>
      <c r="E1109" s="150">
        <v>33</v>
      </c>
      <c r="F1109" s="150">
        <v>16.2</v>
      </c>
      <c r="G1109" s="147" t="s">
        <v>1466</v>
      </c>
      <c r="H1109" s="110" t="s">
        <v>338</v>
      </c>
      <c r="I1109" s="110" t="s">
        <v>359</v>
      </c>
      <c r="J1109" s="110">
        <v>1</v>
      </c>
      <c r="K1109" s="154">
        <v>534.6</v>
      </c>
      <c r="L1109" s="154" t="s">
        <v>620</v>
      </c>
      <c r="M1109" s="154">
        <v>40.294800000000002</v>
      </c>
      <c r="N1109" s="154">
        <v>-97.670299999999997</v>
      </c>
      <c r="O1109" s="154" t="str">
        <f>IF(TYPE(VLOOKUP(A1109,'2025 check'!$E$3:$E$2531,1,0))=16,"Legacy Eligibility","Y")</f>
        <v>Y</v>
      </c>
    </row>
    <row r="1110" spans="1:15" ht="28.5" x14ac:dyDescent="0.2">
      <c r="A1110" s="110" t="s">
        <v>3137</v>
      </c>
      <c r="B1110" s="149" t="s">
        <v>3138</v>
      </c>
      <c r="C1110" s="110" t="s">
        <v>2893</v>
      </c>
      <c r="D1110" s="147" t="s">
        <v>3139</v>
      </c>
      <c r="E1110" s="150">
        <v>31</v>
      </c>
      <c r="F1110" s="150">
        <v>24.1</v>
      </c>
      <c r="G1110" s="147" t="s">
        <v>1466</v>
      </c>
      <c r="H1110" s="110" t="s">
        <v>548</v>
      </c>
      <c r="I1110" s="110" t="s">
        <v>349</v>
      </c>
      <c r="J1110" s="110">
        <v>3</v>
      </c>
      <c r="K1110" s="154">
        <v>747.1</v>
      </c>
      <c r="L1110" s="154" t="s">
        <v>620</v>
      </c>
      <c r="M1110" s="154">
        <v>41.469000000000001</v>
      </c>
      <c r="N1110" s="154">
        <v>-99.087199999999996</v>
      </c>
      <c r="O1110" s="154" t="str">
        <f>IF(TYPE(VLOOKUP(A1110,'2025 check'!$E$3:$E$2531,1,0))=16,"Legacy Eligibility","Y")</f>
        <v>Y</v>
      </c>
    </row>
    <row r="1111" spans="1:15" ht="28.5" x14ac:dyDescent="0.2">
      <c r="A1111" s="110" t="s">
        <v>3140</v>
      </c>
      <c r="B1111" s="149" t="s">
        <v>3141</v>
      </c>
      <c r="C1111" s="110" t="s">
        <v>2893</v>
      </c>
      <c r="D1111" s="147" t="s">
        <v>3142</v>
      </c>
      <c r="E1111" s="150">
        <v>64</v>
      </c>
      <c r="F1111" s="150">
        <v>25.3</v>
      </c>
      <c r="G1111" s="147" t="s">
        <v>1466</v>
      </c>
      <c r="H1111" s="110" t="s">
        <v>338</v>
      </c>
      <c r="I1111" s="110" t="s">
        <v>349</v>
      </c>
      <c r="J1111" s="110">
        <v>3</v>
      </c>
      <c r="K1111" s="154">
        <v>1619.2</v>
      </c>
      <c r="L1111" s="154" t="s">
        <v>620</v>
      </c>
      <c r="M1111" s="154">
        <v>41.6325</v>
      </c>
      <c r="N1111" s="154">
        <v>-98.866399999999999</v>
      </c>
      <c r="O1111" s="154" t="str">
        <f>IF(TYPE(VLOOKUP(A1111,'2025 check'!$E$3:$E$2531,1,0))=16,"Legacy Eligibility","Y")</f>
        <v>Y</v>
      </c>
    </row>
    <row r="1112" spans="1:15" x14ac:dyDescent="0.2">
      <c r="A1112" s="110" t="s">
        <v>3143</v>
      </c>
      <c r="B1112" s="149">
        <v>0</v>
      </c>
      <c r="C1112" s="110" t="s">
        <v>482</v>
      </c>
      <c r="D1112" s="147" t="s">
        <v>3144</v>
      </c>
      <c r="E1112" s="150">
        <v>40</v>
      </c>
      <c r="F1112" s="150">
        <v>18.2</v>
      </c>
      <c r="G1112" s="147" t="s">
        <v>1832</v>
      </c>
      <c r="H1112" s="110" t="s">
        <v>338</v>
      </c>
      <c r="I1112" s="110" t="s">
        <v>344</v>
      </c>
      <c r="J1112" s="110">
        <v>2</v>
      </c>
      <c r="K1112" s="154">
        <v>728</v>
      </c>
      <c r="L1112" s="154" t="s">
        <v>620</v>
      </c>
      <c r="M1112" s="154">
        <v>42.254399999999997</v>
      </c>
      <c r="N1112" s="154">
        <v>-97.212800000000001</v>
      </c>
      <c r="O1112" s="154" t="str">
        <f>IF(TYPE(VLOOKUP(A1112,'2025 check'!$E$3:$E$2531,1,0))=16,"Legacy Eligibility","Y")</f>
        <v>Y</v>
      </c>
    </row>
    <row r="1113" spans="1:15" x14ac:dyDescent="0.2">
      <c r="A1113" s="110" t="s">
        <v>3145</v>
      </c>
      <c r="B1113" s="149" t="s">
        <v>3146</v>
      </c>
      <c r="C1113" s="110" t="s">
        <v>742</v>
      </c>
      <c r="D1113" s="147" t="s">
        <v>3147</v>
      </c>
      <c r="E1113" s="150">
        <v>80</v>
      </c>
      <c r="F1113" s="150">
        <v>20</v>
      </c>
      <c r="G1113" s="147" t="s">
        <v>1443</v>
      </c>
      <c r="H1113" s="110" t="s">
        <v>338</v>
      </c>
      <c r="I1113" s="110" t="s">
        <v>349</v>
      </c>
      <c r="J1113" s="110">
        <v>3</v>
      </c>
      <c r="K1113" s="154">
        <v>1600</v>
      </c>
      <c r="L1113" s="154" t="s">
        <v>620</v>
      </c>
      <c r="M1113" s="154">
        <v>40.754199999999997</v>
      </c>
      <c r="N1113" s="154">
        <v>-97.521000000000001</v>
      </c>
      <c r="O1113" s="154" t="str">
        <f>IF(TYPE(VLOOKUP(A1113,'2025 check'!$E$3:$E$2531,1,0))=16,"Legacy Eligibility","Y")</f>
        <v>Y</v>
      </c>
    </row>
    <row r="1114" spans="1:15" x14ac:dyDescent="0.2">
      <c r="A1114" s="110" t="s">
        <v>3148</v>
      </c>
      <c r="B1114" s="149">
        <v>0</v>
      </c>
      <c r="C1114" s="110" t="s">
        <v>577</v>
      </c>
      <c r="D1114" s="147" t="s">
        <v>3149</v>
      </c>
      <c r="E1114" s="150">
        <v>247.167</v>
      </c>
      <c r="F1114" s="150">
        <v>17.7</v>
      </c>
      <c r="G1114" s="147" t="s">
        <v>337</v>
      </c>
      <c r="H1114" s="110" t="s">
        <v>338</v>
      </c>
      <c r="I1114" s="110" t="s">
        <v>344</v>
      </c>
      <c r="J1114" s="110">
        <v>2</v>
      </c>
      <c r="K1114" s="154">
        <v>4374.8999999999996</v>
      </c>
      <c r="L1114" s="154" t="s">
        <v>620</v>
      </c>
      <c r="M1114" s="154">
        <v>42.125700000000002</v>
      </c>
      <c r="N1114" s="154">
        <v>-98.031300000000002</v>
      </c>
      <c r="O1114" s="154" t="str">
        <f>IF(TYPE(VLOOKUP(A1114,'2025 check'!$E$3:$E$2531,1,0))=16,"Legacy Eligibility","Y")</f>
        <v>Y</v>
      </c>
    </row>
    <row r="1115" spans="1:15" x14ac:dyDescent="0.2">
      <c r="A1115" s="110" t="s">
        <v>3150</v>
      </c>
      <c r="B1115" s="149" t="s">
        <v>3151</v>
      </c>
      <c r="C1115" s="110" t="s">
        <v>1944</v>
      </c>
      <c r="D1115" s="147" t="s">
        <v>3152</v>
      </c>
      <c r="E1115" s="150">
        <v>82</v>
      </c>
      <c r="F1115" s="150">
        <v>16</v>
      </c>
      <c r="G1115" s="147" t="s">
        <v>1466</v>
      </c>
      <c r="H1115" s="110" t="s">
        <v>338</v>
      </c>
      <c r="I1115" s="110" t="s">
        <v>339</v>
      </c>
      <c r="J1115" s="110">
        <v>4</v>
      </c>
      <c r="K1115" s="154">
        <v>1312</v>
      </c>
      <c r="L1115" s="154" t="s">
        <v>340</v>
      </c>
      <c r="M1115" s="154">
        <v>41.898600000000002</v>
      </c>
      <c r="N1115" s="154">
        <v>-100.2612</v>
      </c>
      <c r="O1115" s="154" t="str">
        <f>IF(TYPE(VLOOKUP(A1115,'2025 check'!$E$3:$E$2531,1,0))=16,"Legacy Eligibility","Y")</f>
        <v>Y</v>
      </c>
    </row>
    <row r="1116" spans="1:15" x14ac:dyDescent="0.2">
      <c r="A1116" s="110" t="s">
        <v>3153</v>
      </c>
      <c r="B1116" s="149">
        <v>0</v>
      </c>
      <c r="C1116" s="110" t="s">
        <v>869</v>
      </c>
      <c r="D1116" s="147" t="s">
        <v>3154</v>
      </c>
      <c r="E1116" s="150">
        <v>60</v>
      </c>
      <c r="F1116" s="150">
        <v>20.3</v>
      </c>
      <c r="G1116" s="147" t="s">
        <v>375</v>
      </c>
      <c r="H1116" s="110" t="s">
        <v>338</v>
      </c>
      <c r="I1116" s="110" t="s">
        <v>344</v>
      </c>
      <c r="J1116" s="110">
        <v>2</v>
      </c>
      <c r="K1116" s="154">
        <v>1218</v>
      </c>
      <c r="L1116" s="154" t="s">
        <v>620</v>
      </c>
      <c r="M1116" s="154">
        <v>41.8202</v>
      </c>
      <c r="N1116" s="154">
        <v>-96.386200000000002</v>
      </c>
      <c r="O1116" s="154" t="str">
        <f>IF(TYPE(VLOOKUP(A1116,'2025 check'!$E$3:$E$2531,1,0))=16,"Legacy Eligibility","Y")</f>
        <v>Y</v>
      </c>
    </row>
    <row r="1117" spans="1:15" x14ac:dyDescent="0.2">
      <c r="A1117" s="110" t="s">
        <v>3155</v>
      </c>
      <c r="B1117" s="149" t="s">
        <v>3156</v>
      </c>
      <c r="C1117" s="110" t="s">
        <v>398</v>
      </c>
      <c r="D1117" s="147" t="s">
        <v>3157</v>
      </c>
      <c r="E1117" s="150">
        <v>27.999999999999996</v>
      </c>
      <c r="F1117" s="150">
        <v>16.100000000000001</v>
      </c>
      <c r="G1117" s="147" t="s">
        <v>1832</v>
      </c>
      <c r="H1117" s="110" t="s">
        <v>338</v>
      </c>
      <c r="I1117" s="110" t="s">
        <v>359</v>
      </c>
      <c r="J1117" s="110">
        <v>1</v>
      </c>
      <c r="K1117" s="154">
        <v>450.8</v>
      </c>
      <c r="L1117" s="154" t="s">
        <v>340</v>
      </c>
      <c r="M1117" s="154">
        <v>40.828299999999999</v>
      </c>
      <c r="N1117" s="154">
        <v>-95.956699999999998</v>
      </c>
      <c r="O1117" s="154" t="str">
        <f>IF(TYPE(VLOOKUP(A1117,'2025 check'!$E$3:$E$2531,1,0))=16,"Legacy Eligibility","Y")</f>
        <v>Y</v>
      </c>
    </row>
    <row r="1118" spans="1:15" x14ac:dyDescent="0.2">
      <c r="A1118" s="110" t="s">
        <v>3158</v>
      </c>
      <c r="B1118" s="149">
        <v>0</v>
      </c>
      <c r="C1118" s="110" t="s">
        <v>590</v>
      </c>
      <c r="D1118" s="147" t="s">
        <v>3159</v>
      </c>
      <c r="E1118" s="150">
        <v>40</v>
      </c>
      <c r="F1118" s="150">
        <v>22</v>
      </c>
      <c r="G1118" s="147" t="s">
        <v>1832</v>
      </c>
      <c r="H1118" s="110" t="s">
        <v>338</v>
      </c>
      <c r="I1118" s="110" t="s">
        <v>344</v>
      </c>
      <c r="J1118" s="110">
        <v>2</v>
      </c>
      <c r="K1118" s="154">
        <v>880</v>
      </c>
      <c r="L1118" s="154" t="s">
        <v>620</v>
      </c>
      <c r="M1118" s="154">
        <v>42.772300000000001</v>
      </c>
      <c r="N1118" s="154">
        <v>-97.477099999999993</v>
      </c>
      <c r="O1118" s="154" t="str">
        <f>IF(TYPE(VLOOKUP(A1118,'2025 check'!$E$3:$E$2531,1,0))=16,"Legacy Eligibility","Y")</f>
        <v>Y</v>
      </c>
    </row>
    <row r="1119" spans="1:15" x14ac:dyDescent="0.2">
      <c r="A1119" s="110" t="s">
        <v>3160</v>
      </c>
      <c r="B1119" s="149" t="s">
        <v>3161</v>
      </c>
      <c r="C1119" s="110" t="s">
        <v>335</v>
      </c>
      <c r="D1119" s="147" t="s">
        <v>3162</v>
      </c>
      <c r="E1119" s="150">
        <v>24</v>
      </c>
      <c r="F1119" s="150">
        <v>20.2</v>
      </c>
      <c r="G1119" s="147" t="s">
        <v>1466</v>
      </c>
      <c r="H1119" s="110" t="s">
        <v>338</v>
      </c>
      <c r="I1119" s="110" t="s">
        <v>339</v>
      </c>
      <c r="J1119" s="110">
        <v>4</v>
      </c>
      <c r="K1119" s="154">
        <v>484.8</v>
      </c>
      <c r="L1119" s="154" t="s">
        <v>620</v>
      </c>
      <c r="M1119" s="154">
        <v>42.3001</v>
      </c>
      <c r="N1119" s="154">
        <v>-100.3644</v>
      </c>
      <c r="O1119" s="154" t="str">
        <f>IF(TYPE(VLOOKUP(A1119,'2025 check'!$E$3:$E$2531,1,0))=16,"Legacy Eligibility","Y")</f>
        <v>Y</v>
      </c>
    </row>
    <row r="1120" spans="1:15" ht="28.5" x14ac:dyDescent="0.2">
      <c r="A1120" s="110" t="s">
        <v>3163</v>
      </c>
      <c r="B1120" s="149" t="s">
        <v>3164</v>
      </c>
      <c r="C1120" s="110" t="s">
        <v>391</v>
      </c>
      <c r="D1120" s="147" t="s">
        <v>3165</v>
      </c>
      <c r="E1120" s="150">
        <v>29</v>
      </c>
      <c r="F1120" s="150">
        <v>22</v>
      </c>
      <c r="G1120" s="147" t="s">
        <v>1466</v>
      </c>
      <c r="H1120" s="110" t="s">
        <v>338</v>
      </c>
      <c r="I1120" s="110" t="s">
        <v>349</v>
      </c>
      <c r="J1120" s="110">
        <v>3</v>
      </c>
      <c r="K1120" s="154">
        <v>638</v>
      </c>
      <c r="L1120" s="154" t="s">
        <v>340</v>
      </c>
      <c r="M1120" s="154">
        <v>40.432600000000001</v>
      </c>
      <c r="N1120" s="154">
        <v>-98.033000000000001</v>
      </c>
      <c r="O1120" s="154" t="str">
        <f>IF(TYPE(VLOOKUP(A1120,'2025 check'!$E$3:$E$2531,1,0))=16,"Legacy Eligibility","Y")</f>
        <v>Y</v>
      </c>
    </row>
    <row r="1121" spans="1:15" x14ac:dyDescent="0.2">
      <c r="A1121" s="110" t="s">
        <v>3166</v>
      </c>
      <c r="B1121" s="149">
        <v>0</v>
      </c>
      <c r="C1121" s="110" t="s">
        <v>342</v>
      </c>
      <c r="D1121" s="147" t="s">
        <v>3167</v>
      </c>
      <c r="E1121" s="150">
        <v>39</v>
      </c>
      <c r="F1121" s="150">
        <v>26</v>
      </c>
      <c r="G1121" s="147" t="s">
        <v>1832</v>
      </c>
      <c r="H1121" s="110" t="s">
        <v>338</v>
      </c>
      <c r="I1121" s="110" t="s">
        <v>344</v>
      </c>
      <c r="J1121" s="110">
        <v>2</v>
      </c>
      <c r="K1121" s="154">
        <v>1014</v>
      </c>
      <c r="L1121" s="154" t="s">
        <v>620</v>
      </c>
      <c r="M1121" s="154">
        <v>41.835500000000003</v>
      </c>
      <c r="N1121" s="154">
        <v>-96.942300000000003</v>
      </c>
      <c r="O1121" s="154" t="str">
        <f>IF(TYPE(VLOOKUP(A1121,'2025 check'!$E$3:$E$2531,1,0))=16,"Legacy Eligibility","Y")</f>
        <v>Y</v>
      </c>
    </row>
    <row r="1122" spans="1:15" x14ac:dyDescent="0.2">
      <c r="A1122" s="110" t="s">
        <v>3168</v>
      </c>
      <c r="B1122" s="149">
        <v>0</v>
      </c>
      <c r="C1122" s="110" t="s">
        <v>342</v>
      </c>
      <c r="D1122" s="147" t="s">
        <v>3169</v>
      </c>
      <c r="E1122" s="150">
        <v>40</v>
      </c>
      <c r="F1122" s="150">
        <v>22</v>
      </c>
      <c r="G1122" s="147" t="s">
        <v>1832</v>
      </c>
      <c r="H1122" s="110" t="s">
        <v>338</v>
      </c>
      <c r="I1122" s="110" t="s">
        <v>344</v>
      </c>
      <c r="J1122" s="110">
        <v>2</v>
      </c>
      <c r="K1122" s="154">
        <v>880</v>
      </c>
      <c r="L1122" s="154" t="s">
        <v>620</v>
      </c>
      <c r="M1122" s="154">
        <v>41.844200000000001</v>
      </c>
      <c r="N1122" s="154">
        <v>-96.871099999999998</v>
      </c>
      <c r="O1122" s="154" t="str">
        <f>IF(TYPE(VLOOKUP(A1122,'2025 check'!$E$3:$E$2531,1,0))=16,"Legacy Eligibility","Y")</f>
        <v>Y</v>
      </c>
    </row>
    <row r="1123" spans="1:15" x14ac:dyDescent="0.2">
      <c r="A1123" s="110" t="s">
        <v>3170</v>
      </c>
      <c r="B1123" s="149">
        <v>0</v>
      </c>
      <c r="C1123" s="110" t="s">
        <v>342</v>
      </c>
      <c r="D1123" s="147" t="s">
        <v>3171</v>
      </c>
      <c r="E1123" s="150">
        <v>40</v>
      </c>
      <c r="F1123" s="150">
        <v>22</v>
      </c>
      <c r="G1123" s="147" t="s">
        <v>1832</v>
      </c>
      <c r="H1123" s="110" t="s">
        <v>338</v>
      </c>
      <c r="I1123" s="110" t="s">
        <v>344</v>
      </c>
      <c r="J1123" s="110">
        <v>2</v>
      </c>
      <c r="K1123" s="154">
        <v>880</v>
      </c>
      <c r="L1123" s="154" t="s">
        <v>620</v>
      </c>
      <c r="M1123" s="154">
        <v>41.815300000000001</v>
      </c>
      <c r="N1123" s="154">
        <v>-96.851299999999995</v>
      </c>
      <c r="O1123" s="154" t="str">
        <f>IF(TYPE(VLOOKUP(A1123,'2025 check'!$E$3:$E$2531,1,0))=16,"Legacy Eligibility","Y")</f>
        <v>Y</v>
      </c>
    </row>
    <row r="1124" spans="1:15" x14ac:dyDescent="0.2">
      <c r="A1124" s="110" t="s">
        <v>3172</v>
      </c>
      <c r="B1124" s="149">
        <v>0</v>
      </c>
      <c r="C1124" s="110" t="s">
        <v>599</v>
      </c>
      <c r="D1124" s="147" t="s">
        <v>3173</v>
      </c>
      <c r="E1124" s="150">
        <v>77</v>
      </c>
      <c r="F1124" s="150">
        <v>24</v>
      </c>
      <c r="G1124" s="147" t="s">
        <v>1466</v>
      </c>
      <c r="H1124" s="110" t="s">
        <v>338</v>
      </c>
      <c r="I1124" s="110" t="s">
        <v>601</v>
      </c>
      <c r="J1124" s="110">
        <v>5</v>
      </c>
      <c r="K1124" s="154">
        <v>1848</v>
      </c>
      <c r="L1124" s="154" t="s">
        <v>620</v>
      </c>
      <c r="M1124" s="154">
        <v>42.820024875942828</v>
      </c>
      <c r="N1124" s="154">
        <v>-103.16679999999999</v>
      </c>
      <c r="O1124" s="154" t="str">
        <f>IF(TYPE(VLOOKUP(A1124,'2025 check'!$E$3:$E$2531,1,0))=16,"Legacy Eligibility","Y")</f>
        <v>Y</v>
      </c>
    </row>
    <row r="1125" spans="1:15" x14ac:dyDescent="0.2">
      <c r="A1125" s="110" t="s">
        <v>3174</v>
      </c>
      <c r="B1125" s="149" t="s">
        <v>3175</v>
      </c>
      <c r="C1125" s="110" t="s">
        <v>356</v>
      </c>
      <c r="D1125" s="147" t="s">
        <v>3176</v>
      </c>
      <c r="E1125" s="150">
        <v>92.999999999999986</v>
      </c>
      <c r="F1125" s="150">
        <v>34</v>
      </c>
      <c r="G1125" s="147" t="s">
        <v>2854</v>
      </c>
      <c r="H1125" s="110" t="s">
        <v>358</v>
      </c>
      <c r="I1125" s="110" t="s">
        <v>359</v>
      </c>
      <c r="J1125" s="110">
        <v>1</v>
      </c>
      <c r="K1125" s="154">
        <v>3162</v>
      </c>
      <c r="L1125" s="154" t="s">
        <v>340</v>
      </c>
      <c r="M1125" s="154">
        <v>40.378500000000003</v>
      </c>
      <c r="N1125" s="154">
        <v>-96.723399999999998</v>
      </c>
      <c r="O1125" s="154" t="str">
        <f>IF(TYPE(VLOOKUP(A1125,'2025 check'!$E$3:$E$2531,1,0))=16,"Legacy Eligibility","Y")</f>
        <v>Legacy Eligibility</v>
      </c>
    </row>
    <row r="1126" spans="1:15" x14ac:dyDescent="0.2">
      <c r="A1126" s="110" t="s">
        <v>3177</v>
      </c>
      <c r="B1126" s="149" t="s">
        <v>3178</v>
      </c>
      <c r="C1126" s="110" t="s">
        <v>356</v>
      </c>
      <c r="D1126" s="147" t="s">
        <v>3179</v>
      </c>
      <c r="E1126" s="150">
        <v>73</v>
      </c>
      <c r="F1126" s="150">
        <v>25.1</v>
      </c>
      <c r="G1126" s="147" t="s">
        <v>1832</v>
      </c>
      <c r="H1126" s="110" t="s">
        <v>548</v>
      </c>
      <c r="I1126" s="110" t="s">
        <v>359</v>
      </c>
      <c r="J1126" s="110">
        <v>1</v>
      </c>
      <c r="K1126" s="154">
        <v>1832.3</v>
      </c>
      <c r="L1126" s="154" t="s">
        <v>620</v>
      </c>
      <c r="M1126" s="154">
        <v>40.262900000000002</v>
      </c>
      <c r="N1126" s="154">
        <v>-96.823999999999998</v>
      </c>
      <c r="O1126" s="154" t="str">
        <f>IF(TYPE(VLOOKUP(A1126,'2025 check'!$E$3:$E$2531,1,0))=16,"Legacy Eligibility","Y")</f>
        <v>Y</v>
      </c>
    </row>
    <row r="1127" spans="1:15" x14ac:dyDescent="0.2">
      <c r="A1127" s="110" t="s">
        <v>3180</v>
      </c>
      <c r="B1127" s="149">
        <v>0</v>
      </c>
      <c r="C1127" s="110" t="s">
        <v>632</v>
      </c>
      <c r="D1127" s="147" t="s">
        <v>3181</v>
      </c>
      <c r="E1127" s="150">
        <v>53</v>
      </c>
      <c r="F1127" s="150">
        <v>20.100000000000001</v>
      </c>
      <c r="G1127" s="147" t="s">
        <v>1466</v>
      </c>
      <c r="H1127" s="110" t="s">
        <v>338</v>
      </c>
      <c r="I1127" s="110" t="s">
        <v>349</v>
      </c>
      <c r="J1127" s="110">
        <v>3</v>
      </c>
      <c r="K1127" s="154">
        <v>1065.3</v>
      </c>
      <c r="L1127" s="154" t="s">
        <v>620</v>
      </c>
      <c r="M1127" s="154">
        <v>41.487900000000003</v>
      </c>
      <c r="N1127" s="154">
        <v>-98.421099999999996</v>
      </c>
      <c r="O1127" s="154" t="str">
        <f>IF(TYPE(VLOOKUP(A1127,'2025 check'!$E$3:$E$2531,1,0))=16,"Legacy Eligibility","Y")</f>
        <v>Y</v>
      </c>
    </row>
    <row r="1128" spans="1:15" ht="28.5" x14ac:dyDescent="0.2">
      <c r="A1128" s="110" t="s">
        <v>3182</v>
      </c>
      <c r="B1128" s="149" t="s">
        <v>3183</v>
      </c>
      <c r="C1128" s="110" t="s">
        <v>958</v>
      </c>
      <c r="D1128" s="147" t="s">
        <v>3184</v>
      </c>
      <c r="E1128" s="150">
        <v>49</v>
      </c>
      <c r="F1128" s="150">
        <v>20.3</v>
      </c>
      <c r="G1128" s="147" t="s">
        <v>1832</v>
      </c>
      <c r="H1128" s="110" t="s">
        <v>338</v>
      </c>
      <c r="I1128" s="110" t="s">
        <v>349</v>
      </c>
      <c r="J1128" s="110">
        <v>3</v>
      </c>
      <c r="K1128" s="154">
        <v>994.7</v>
      </c>
      <c r="L1128" s="154" t="s">
        <v>620</v>
      </c>
      <c r="M1128" s="154">
        <v>40.335999999999999</v>
      </c>
      <c r="N1128" s="154">
        <v>-99.570800000000006</v>
      </c>
      <c r="O1128" s="154" t="str">
        <f>IF(TYPE(VLOOKUP(A1128,'2025 check'!$E$3:$E$2531,1,0))=16,"Legacy Eligibility","Y")</f>
        <v>Y</v>
      </c>
    </row>
    <row r="1129" spans="1:15" ht="28.5" x14ac:dyDescent="0.2">
      <c r="A1129" s="110" t="s">
        <v>3185</v>
      </c>
      <c r="B1129" s="149" t="s">
        <v>3186</v>
      </c>
      <c r="C1129" s="110" t="s">
        <v>1575</v>
      </c>
      <c r="D1129" s="147" t="s">
        <v>3187</v>
      </c>
      <c r="E1129" s="150">
        <v>90.999999999999986</v>
      </c>
      <c r="F1129" s="150">
        <v>16.2</v>
      </c>
      <c r="G1129" s="147" t="s">
        <v>1466</v>
      </c>
      <c r="H1129" s="110" t="s">
        <v>338</v>
      </c>
      <c r="I1129" s="110" t="s">
        <v>344</v>
      </c>
      <c r="J1129" s="110">
        <v>2</v>
      </c>
      <c r="K1129" s="154">
        <v>1474.2</v>
      </c>
      <c r="L1129" s="154" t="s">
        <v>340</v>
      </c>
      <c r="M1129" s="154">
        <v>42.378300000000003</v>
      </c>
      <c r="N1129" s="154">
        <v>-98.486699999999999</v>
      </c>
      <c r="O1129" s="154" t="str">
        <f>IF(TYPE(VLOOKUP(A1129,'2025 check'!$E$3:$E$2531,1,0))=16,"Legacy Eligibility","Y")</f>
        <v>Y</v>
      </c>
    </row>
    <row r="1130" spans="1:15" x14ac:dyDescent="0.2">
      <c r="A1130" s="110" t="s">
        <v>3188</v>
      </c>
      <c r="B1130" s="149">
        <v>0</v>
      </c>
      <c r="C1130" s="110" t="s">
        <v>361</v>
      </c>
      <c r="D1130" s="147" t="s">
        <v>3189</v>
      </c>
      <c r="E1130" s="150">
        <v>32</v>
      </c>
      <c r="F1130" s="150">
        <v>20</v>
      </c>
      <c r="G1130" s="147" t="s">
        <v>1832</v>
      </c>
      <c r="H1130" s="110" t="s">
        <v>548</v>
      </c>
      <c r="I1130" s="110" t="s">
        <v>359</v>
      </c>
      <c r="J1130" s="110">
        <v>1</v>
      </c>
      <c r="K1130" s="154">
        <v>640</v>
      </c>
      <c r="L1130" s="154" t="s">
        <v>340</v>
      </c>
      <c r="M1130" s="154">
        <v>40.149000000000001</v>
      </c>
      <c r="N1130" s="154">
        <v>-97.195099999999996</v>
      </c>
      <c r="O1130" s="154" t="str">
        <f>IF(TYPE(VLOOKUP(A1130,'2025 check'!$E$3:$E$2531,1,0))=16,"Legacy Eligibility","Y")</f>
        <v>Legacy Eligibility</v>
      </c>
    </row>
    <row r="1131" spans="1:15" x14ac:dyDescent="0.2">
      <c r="A1131" s="110" t="s">
        <v>3190</v>
      </c>
      <c r="B1131" s="149">
        <v>0</v>
      </c>
      <c r="C1131" s="110" t="s">
        <v>366</v>
      </c>
      <c r="D1131" s="147" t="s">
        <v>3191</v>
      </c>
      <c r="E1131" s="150">
        <v>25</v>
      </c>
      <c r="F1131" s="150">
        <v>16.100000000000001</v>
      </c>
      <c r="G1131" s="147" t="s">
        <v>3192</v>
      </c>
      <c r="H1131" s="110" t="s">
        <v>338</v>
      </c>
      <c r="I1131" s="110" t="s">
        <v>359</v>
      </c>
      <c r="J1131" s="110">
        <v>1</v>
      </c>
      <c r="K1131" s="154">
        <v>402.5</v>
      </c>
      <c r="L1131" s="154" t="s">
        <v>340</v>
      </c>
      <c r="M1131" s="154">
        <v>40.301512273541611</v>
      </c>
      <c r="N1131" s="154">
        <v>-96.374578542327868</v>
      </c>
      <c r="O1131" s="154" t="str">
        <f>IF(TYPE(VLOOKUP(A1131,'2025 check'!$E$3:$E$2531,1,0))=16,"Legacy Eligibility","Y")</f>
        <v>Y</v>
      </c>
    </row>
    <row r="1132" spans="1:15" x14ac:dyDescent="0.2">
      <c r="A1132" s="110" t="s">
        <v>3193</v>
      </c>
      <c r="B1132" s="149">
        <v>0</v>
      </c>
      <c r="C1132" s="110" t="s">
        <v>366</v>
      </c>
      <c r="D1132" s="147" t="s">
        <v>3194</v>
      </c>
      <c r="E1132" s="150">
        <v>62</v>
      </c>
      <c r="F1132" s="150">
        <v>16</v>
      </c>
      <c r="G1132" s="147" t="s">
        <v>1832</v>
      </c>
      <c r="H1132" s="110" t="s">
        <v>338</v>
      </c>
      <c r="I1132" s="110" t="s">
        <v>359</v>
      </c>
      <c r="J1132" s="110">
        <v>1</v>
      </c>
      <c r="K1132" s="154">
        <v>992</v>
      </c>
      <c r="L1132" s="154" t="s">
        <v>340</v>
      </c>
      <c r="M1132" s="154">
        <v>40.378300000000003</v>
      </c>
      <c r="N1132" s="154">
        <v>-96.371700000000004</v>
      </c>
      <c r="O1132" s="154" t="str">
        <f>IF(TYPE(VLOOKUP(A1132,'2025 check'!$E$3:$E$2531,1,0))=16,"Legacy Eligibility","Y")</f>
        <v>Y</v>
      </c>
    </row>
    <row r="1133" spans="1:15" x14ac:dyDescent="0.2">
      <c r="A1133" s="110" t="s">
        <v>3195</v>
      </c>
      <c r="B1133" s="149">
        <v>0</v>
      </c>
      <c r="C1133" s="110" t="s">
        <v>366</v>
      </c>
      <c r="D1133" s="147" t="s">
        <v>3196</v>
      </c>
      <c r="E1133" s="150">
        <v>52</v>
      </c>
      <c r="F1133" s="150">
        <v>15.8</v>
      </c>
      <c r="G1133" s="147" t="s">
        <v>1832</v>
      </c>
      <c r="H1133" s="110" t="s">
        <v>338</v>
      </c>
      <c r="I1133" s="110" t="s">
        <v>359</v>
      </c>
      <c r="J1133" s="110">
        <v>1</v>
      </c>
      <c r="K1133" s="154">
        <v>821.6</v>
      </c>
      <c r="L1133" s="154" t="s">
        <v>340</v>
      </c>
      <c r="M1133" s="154">
        <v>40.313299999999998</v>
      </c>
      <c r="N1133" s="154">
        <v>-96.146699999999996</v>
      </c>
      <c r="O1133" s="154" t="str">
        <f>IF(TYPE(VLOOKUP(A1133,'2025 check'!$E$3:$E$2531,1,0))=16,"Legacy Eligibility","Y")</f>
        <v>Y</v>
      </c>
    </row>
    <row r="1134" spans="1:15" x14ac:dyDescent="0.2">
      <c r="A1134" s="110" t="s">
        <v>3197</v>
      </c>
      <c r="B1134" s="149" t="s">
        <v>3198</v>
      </c>
      <c r="C1134" s="110" t="s">
        <v>3199</v>
      </c>
      <c r="D1134" s="147" t="s">
        <v>3200</v>
      </c>
      <c r="E1134" s="150">
        <v>24</v>
      </c>
      <c r="F1134" s="150">
        <v>24</v>
      </c>
      <c r="G1134" s="147" t="s">
        <v>1832</v>
      </c>
      <c r="H1134" s="110" t="s">
        <v>338</v>
      </c>
      <c r="I1134" s="110" t="s">
        <v>601</v>
      </c>
      <c r="J1134" s="110">
        <v>5</v>
      </c>
      <c r="K1134" s="154">
        <v>576</v>
      </c>
      <c r="L1134" s="154" t="s">
        <v>620</v>
      </c>
      <c r="M1134" s="154">
        <v>41.234099999999998</v>
      </c>
      <c r="N1134" s="154">
        <v>-103.4144</v>
      </c>
      <c r="O1134" s="154" t="str">
        <f>IF(TYPE(VLOOKUP(A1134,'2025 check'!$E$3:$E$2531,1,0))=16,"Legacy Eligibility","Y")</f>
        <v>Y</v>
      </c>
    </row>
    <row r="1135" spans="1:15" x14ac:dyDescent="0.2">
      <c r="A1135" s="110" t="s">
        <v>3201</v>
      </c>
      <c r="B1135" s="149">
        <v>0</v>
      </c>
      <c r="C1135" s="110" t="s">
        <v>1688</v>
      </c>
      <c r="D1135" s="147" t="s">
        <v>3202</v>
      </c>
      <c r="E1135" s="150">
        <v>43</v>
      </c>
      <c r="F1135" s="150">
        <v>23.3</v>
      </c>
      <c r="G1135" s="147" t="s">
        <v>2278</v>
      </c>
      <c r="H1135" s="110" t="s">
        <v>358</v>
      </c>
      <c r="I1135" s="110" t="s">
        <v>339</v>
      </c>
      <c r="J1135" s="110">
        <v>4</v>
      </c>
      <c r="K1135" s="154">
        <v>1001.9</v>
      </c>
      <c r="L1135" s="154" t="s">
        <v>340</v>
      </c>
      <c r="M1135" s="154">
        <v>40.9435</v>
      </c>
      <c r="N1135" s="154">
        <v>-100.3017</v>
      </c>
      <c r="O1135" s="154" t="str">
        <f>IF(TYPE(VLOOKUP(A1135,'2025 check'!$E$3:$E$2531,1,0))=16,"Legacy Eligibility","Y")</f>
        <v>Y</v>
      </c>
    </row>
    <row r="1136" spans="1:15" x14ac:dyDescent="0.2">
      <c r="A1136" s="110" t="s">
        <v>3203</v>
      </c>
      <c r="B1136" s="149">
        <v>0</v>
      </c>
      <c r="C1136" s="110" t="s">
        <v>652</v>
      </c>
      <c r="D1136" s="147" t="s">
        <v>3204</v>
      </c>
      <c r="E1136" s="150">
        <v>28.999343832021001</v>
      </c>
      <c r="F1136" s="150">
        <v>20.5</v>
      </c>
      <c r="G1136" s="147" t="s">
        <v>1466</v>
      </c>
      <c r="H1136" s="110" t="s">
        <v>338</v>
      </c>
      <c r="I1136" s="110" t="s">
        <v>344</v>
      </c>
      <c r="J1136" s="110">
        <v>2</v>
      </c>
      <c r="K1136" s="154">
        <v>594.5</v>
      </c>
      <c r="L1136" s="154" t="s">
        <v>620</v>
      </c>
      <c r="M1136" s="154">
        <v>41.755099999999999</v>
      </c>
      <c r="N1136" s="154">
        <v>-97.619799999999998</v>
      </c>
      <c r="O1136" s="154" t="str">
        <f>IF(TYPE(VLOOKUP(A1136,'2025 check'!$E$3:$E$2531,1,0))=16,"Legacy Eligibility","Y")</f>
        <v>Y</v>
      </c>
    </row>
    <row r="1137" spans="1:15" x14ac:dyDescent="0.2">
      <c r="A1137" s="110" t="s">
        <v>3205</v>
      </c>
      <c r="B1137" s="149">
        <v>0</v>
      </c>
      <c r="C1137" s="110" t="s">
        <v>652</v>
      </c>
      <c r="D1137" s="147" t="s">
        <v>3206</v>
      </c>
      <c r="E1137" s="150">
        <v>23.998999999999999</v>
      </c>
      <c r="F1137" s="150">
        <v>20.3</v>
      </c>
      <c r="G1137" s="147" t="s">
        <v>1466</v>
      </c>
      <c r="H1137" s="110" t="s">
        <v>338</v>
      </c>
      <c r="I1137" s="110" t="s">
        <v>344</v>
      </c>
      <c r="J1137" s="110">
        <v>2</v>
      </c>
      <c r="K1137" s="154">
        <v>487.18</v>
      </c>
      <c r="L1137" s="154" t="s">
        <v>620</v>
      </c>
      <c r="M1137" s="154">
        <v>41.815009995270934</v>
      </c>
      <c r="N1137" s="154">
        <v>-97.7303</v>
      </c>
      <c r="O1137" s="154" t="str">
        <f>IF(TYPE(VLOOKUP(A1137,'2025 check'!$E$3:$E$2531,1,0))=16,"Legacy Eligibility","Y")</f>
        <v>Y</v>
      </c>
    </row>
    <row r="1138" spans="1:15" x14ac:dyDescent="0.2">
      <c r="A1138" s="110" t="s">
        <v>3207</v>
      </c>
      <c r="B1138" s="149">
        <v>0</v>
      </c>
      <c r="C1138" s="110" t="s">
        <v>652</v>
      </c>
      <c r="D1138" s="147" t="s">
        <v>3208</v>
      </c>
      <c r="E1138" s="150">
        <v>23.999343832021001</v>
      </c>
      <c r="F1138" s="150">
        <v>20.3</v>
      </c>
      <c r="G1138" s="147" t="s">
        <v>1466</v>
      </c>
      <c r="H1138" s="110" t="s">
        <v>338</v>
      </c>
      <c r="I1138" s="110" t="s">
        <v>344</v>
      </c>
      <c r="J1138" s="110">
        <v>2</v>
      </c>
      <c r="K1138" s="154">
        <v>487.2</v>
      </c>
      <c r="L1138" s="154" t="s">
        <v>620</v>
      </c>
      <c r="M1138" s="154">
        <v>41.785899999999998</v>
      </c>
      <c r="N1138" s="154">
        <v>-97.777299999999997</v>
      </c>
      <c r="O1138" s="154" t="str">
        <f>IF(TYPE(VLOOKUP(A1138,'2025 check'!$E$3:$E$2531,1,0))=16,"Legacy Eligibility","Y")</f>
        <v>Y</v>
      </c>
    </row>
    <row r="1139" spans="1:15" x14ac:dyDescent="0.2">
      <c r="A1139" s="110" t="s">
        <v>3209</v>
      </c>
      <c r="B1139" s="149" t="s">
        <v>3210</v>
      </c>
      <c r="C1139" s="110" t="s">
        <v>435</v>
      </c>
      <c r="D1139" s="147" t="s">
        <v>3211</v>
      </c>
      <c r="E1139" s="150">
        <v>32</v>
      </c>
      <c r="F1139" s="150">
        <v>24</v>
      </c>
      <c r="G1139" s="147" t="s">
        <v>1832</v>
      </c>
      <c r="H1139" s="110" t="s">
        <v>358</v>
      </c>
      <c r="I1139" s="110" t="s">
        <v>349</v>
      </c>
      <c r="J1139" s="110">
        <v>3</v>
      </c>
      <c r="K1139" s="154">
        <v>768</v>
      </c>
      <c r="L1139" s="154" t="s">
        <v>340</v>
      </c>
      <c r="M1139" s="154">
        <v>41.017299999999999</v>
      </c>
      <c r="N1139" s="154">
        <v>-98.220100000000002</v>
      </c>
      <c r="O1139" s="154" t="str">
        <f>IF(TYPE(VLOOKUP(A1139,'2025 check'!$E$3:$E$2531,1,0))=16,"Legacy Eligibility","Y")</f>
        <v>Y</v>
      </c>
    </row>
    <row r="1140" spans="1:15" x14ac:dyDescent="0.2">
      <c r="A1140" s="110" t="s">
        <v>3212</v>
      </c>
      <c r="B1140" s="149" t="s">
        <v>3213</v>
      </c>
      <c r="C1140" s="110" t="s">
        <v>435</v>
      </c>
      <c r="D1140" s="147" t="s">
        <v>3214</v>
      </c>
      <c r="E1140" s="150">
        <v>60</v>
      </c>
      <c r="F1140" s="150">
        <v>21.4</v>
      </c>
      <c r="G1140" s="147" t="s">
        <v>2278</v>
      </c>
      <c r="H1140" s="110" t="s">
        <v>358</v>
      </c>
      <c r="I1140" s="110" t="s">
        <v>349</v>
      </c>
      <c r="J1140" s="110">
        <v>3</v>
      </c>
      <c r="K1140" s="154">
        <v>1284</v>
      </c>
      <c r="L1140" s="154" t="s">
        <v>340</v>
      </c>
      <c r="M1140" s="154">
        <v>41.112000000000002</v>
      </c>
      <c r="N1140" s="154">
        <v>-98.192700000000002</v>
      </c>
      <c r="O1140" s="154" t="str">
        <f>IF(TYPE(VLOOKUP(A1140,'2025 check'!$E$3:$E$2531,1,0))=16,"Legacy Eligibility","Y")</f>
        <v>Y</v>
      </c>
    </row>
    <row r="1141" spans="1:15" x14ac:dyDescent="0.2">
      <c r="A1141" s="110" t="s">
        <v>3215</v>
      </c>
      <c r="B1141" s="149">
        <v>0</v>
      </c>
      <c r="C1141" s="110" t="s">
        <v>435</v>
      </c>
      <c r="D1141" s="147" t="s">
        <v>3216</v>
      </c>
      <c r="E1141" s="150">
        <v>60</v>
      </c>
      <c r="F1141" s="150">
        <v>22</v>
      </c>
      <c r="G1141" s="147" t="s">
        <v>1466</v>
      </c>
      <c r="H1141" s="110" t="s">
        <v>338</v>
      </c>
      <c r="I1141" s="110" t="s">
        <v>349</v>
      </c>
      <c r="J1141" s="110">
        <v>3</v>
      </c>
      <c r="K1141" s="154">
        <v>1320</v>
      </c>
      <c r="L1141" s="154" t="s">
        <v>620</v>
      </c>
      <c r="M1141" s="154">
        <v>41.134099999999997</v>
      </c>
      <c r="N1141" s="154">
        <v>-98.1738</v>
      </c>
      <c r="O1141" s="154" t="str">
        <f>IF(TYPE(VLOOKUP(A1141,'2025 check'!$E$3:$E$2531,1,0))=16,"Legacy Eligibility","Y")</f>
        <v>Y</v>
      </c>
    </row>
    <row r="1142" spans="1:15" x14ac:dyDescent="0.2">
      <c r="A1142" s="110" t="s">
        <v>3217</v>
      </c>
      <c r="B1142" s="149">
        <v>0</v>
      </c>
      <c r="C1142" s="110" t="s">
        <v>538</v>
      </c>
      <c r="D1142" s="147" t="s">
        <v>3218</v>
      </c>
      <c r="E1142" s="150">
        <v>39</v>
      </c>
      <c r="F1142" s="150">
        <v>18.100000000000001</v>
      </c>
      <c r="G1142" s="147" t="s">
        <v>1466</v>
      </c>
      <c r="H1142" s="110" t="s">
        <v>338</v>
      </c>
      <c r="I1142" s="110" t="s">
        <v>344</v>
      </c>
      <c r="J1142" s="110">
        <v>2</v>
      </c>
      <c r="K1142" s="154">
        <v>705.9</v>
      </c>
      <c r="L1142" s="154" t="s">
        <v>340</v>
      </c>
      <c r="M1142" s="154">
        <v>41.430599999999998</v>
      </c>
      <c r="N1142" s="154">
        <v>-98.048299999999998</v>
      </c>
      <c r="O1142" s="154" t="str">
        <f>IF(TYPE(VLOOKUP(A1142,'2025 check'!$E$3:$E$2531,1,0))=16,"Legacy Eligibility","Y")</f>
        <v>Y</v>
      </c>
    </row>
    <row r="1143" spans="1:15" x14ac:dyDescent="0.2">
      <c r="A1143" s="110" t="s">
        <v>3219</v>
      </c>
      <c r="B1143" s="149">
        <v>0</v>
      </c>
      <c r="C1143" s="110" t="s">
        <v>538</v>
      </c>
      <c r="D1143" s="147" t="s">
        <v>3220</v>
      </c>
      <c r="E1143" s="150">
        <v>36</v>
      </c>
      <c r="F1143" s="150">
        <v>20</v>
      </c>
      <c r="G1143" s="147" t="s">
        <v>1466</v>
      </c>
      <c r="H1143" s="110" t="s">
        <v>338</v>
      </c>
      <c r="I1143" s="110" t="s">
        <v>344</v>
      </c>
      <c r="J1143" s="110">
        <v>2</v>
      </c>
      <c r="K1143" s="154">
        <v>720</v>
      </c>
      <c r="L1143" s="154" t="s">
        <v>340</v>
      </c>
      <c r="M1143" s="154">
        <v>41.4452</v>
      </c>
      <c r="N1143" s="154">
        <v>-98.099599999999995</v>
      </c>
      <c r="O1143" s="154" t="str">
        <f>IF(TYPE(VLOOKUP(A1143,'2025 check'!$E$3:$E$2531,1,0))=16,"Legacy Eligibility","Y")</f>
        <v>Y</v>
      </c>
    </row>
    <row r="1144" spans="1:15" x14ac:dyDescent="0.2">
      <c r="A1144" s="110" t="s">
        <v>3221</v>
      </c>
      <c r="B1144" s="149">
        <v>0</v>
      </c>
      <c r="C1144" s="110" t="s">
        <v>369</v>
      </c>
      <c r="D1144" s="147" t="s">
        <v>3222</v>
      </c>
      <c r="E1144" s="150">
        <v>32</v>
      </c>
      <c r="F1144" s="150">
        <v>15</v>
      </c>
      <c r="G1144" s="147" t="s">
        <v>1832</v>
      </c>
      <c r="H1144" s="110" t="s">
        <v>338</v>
      </c>
      <c r="I1144" s="110" t="s">
        <v>359</v>
      </c>
      <c r="J1144" s="110">
        <v>1</v>
      </c>
      <c r="K1144" s="154">
        <v>480</v>
      </c>
      <c r="L1144" s="154" t="s">
        <v>340</v>
      </c>
      <c r="M1144" s="154">
        <v>40.465200000000003</v>
      </c>
      <c r="N1144" s="154">
        <v>-96.035600000000002</v>
      </c>
      <c r="O1144" s="154" t="str">
        <f>IF(TYPE(VLOOKUP(A1144,'2025 check'!$E$3:$E$2531,1,0))=16,"Legacy Eligibility","Y")</f>
        <v>Y</v>
      </c>
    </row>
    <row r="1145" spans="1:15" x14ac:dyDescent="0.2">
      <c r="A1145" s="110" t="s">
        <v>3223</v>
      </c>
      <c r="B1145" s="149">
        <v>0</v>
      </c>
      <c r="C1145" s="110" t="s">
        <v>369</v>
      </c>
      <c r="D1145" s="147" t="s">
        <v>3224</v>
      </c>
      <c r="E1145" s="150">
        <v>57</v>
      </c>
      <c r="F1145" s="150">
        <v>19.8</v>
      </c>
      <c r="G1145" s="147" t="s">
        <v>1832</v>
      </c>
      <c r="H1145" s="110" t="s">
        <v>338</v>
      </c>
      <c r="I1145" s="110" t="s">
        <v>359</v>
      </c>
      <c r="J1145" s="110">
        <v>1</v>
      </c>
      <c r="K1145" s="154">
        <v>1128.5999999999999</v>
      </c>
      <c r="L1145" s="154" t="s">
        <v>340</v>
      </c>
      <c r="M1145" s="154">
        <v>40.501100000000001</v>
      </c>
      <c r="N1145" s="154">
        <v>-95.754300000000001</v>
      </c>
      <c r="O1145" s="154" t="str">
        <f>IF(TYPE(VLOOKUP(A1145,'2025 check'!$E$3:$E$2531,1,0))=16,"Legacy Eligibility","Y")</f>
        <v>Y</v>
      </c>
    </row>
    <row r="1146" spans="1:15" x14ac:dyDescent="0.2">
      <c r="A1146" s="110" t="s">
        <v>3225</v>
      </c>
      <c r="B1146" s="149">
        <v>0</v>
      </c>
      <c r="C1146" s="110" t="s">
        <v>442</v>
      </c>
      <c r="D1146" s="147" t="s">
        <v>3226</v>
      </c>
      <c r="E1146" s="150">
        <v>32</v>
      </c>
      <c r="F1146" s="150">
        <v>15.8</v>
      </c>
      <c r="G1146" s="147" t="s">
        <v>1832</v>
      </c>
      <c r="H1146" s="110" t="s">
        <v>338</v>
      </c>
      <c r="I1146" s="110" t="s">
        <v>359</v>
      </c>
      <c r="J1146" s="110">
        <v>1</v>
      </c>
      <c r="K1146" s="154">
        <v>505.6</v>
      </c>
      <c r="L1146" s="154" t="s">
        <v>340</v>
      </c>
      <c r="M1146" s="154">
        <v>40.7697</v>
      </c>
      <c r="N1146" s="154">
        <v>-96.326099999999997</v>
      </c>
      <c r="O1146" s="154" t="str">
        <f>IF(TYPE(VLOOKUP(A1146,'2025 check'!$E$3:$E$2531,1,0))=16,"Legacy Eligibility","Y")</f>
        <v>Y</v>
      </c>
    </row>
    <row r="1147" spans="1:15" x14ac:dyDescent="0.2">
      <c r="A1147" s="110" t="s">
        <v>3227</v>
      </c>
      <c r="B1147" s="149" t="s">
        <v>3228</v>
      </c>
      <c r="C1147" s="110" t="s">
        <v>373</v>
      </c>
      <c r="D1147" s="147" t="s">
        <v>3229</v>
      </c>
      <c r="E1147" s="150">
        <v>24</v>
      </c>
      <c r="F1147" s="150">
        <v>18.3</v>
      </c>
      <c r="G1147" s="147" t="s">
        <v>1832</v>
      </c>
      <c r="H1147" s="110" t="s">
        <v>338</v>
      </c>
      <c r="I1147" s="110" t="s">
        <v>359</v>
      </c>
      <c r="J1147" s="110">
        <v>1</v>
      </c>
      <c r="K1147" s="154">
        <v>439.2</v>
      </c>
      <c r="L1147" s="154" t="s">
        <v>340</v>
      </c>
      <c r="M1147" s="154">
        <v>40.066200000000002</v>
      </c>
      <c r="N1147" s="154">
        <v>-96.213300000000004</v>
      </c>
      <c r="O1147" s="154" t="str">
        <f>IF(TYPE(VLOOKUP(A1147,'2025 check'!$E$3:$E$2531,1,0))=16,"Legacy Eligibility","Y")</f>
        <v>Y</v>
      </c>
    </row>
    <row r="1148" spans="1:15" x14ac:dyDescent="0.2">
      <c r="A1148" s="110" t="s">
        <v>3230</v>
      </c>
      <c r="B1148" s="149" t="s">
        <v>3231</v>
      </c>
      <c r="C1148" s="110" t="s">
        <v>373</v>
      </c>
      <c r="D1148" s="147" t="s">
        <v>3232</v>
      </c>
      <c r="E1148" s="150">
        <v>62</v>
      </c>
      <c r="F1148" s="150">
        <v>13.8</v>
      </c>
      <c r="G1148" s="147" t="s">
        <v>337</v>
      </c>
      <c r="H1148" s="110" t="s">
        <v>338</v>
      </c>
      <c r="I1148" s="110" t="s">
        <v>359</v>
      </c>
      <c r="J1148" s="110">
        <v>1</v>
      </c>
      <c r="K1148" s="154">
        <v>855.6</v>
      </c>
      <c r="L1148" s="154" t="s">
        <v>340</v>
      </c>
      <c r="M1148" s="154">
        <v>40.153300000000002</v>
      </c>
      <c r="N1148" s="154">
        <v>-96.105000000000004</v>
      </c>
      <c r="O1148" s="154" t="str">
        <f>IF(TYPE(VLOOKUP(A1148,'2025 check'!$E$3:$E$2531,1,0))=16,"Legacy Eligibility","Y")</f>
        <v>Y</v>
      </c>
    </row>
    <row r="1149" spans="1:15" x14ac:dyDescent="0.2">
      <c r="A1149" s="110" t="s">
        <v>3233</v>
      </c>
      <c r="B1149" s="149">
        <v>0</v>
      </c>
      <c r="C1149" s="110" t="s">
        <v>3234</v>
      </c>
      <c r="D1149" s="147" t="s">
        <v>3235</v>
      </c>
      <c r="E1149" s="150">
        <v>74</v>
      </c>
      <c r="F1149" s="150">
        <v>24.3</v>
      </c>
      <c r="G1149" s="147" t="s">
        <v>1832</v>
      </c>
      <c r="H1149" s="110" t="s">
        <v>338</v>
      </c>
      <c r="I1149" s="110" t="s">
        <v>349</v>
      </c>
      <c r="J1149" s="110">
        <v>3</v>
      </c>
      <c r="K1149" s="154">
        <v>1798.2</v>
      </c>
      <c r="L1149" s="154" t="s">
        <v>340</v>
      </c>
      <c r="M1149" s="154">
        <v>40.5032</v>
      </c>
      <c r="N1149" s="154">
        <v>-99.399600000000007</v>
      </c>
      <c r="O1149" s="154" t="str">
        <f>IF(TYPE(VLOOKUP(A1149,'2025 check'!$E$3:$E$2531,1,0))=16,"Legacy Eligibility","Y")</f>
        <v>Y</v>
      </c>
    </row>
    <row r="1150" spans="1:15" x14ac:dyDescent="0.2">
      <c r="A1150" s="110" t="s">
        <v>3236</v>
      </c>
      <c r="B1150" s="149" t="s">
        <v>3237</v>
      </c>
      <c r="C1150" s="110" t="s">
        <v>2449</v>
      </c>
      <c r="D1150" s="147" t="s">
        <v>3238</v>
      </c>
      <c r="E1150" s="150">
        <v>65</v>
      </c>
      <c r="F1150" s="150">
        <v>16</v>
      </c>
      <c r="G1150" s="147" t="s">
        <v>1832</v>
      </c>
      <c r="H1150" s="110" t="s">
        <v>338</v>
      </c>
      <c r="I1150" s="110" t="s">
        <v>349</v>
      </c>
      <c r="J1150" s="110">
        <v>3</v>
      </c>
      <c r="K1150" s="154">
        <v>1040</v>
      </c>
      <c r="L1150" s="154" t="s">
        <v>340</v>
      </c>
      <c r="M1150" s="154">
        <v>41.351999999999997</v>
      </c>
      <c r="N1150" s="154">
        <v>-97.403400000000005</v>
      </c>
      <c r="O1150" s="154" t="str">
        <f>IF(TYPE(VLOOKUP(A1150,'2025 check'!$E$3:$E$2531,1,0))=16,"Legacy Eligibility","Y")</f>
        <v>Y</v>
      </c>
    </row>
    <row r="1151" spans="1:15" x14ac:dyDescent="0.2">
      <c r="A1151" s="110" t="s">
        <v>3239</v>
      </c>
      <c r="B1151" s="149">
        <v>0</v>
      </c>
      <c r="C1151" s="110" t="s">
        <v>1081</v>
      </c>
      <c r="D1151" s="147" t="s">
        <v>3240</v>
      </c>
      <c r="E1151" s="150">
        <v>50</v>
      </c>
      <c r="F1151" s="150">
        <v>20.5</v>
      </c>
      <c r="G1151" s="147" t="s">
        <v>375</v>
      </c>
      <c r="H1151" s="110" t="s">
        <v>338</v>
      </c>
      <c r="I1151" s="110" t="s">
        <v>339</v>
      </c>
      <c r="J1151" s="110">
        <v>4</v>
      </c>
      <c r="K1151" s="154">
        <v>1025</v>
      </c>
      <c r="L1151" s="154" t="s">
        <v>620</v>
      </c>
      <c r="M1151" s="154">
        <v>40.148200000000003</v>
      </c>
      <c r="N1151" s="154">
        <v>-100.6426</v>
      </c>
      <c r="O1151" s="154" t="str">
        <f>IF(TYPE(VLOOKUP(A1151,'2025 check'!$E$3:$E$2531,1,0))=16,"Legacy Eligibility","Y")</f>
        <v>Y</v>
      </c>
    </row>
    <row r="1152" spans="1:15" x14ac:dyDescent="0.2">
      <c r="A1152" s="110" t="s">
        <v>3241</v>
      </c>
      <c r="B1152" s="149" t="s">
        <v>3242</v>
      </c>
      <c r="C1152" s="110" t="s">
        <v>381</v>
      </c>
      <c r="D1152" s="147" t="s">
        <v>3243</v>
      </c>
      <c r="E1152" s="150">
        <v>27</v>
      </c>
      <c r="F1152" s="150">
        <v>20.100000000000001</v>
      </c>
      <c r="G1152" s="147" t="s">
        <v>1832</v>
      </c>
      <c r="H1152" s="110" t="s">
        <v>338</v>
      </c>
      <c r="I1152" s="110" t="s">
        <v>359</v>
      </c>
      <c r="J1152" s="110">
        <v>1</v>
      </c>
      <c r="K1152" s="154">
        <v>542.70000000000005</v>
      </c>
      <c r="L1152" s="154" t="s">
        <v>620</v>
      </c>
      <c r="M1152" s="154">
        <v>40.065199999999997</v>
      </c>
      <c r="N1152" s="154">
        <v>-95.614599999999996</v>
      </c>
      <c r="O1152" s="154" t="str">
        <f>IF(TYPE(VLOOKUP(A1152,'2025 check'!$E$3:$E$2531,1,0))=16,"Legacy Eligibility","Y")</f>
        <v>Legacy Eligibility</v>
      </c>
    </row>
    <row r="1153" spans="1:15" x14ac:dyDescent="0.2">
      <c r="A1153" s="110" t="s">
        <v>3244</v>
      </c>
      <c r="B1153" s="149" t="s">
        <v>3245</v>
      </c>
      <c r="C1153" s="110" t="s">
        <v>452</v>
      </c>
      <c r="D1153" s="147" t="s">
        <v>3246</v>
      </c>
      <c r="E1153" s="150">
        <v>28</v>
      </c>
      <c r="F1153" s="150">
        <v>23.7</v>
      </c>
      <c r="G1153" s="147" t="s">
        <v>1832</v>
      </c>
      <c r="H1153" s="110" t="s">
        <v>548</v>
      </c>
      <c r="I1153" s="110" t="s">
        <v>359</v>
      </c>
      <c r="J1153" s="110">
        <v>1</v>
      </c>
      <c r="K1153" s="154">
        <v>663.6</v>
      </c>
      <c r="L1153" s="154" t="s">
        <v>340</v>
      </c>
      <c r="M1153" s="154">
        <v>41.117699999999999</v>
      </c>
      <c r="N1153" s="154">
        <v>-96.282200000000003</v>
      </c>
      <c r="O1153" s="154" t="str">
        <f>IF(TYPE(VLOOKUP(A1153,'2025 check'!$E$3:$E$2531,1,0))=16,"Legacy Eligibility","Y")</f>
        <v>Y</v>
      </c>
    </row>
    <row r="1154" spans="1:15" x14ac:dyDescent="0.2">
      <c r="A1154" s="110" t="s">
        <v>3247</v>
      </c>
      <c r="B1154" s="149">
        <v>0</v>
      </c>
      <c r="C1154" s="110" t="s">
        <v>456</v>
      </c>
      <c r="D1154" s="147" t="s">
        <v>3248</v>
      </c>
      <c r="E1154" s="150">
        <v>63</v>
      </c>
      <c r="F1154" s="150">
        <v>20.9</v>
      </c>
      <c r="G1154" s="147" t="s">
        <v>1466</v>
      </c>
      <c r="H1154" s="110" t="s">
        <v>338</v>
      </c>
      <c r="I1154" s="110" t="s">
        <v>359</v>
      </c>
      <c r="J1154" s="110">
        <v>1</v>
      </c>
      <c r="K1154" s="154">
        <v>1316.7</v>
      </c>
      <c r="L1154" s="154" t="s">
        <v>620</v>
      </c>
      <c r="M1154" s="154">
        <v>41.090038008911449</v>
      </c>
      <c r="N1154" s="154">
        <v>-96.879499999999993</v>
      </c>
      <c r="O1154" s="154" t="str">
        <f>IF(TYPE(VLOOKUP(A1154,'2025 check'!$E$3:$E$2531,1,0))=16,"Legacy Eligibility","Y")</f>
        <v>Y</v>
      </c>
    </row>
    <row r="1155" spans="1:15" x14ac:dyDescent="0.2">
      <c r="A1155" s="110" t="s">
        <v>3249</v>
      </c>
      <c r="B1155" s="149">
        <v>0</v>
      </c>
      <c r="C1155" s="110" t="s">
        <v>456</v>
      </c>
      <c r="D1155" s="147" t="s">
        <v>3250</v>
      </c>
      <c r="E1155" s="150">
        <v>51</v>
      </c>
      <c r="F1155" s="150">
        <v>18.100000000000001</v>
      </c>
      <c r="G1155" s="147" t="s">
        <v>337</v>
      </c>
      <c r="H1155" s="110" t="s">
        <v>338</v>
      </c>
      <c r="I1155" s="110" t="s">
        <v>359</v>
      </c>
      <c r="J1155" s="110">
        <v>1</v>
      </c>
      <c r="K1155" s="154">
        <v>923.1</v>
      </c>
      <c r="L1155" s="154" t="s">
        <v>620</v>
      </c>
      <c r="M1155" s="154">
        <v>41.225200000000001</v>
      </c>
      <c r="N1155" s="154">
        <v>-96.793599999999998</v>
      </c>
      <c r="O1155" s="154" t="str">
        <f>IF(TYPE(VLOOKUP(A1155,'2025 check'!$E$3:$E$2531,1,0))=16,"Legacy Eligibility","Y")</f>
        <v>Y</v>
      </c>
    </row>
    <row r="1156" spans="1:15" x14ac:dyDescent="0.2">
      <c r="A1156" s="110" t="s">
        <v>3251</v>
      </c>
      <c r="B1156" s="149">
        <v>0</v>
      </c>
      <c r="C1156" s="110" t="s">
        <v>456</v>
      </c>
      <c r="D1156" s="147" t="s">
        <v>3252</v>
      </c>
      <c r="E1156" s="150">
        <v>24</v>
      </c>
      <c r="F1156" s="150">
        <v>20.6</v>
      </c>
      <c r="G1156" s="147" t="s">
        <v>1466</v>
      </c>
      <c r="H1156" s="110" t="s">
        <v>338</v>
      </c>
      <c r="I1156" s="110" t="s">
        <v>359</v>
      </c>
      <c r="J1156" s="110">
        <v>1</v>
      </c>
      <c r="K1156" s="154">
        <v>494.4</v>
      </c>
      <c r="L1156" s="154" t="s">
        <v>620</v>
      </c>
      <c r="M1156" s="154">
        <v>41.219200000000001</v>
      </c>
      <c r="N1156" s="154">
        <v>-96.451099999999997</v>
      </c>
      <c r="O1156" s="154" t="str">
        <f>IF(TYPE(VLOOKUP(A1156,'2025 check'!$E$3:$E$2531,1,0))=16,"Legacy Eligibility","Y")</f>
        <v>Y</v>
      </c>
    </row>
    <row r="1157" spans="1:15" x14ac:dyDescent="0.2">
      <c r="A1157" s="110" t="s">
        <v>3253</v>
      </c>
      <c r="B1157" s="149">
        <v>0</v>
      </c>
      <c r="C1157" s="110" t="s">
        <v>721</v>
      </c>
      <c r="D1157" s="147" t="s">
        <v>3254</v>
      </c>
      <c r="E1157" s="150">
        <v>37</v>
      </c>
      <c r="F1157" s="150">
        <v>16</v>
      </c>
      <c r="G1157" s="147" t="s">
        <v>1466</v>
      </c>
      <c r="H1157" s="110" t="s">
        <v>338</v>
      </c>
      <c r="I1157" s="110" t="s">
        <v>344</v>
      </c>
      <c r="J1157" s="110">
        <v>2</v>
      </c>
      <c r="K1157" s="154">
        <v>592</v>
      </c>
      <c r="L1157" s="154" t="s">
        <v>340</v>
      </c>
      <c r="M1157" s="154">
        <v>42.081699999999998</v>
      </c>
      <c r="N1157" s="154">
        <v>-97.368300000000005</v>
      </c>
      <c r="O1157" s="154" t="str">
        <f>IF(TYPE(VLOOKUP(A1157,'2025 check'!$E$3:$E$2531,1,0))=16,"Legacy Eligibility","Y")</f>
        <v>Y</v>
      </c>
    </row>
    <row r="1158" spans="1:15" x14ac:dyDescent="0.2">
      <c r="A1158" s="110" t="s">
        <v>3255</v>
      </c>
      <c r="B1158" s="149">
        <v>0</v>
      </c>
      <c r="C1158" s="110" t="s">
        <v>721</v>
      </c>
      <c r="D1158" s="147" t="s">
        <v>3256</v>
      </c>
      <c r="E1158" s="150">
        <v>40</v>
      </c>
      <c r="F1158" s="150">
        <v>16.100000000000001</v>
      </c>
      <c r="G1158" s="147" t="s">
        <v>375</v>
      </c>
      <c r="H1158" s="110" t="s">
        <v>338</v>
      </c>
      <c r="I1158" s="110" t="s">
        <v>344</v>
      </c>
      <c r="J1158" s="110">
        <v>2</v>
      </c>
      <c r="K1158" s="154">
        <v>644</v>
      </c>
      <c r="L1158" s="154" t="s">
        <v>340</v>
      </c>
      <c r="M1158" s="154">
        <v>42.084999600000003</v>
      </c>
      <c r="N1158" s="154">
        <v>-97.329999299999997</v>
      </c>
      <c r="O1158" s="154" t="str">
        <f>IF(TYPE(VLOOKUP(A1158,'2025 check'!$E$3:$E$2531,1,0))=16,"Legacy Eligibility","Y")</f>
        <v>Y</v>
      </c>
    </row>
    <row r="1159" spans="1:15" ht="28.5" x14ac:dyDescent="0.2">
      <c r="A1159" s="110" t="s">
        <v>3257</v>
      </c>
      <c r="B1159" s="149" t="s">
        <v>1217</v>
      </c>
      <c r="C1159" s="110" t="s">
        <v>473</v>
      </c>
      <c r="D1159" s="147" t="s">
        <v>3258</v>
      </c>
      <c r="E1159" s="150">
        <v>208</v>
      </c>
      <c r="F1159" s="150">
        <v>22.5</v>
      </c>
      <c r="G1159" s="147" t="s">
        <v>1443</v>
      </c>
      <c r="H1159" s="110" t="s">
        <v>548</v>
      </c>
      <c r="I1159" s="110" t="s">
        <v>359</v>
      </c>
      <c r="J1159" s="110">
        <v>1</v>
      </c>
      <c r="K1159" s="154">
        <v>4680</v>
      </c>
      <c r="L1159" s="154" t="s">
        <v>340</v>
      </c>
      <c r="M1159" s="154">
        <v>40.216000000000001</v>
      </c>
      <c r="N1159" s="154">
        <v>-97.802800000000005</v>
      </c>
      <c r="O1159" s="154" t="str">
        <f>IF(TYPE(VLOOKUP(A1159,'2025 check'!$E$3:$E$2531,1,0))=16,"Legacy Eligibility","Y")</f>
        <v>Y</v>
      </c>
    </row>
    <row r="1160" spans="1:15" x14ac:dyDescent="0.2">
      <c r="A1160" s="110" t="s">
        <v>3259</v>
      </c>
      <c r="B1160" s="149" t="s">
        <v>3260</v>
      </c>
      <c r="C1160" s="110" t="s">
        <v>746</v>
      </c>
      <c r="D1160" s="147" t="s">
        <v>3261</v>
      </c>
      <c r="E1160" s="150">
        <v>42</v>
      </c>
      <c r="F1160" s="150">
        <v>17.399999999999999</v>
      </c>
      <c r="G1160" s="147" t="s">
        <v>1832</v>
      </c>
      <c r="H1160" s="110" t="s">
        <v>338</v>
      </c>
      <c r="I1160" s="110" t="s">
        <v>349</v>
      </c>
      <c r="J1160" s="110">
        <v>3</v>
      </c>
      <c r="K1160" s="154">
        <v>730.8</v>
      </c>
      <c r="L1160" s="154" t="s">
        <v>620</v>
      </c>
      <c r="M1160" s="154">
        <v>40.409199999999998</v>
      </c>
      <c r="N1160" s="154">
        <v>-98.459800000000001</v>
      </c>
      <c r="O1160" s="154" t="str">
        <f>IF(TYPE(VLOOKUP(A1160,'2025 check'!$E$3:$E$2531,1,0))=16,"Legacy Eligibility","Y")</f>
        <v>Y</v>
      </c>
    </row>
    <row r="1161" spans="1:15" x14ac:dyDescent="0.2">
      <c r="A1161" s="110" t="s">
        <v>3262</v>
      </c>
      <c r="B1161" s="149">
        <v>0</v>
      </c>
      <c r="C1161" s="110" t="s">
        <v>577</v>
      </c>
      <c r="D1161" s="147" t="s">
        <v>3263</v>
      </c>
      <c r="E1161" s="150">
        <v>34</v>
      </c>
      <c r="F1161" s="150">
        <v>19.7</v>
      </c>
      <c r="G1161" s="147" t="s">
        <v>1832</v>
      </c>
      <c r="H1161" s="110" t="s">
        <v>338</v>
      </c>
      <c r="I1161" s="110" t="s">
        <v>344</v>
      </c>
      <c r="J1161" s="110">
        <v>2</v>
      </c>
      <c r="K1161" s="154">
        <v>669.8</v>
      </c>
      <c r="L1161" s="154" t="s">
        <v>620</v>
      </c>
      <c r="M1161" s="154">
        <v>41.915500000000002</v>
      </c>
      <c r="N1161" s="154">
        <v>-98.046300000000002</v>
      </c>
      <c r="O1161" s="154" t="str">
        <f>IF(TYPE(VLOOKUP(A1161,'2025 check'!$E$3:$E$2531,1,0))=16,"Legacy Eligibility","Y")</f>
        <v>Y</v>
      </c>
    </row>
    <row r="1162" spans="1:15" x14ac:dyDescent="0.2">
      <c r="A1162" s="110" t="s">
        <v>3264</v>
      </c>
      <c r="B1162" s="149" t="s">
        <v>3265</v>
      </c>
      <c r="C1162" s="110" t="s">
        <v>398</v>
      </c>
      <c r="D1162" s="147" t="s">
        <v>3266</v>
      </c>
      <c r="E1162" s="150">
        <v>35</v>
      </c>
      <c r="F1162" s="150">
        <v>20</v>
      </c>
      <c r="G1162" s="147" t="s">
        <v>1832</v>
      </c>
      <c r="H1162" s="110" t="s">
        <v>338</v>
      </c>
      <c r="I1162" s="110" t="s">
        <v>359</v>
      </c>
      <c r="J1162" s="110">
        <v>1</v>
      </c>
      <c r="K1162" s="154">
        <v>700</v>
      </c>
      <c r="L1162" s="154" t="s">
        <v>620</v>
      </c>
      <c r="M1162" s="154">
        <v>40.794499999999999</v>
      </c>
      <c r="N1162" s="154">
        <v>-96.140199999999993</v>
      </c>
      <c r="O1162" s="154" t="str">
        <f>IF(TYPE(VLOOKUP(A1162,'2025 check'!$E$3:$E$2531,1,0))=16,"Legacy Eligibility","Y")</f>
        <v>Y</v>
      </c>
    </row>
    <row r="1163" spans="1:15" x14ac:dyDescent="0.2">
      <c r="A1163" s="110" t="s">
        <v>3267</v>
      </c>
      <c r="B1163" s="149" t="s">
        <v>3268</v>
      </c>
      <c r="C1163" s="110" t="s">
        <v>398</v>
      </c>
      <c r="D1163" s="147" t="s">
        <v>3269</v>
      </c>
      <c r="E1163" s="150">
        <v>62</v>
      </c>
      <c r="F1163" s="150">
        <v>20</v>
      </c>
      <c r="G1163" s="147" t="s">
        <v>1832</v>
      </c>
      <c r="H1163" s="110" t="s">
        <v>338</v>
      </c>
      <c r="I1163" s="110" t="s">
        <v>359</v>
      </c>
      <c r="J1163" s="110">
        <v>1</v>
      </c>
      <c r="K1163" s="154">
        <v>1240</v>
      </c>
      <c r="L1163" s="154" t="s">
        <v>620</v>
      </c>
      <c r="M1163" s="154">
        <v>40.979978038515256</v>
      </c>
      <c r="N1163" s="154">
        <v>-96.113200000000006</v>
      </c>
      <c r="O1163" s="154" t="str">
        <f>IF(TYPE(VLOOKUP(A1163,'2025 check'!$E$3:$E$2531,1,0))=16,"Legacy Eligibility","Y")</f>
        <v>Y</v>
      </c>
    </row>
    <row r="1164" spans="1:15" x14ac:dyDescent="0.2">
      <c r="A1164" s="110" t="s">
        <v>3270</v>
      </c>
      <c r="B1164" s="149">
        <v>0</v>
      </c>
      <c r="C1164" s="110" t="s">
        <v>590</v>
      </c>
      <c r="D1164" s="147" t="s">
        <v>3271</v>
      </c>
      <c r="E1164" s="150">
        <v>31</v>
      </c>
      <c r="F1164" s="150">
        <v>16.2</v>
      </c>
      <c r="G1164" s="147" t="s">
        <v>1832</v>
      </c>
      <c r="H1164" s="110" t="s">
        <v>338</v>
      </c>
      <c r="I1164" s="110" t="s">
        <v>344</v>
      </c>
      <c r="J1164" s="110">
        <v>2</v>
      </c>
      <c r="K1164" s="154">
        <v>502.2</v>
      </c>
      <c r="L1164" s="154" t="s">
        <v>620</v>
      </c>
      <c r="M1164" s="154">
        <v>42.362000000000002</v>
      </c>
      <c r="N1164" s="154">
        <v>-97.232799999999997</v>
      </c>
      <c r="O1164" s="154" t="str">
        <f>IF(TYPE(VLOOKUP(A1164,'2025 check'!$E$3:$E$2531,1,0))=16,"Legacy Eligibility","Y")</f>
        <v>Y</v>
      </c>
    </row>
    <row r="1165" spans="1:15" x14ac:dyDescent="0.2">
      <c r="A1165" s="110" t="s">
        <v>3272</v>
      </c>
      <c r="B1165" s="149">
        <v>0</v>
      </c>
      <c r="C1165" s="110" t="s">
        <v>590</v>
      </c>
      <c r="D1165" s="147" t="s">
        <v>3273</v>
      </c>
      <c r="E1165" s="150">
        <v>33</v>
      </c>
      <c r="F1165" s="150">
        <v>18.3</v>
      </c>
      <c r="G1165" s="147" t="s">
        <v>1466</v>
      </c>
      <c r="H1165" s="110" t="s">
        <v>338</v>
      </c>
      <c r="I1165" s="110" t="s">
        <v>344</v>
      </c>
      <c r="J1165" s="110">
        <v>2</v>
      </c>
      <c r="K1165" s="154">
        <v>603.9</v>
      </c>
      <c r="L1165" s="154" t="s">
        <v>620</v>
      </c>
      <c r="M1165" s="154">
        <v>42.380499999999998</v>
      </c>
      <c r="N1165" s="154">
        <v>-97.176400000000001</v>
      </c>
      <c r="O1165" s="154" t="str">
        <f>IF(TYPE(VLOOKUP(A1165,'2025 check'!$E$3:$E$2531,1,0))=16,"Legacy Eligibility","Y")</f>
        <v>Y</v>
      </c>
    </row>
    <row r="1166" spans="1:15" x14ac:dyDescent="0.2">
      <c r="A1166" s="110" t="s">
        <v>3274</v>
      </c>
      <c r="B1166" s="149">
        <v>0</v>
      </c>
      <c r="C1166" s="110" t="s">
        <v>342</v>
      </c>
      <c r="D1166" s="147" t="s">
        <v>3275</v>
      </c>
      <c r="E1166" s="150">
        <v>39</v>
      </c>
      <c r="F1166" s="150">
        <v>20</v>
      </c>
      <c r="G1166" s="147" t="s">
        <v>375</v>
      </c>
      <c r="H1166" s="110" t="s">
        <v>338</v>
      </c>
      <c r="I1166" s="110" t="s">
        <v>344</v>
      </c>
      <c r="J1166" s="110">
        <v>2</v>
      </c>
      <c r="K1166" s="154">
        <v>780</v>
      </c>
      <c r="L1166" s="154" t="s">
        <v>620</v>
      </c>
      <c r="M1166" s="154">
        <v>42.046799999999998</v>
      </c>
      <c r="N1166" s="154">
        <v>-96.839299999999994</v>
      </c>
      <c r="O1166" s="154" t="str">
        <f>IF(TYPE(VLOOKUP(A1166,'2025 check'!$E$3:$E$2531,1,0))=16,"Legacy Eligibility","Y")</f>
        <v>Y</v>
      </c>
    </row>
    <row r="1167" spans="1:15" x14ac:dyDescent="0.2">
      <c r="A1167" s="110" t="s">
        <v>3276</v>
      </c>
      <c r="B1167" s="149">
        <v>0</v>
      </c>
      <c r="C1167" s="110" t="s">
        <v>342</v>
      </c>
      <c r="D1167" s="147" t="s">
        <v>3277</v>
      </c>
      <c r="E1167" s="150">
        <v>60</v>
      </c>
      <c r="F1167" s="150">
        <v>20</v>
      </c>
      <c r="G1167" s="147" t="s">
        <v>1832</v>
      </c>
      <c r="H1167" s="110" t="s">
        <v>338</v>
      </c>
      <c r="I1167" s="110" t="s">
        <v>344</v>
      </c>
      <c r="J1167" s="110">
        <v>2</v>
      </c>
      <c r="K1167" s="154">
        <v>1200</v>
      </c>
      <c r="L1167" s="154" t="s">
        <v>620</v>
      </c>
      <c r="M1167" s="154">
        <v>42.032400000000003</v>
      </c>
      <c r="N1167" s="154">
        <v>-96.850099999999998</v>
      </c>
      <c r="O1167" s="154" t="str">
        <f>IF(TYPE(VLOOKUP(A1167,'2025 check'!$E$3:$E$2531,1,0))=16,"Legacy Eligibility","Y")</f>
        <v>Y</v>
      </c>
    </row>
    <row r="1168" spans="1:15" x14ac:dyDescent="0.2">
      <c r="A1168" s="110" t="s">
        <v>3278</v>
      </c>
      <c r="B1168" s="149" t="s">
        <v>3279</v>
      </c>
      <c r="C1168" s="110" t="s">
        <v>347</v>
      </c>
      <c r="D1168" s="147" t="s">
        <v>3280</v>
      </c>
      <c r="E1168" s="150">
        <v>47</v>
      </c>
      <c r="F1168" s="150">
        <v>16.3</v>
      </c>
      <c r="G1168" s="147" t="s">
        <v>1466</v>
      </c>
      <c r="H1168" s="110" t="s">
        <v>338</v>
      </c>
      <c r="I1168" s="110" t="s">
        <v>349</v>
      </c>
      <c r="J1168" s="110">
        <v>3</v>
      </c>
      <c r="K1168" s="154">
        <v>766.1</v>
      </c>
      <c r="L1168" s="154" t="s">
        <v>620</v>
      </c>
      <c r="M1168" s="154">
        <v>41.263300000000001</v>
      </c>
      <c r="N1168" s="154">
        <v>-99.300399999999996</v>
      </c>
      <c r="O1168" s="154" t="str">
        <f>IF(TYPE(VLOOKUP(A1168,'2025 check'!$E$3:$E$2531,1,0))=16,"Legacy Eligibility","Y")</f>
        <v>Y</v>
      </c>
    </row>
    <row r="1169" spans="1:15" x14ac:dyDescent="0.2">
      <c r="A1169" s="110" t="s">
        <v>3281</v>
      </c>
      <c r="B1169" s="149" t="s">
        <v>3282</v>
      </c>
      <c r="C1169" s="110" t="s">
        <v>347</v>
      </c>
      <c r="D1169" s="147" t="s">
        <v>3283</v>
      </c>
      <c r="E1169" s="150">
        <v>33</v>
      </c>
      <c r="F1169" s="150">
        <v>19.7</v>
      </c>
      <c r="G1169" s="147" t="s">
        <v>1466</v>
      </c>
      <c r="H1169" s="110" t="s">
        <v>338</v>
      </c>
      <c r="I1169" s="110" t="s">
        <v>349</v>
      </c>
      <c r="J1169" s="110">
        <v>3</v>
      </c>
      <c r="K1169" s="154">
        <v>650.1</v>
      </c>
      <c r="L1169" s="154" t="s">
        <v>620</v>
      </c>
      <c r="M1169" s="154">
        <v>41.125799999999998</v>
      </c>
      <c r="N1169" s="154">
        <v>-99.491699999999994</v>
      </c>
      <c r="O1169" s="154" t="str">
        <f>IF(TYPE(VLOOKUP(A1169,'2025 check'!$E$3:$E$2531,1,0))=16,"Legacy Eligibility","Y")</f>
        <v>Y</v>
      </c>
    </row>
    <row r="1170" spans="1:15" x14ac:dyDescent="0.2">
      <c r="A1170" s="110" t="s">
        <v>3284</v>
      </c>
      <c r="B1170" s="149">
        <v>0</v>
      </c>
      <c r="C1170" s="110" t="s">
        <v>494</v>
      </c>
      <c r="D1170" s="147" t="s">
        <v>3285</v>
      </c>
      <c r="E1170" s="150">
        <v>97</v>
      </c>
      <c r="F1170" s="150">
        <v>15.6</v>
      </c>
      <c r="G1170" s="147" t="s">
        <v>375</v>
      </c>
      <c r="H1170" s="110" t="s">
        <v>338</v>
      </c>
      <c r="I1170" s="110" t="s">
        <v>344</v>
      </c>
      <c r="J1170" s="110">
        <v>2</v>
      </c>
      <c r="K1170" s="154">
        <v>1513.2</v>
      </c>
      <c r="L1170" s="154" t="s">
        <v>620</v>
      </c>
      <c r="M1170" s="154">
        <v>42.539299999999997</v>
      </c>
      <c r="N1170" s="154">
        <v>-96.660499999999999</v>
      </c>
      <c r="O1170" s="154" t="str">
        <f>IF(TYPE(VLOOKUP(A1170,'2025 check'!$E$3:$E$2531,1,0))=16,"Legacy Eligibility","Y")</f>
        <v>Y</v>
      </c>
    </row>
    <row r="1171" spans="1:15" x14ac:dyDescent="0.2">
      <c r="A1171" s="110" t="s">
        <v>3286</v>
      </c>
      <c r="B1171" s="149">
        <v>0</v>
      </c>
      <c r="C1171" s="110" t="s">
        <v>531</v>
      </c>
      <c r="D1171" s="147" t="s">
        <v>3287</v>
      </c>
      <c r="E1171" s="150">
        <v>37</v>
      </c>
      <c r="F1171" s="150">
        <v>16.2</v>
      </c>
      <c r="G1171" s="147" t="s">
        <v>1832</v>
      </c>
      <c r="H1171" s="110" t="s">
        <v>338</v>
      </c>
      <c r="I1171" s="110" t="s">
        <v>339</v>
      </c>
      <c r="J1171" s="110">
        <v>4</v>
      </c>
      <c r="K1171" s="154">
        <v>599.4</v>
      </c>
      <c r="L1171" s="154" t="s">
        <v>620</v>
      </c>
      <c r="M1171" s="154">
        <v>40.016100000000002</v>
      </c>
      <c r="N1171" s="154">
        <v>-99.868700000000004</v>
      </c>
      <c r="O1171" s="154" t="str">
        <f>IF(TYPE(VLOOKUP(A1171,'2025 check'!$E$3:$E$2531,1,0))=16,"Legacy Eligibility","Y")</f>
        <v>Y</v>
      </c>
    </row>
    <row r="1172" spans="1:15" ht="28.5" x14ac:dyDescent="0.2">
      <c r="A1172" s="110" t="s">
        <v>3288</v>
      </c>
      <c r="B1172" s="149" t="s">
        <v>3289</v>
      </c>
      <c r="C1172" s="110" t="s">
        <v>626</v>
      </c>
      <c r="D1172" s="147" t="s">
        <v>3290</v>
      </c>
      <c r="E1172" s="150">
        <v>29</v>
      </c>
      <c r="F1172" s="150">
        <v>16</v>
      </c>
      <c r="G1172" s="147" t="s">
        <v>1466</v>
      </c>
      <c r="H1172" s="110" t="s">
        <v>338</v>
      </c>
      <c r="I1172" s="110" t="s">
        <v>339</v>
      </c>
      <c r="J1172" s="110">
        <v>4</v>
      </c>
      <c r="K1172" s="154">
        <v>464</v>
      </c>
      <c r="L1172" s="154" t="s">
        <v>620</v>
      </c>
      <c r="M1172" s="154">
        <v>40.642600000000002</v>
      </c>
      <c r="N1172" s="154">
        <v>-99.962599999999995</v>
      </c>
      <c r="O1172" s="154" t="str">
        <f>IF(TYPE(VLOOKUP(A1172,'2025 check'!$E$3:$E$2531,1,0))=16,"Legacy Eligibility","Y")</f>
        <v>Y</v>
      </c>
    </row>
    <row r="1173" spans="1:15" x14ac:dyDescent="0.2">
      <c r="A1173" s="110" t="s">
        <v>3291</v>
      </c>
      <c r="B1173" s="149">
        <v>0</v>
      </c>
      <c r="C1173" s="110" t="s">
        <v>632</v>
      </c>
      <c r="D1173" s="147" t="s">
        <v>3292</v>
      </c>
      <c r="E1173" s="150">
        <v>24.6</v>
      </c>
      <c r="F1173" s="150">
        <v>16.2</v>
      </c>
      <c r="G1173" s="147" t="s">
        <v>1466</v>
      </c>
      <c r="H1173" s="110" t="s">
        <v>338</v>
      </c>
      <c r="I1173" s="110" t="s">
        <v>349</v>
      </c>
      <c r="J1173" s="110">
        <v>3</v>
      </c>
      <c r="K1173" s="154">
        <v>398.5</v>
      </c>
      <c r="L1173" s="154" t="s">
        <v>620</v>
      </c>
      <c r="M1173" s="154">
        <v>41.480600000000003</v>
      </c>
      <c r="N1173" s="154">
        <v>-98.626499999999993</v>
      </c>
      <c r="O1173" s="154" t="str">
        <f>IF(TYPE(VLOOKUP(A1173,'2025 check'!$E$3:$E$2531,1,0))=16,"Legacy Eligibility","Y")</f>
        <v>Y</v>
      </c>
    </row>
    <row r="1174" spans="1:15" x14ac:dyDescent="0.2">
      <c r="A1174" s="110" t="s">
        <v>3293</v>
      </c>
      <c r="B1174" s="149">
        <v>0</v>
      </c>
      <c r="C1174" s="110" t="s">
        <v>369</v>
      </c>
      <c r="D1174" s="147" t="s">
        <v>3294</v>
      </c>
      <c r="E1174" s="150">
        <v>32</v>
      </c>
      <c r="F1174" s="150">
        <v>14.1</v>
      </c>
      <c r="G1174" s="147" t="s">
        <v>1832</v>
      </c>
      <c r="H1174" s="110" t="s">
        <v>338</v>
      </c>
      <c r="I1174" s="110" t="s">
        <v>359</v>
      </c>
      <c r="J1174" s="110">
        <v>1</v>
      </c>
      <c r="K1174" s="154">
        <v>451.2</v>
      </c>
      <c r="L1174" s="154" t="s">
        <v>620</v>
      </c>
      <c r="M1174" s="154">
        <v>40.341200000000001</v>
      </c>
      <c r="N1174" s="154">
        <v>-95.681799999999996</v>
      </c>
      <c r="O1174" s="154" t="str">
        <f>IF(TYPE(VLOOKUP(A1174,'2025 check'!$E$3:$E$2531,1,0))=16,"Legacy Eligibility","Y")</f>
        <v>Y</v>
      </c>
    </row>
    <row r="1175" spans="1:15" x14ac:dyDescent="0.2">
      <c r="A1175" s="110" t="s">
        <v>3295</v>
      </c>
      <c r="B1175" s="149">
        <v>0</v>
      </c>
      <c r="C1175" s="110" t="s">
        <v>1530</v>
      </c>
      <c r="D1175" s="147" t="s">
        <v>3296</v>
      </c>
      <c r="E1175" s="150">
        <v>32</v>
      </c>
      <c r="F1175" s="150">
        <v>16</v>
      </c>
      <c r="G1175" s="147" t="s">
        <v>1466</v>
      </c>
      <c r="H1175" s="110" t="s">
        <v>338</v>
      </c>
      <c r="I1175" s="110" t="s">
        <v>349</v>
      </c>
      <c r="J1175" s="110">
        <v>3</v>
      </c>
      <c r="K1175" s="154">
        <v>512</v>
      </c>
      <c r="L1175" s="154" t="s">
        <v>620</v>
      </c>
      <c r="M1175" s="154">
        <v>40.244100000000003</v>
      </c>
      <c r="N1175" s="154">
        <v>-98.048100000000005</v>
      </c>
      <c r="O1175" s="154" t="str">
        <f>IF(TYPE(VLOOKUP(A1175,'2025 check'!$E$3:$E$2531,1,0))=16,"Legacy Eligibility","Y")</f>
        <v>Y</v>
      </c>
    </row>
    <row r="1176" spans="1:15" x14ac:dyDescent="0.2">
      <c r="A1176" s="110" t="s">
        <v>3297</v>
      </c>
      <c r="B1176" s="149">
        <v>0</v>
      </c>
      <c r="C1176" s="110" t="s">
        <v>442</v>
      </c>
      <c r="D1176" s="147" t="s">
        <v>3298</v>
      </c>
      <c r="E1176" s="150">
        <v>102</v>
      </c>
      <c r="F1176" s="150">
        <v>15.8</v>
      </c>
      <c r="G1176" s="147" t="s">
        <v>1832</v>
      </c>
      <c r="H1176" s="110" t="s">
        <v>338</v>
      </c>
      <c r="I1176" s="110" t="s">
        <v>359</v>
      </c>
      <c r="J1176" s="110">
        <v>1</v>
      </c>
      <c r="K1176" s="154">
        <v>1611.6</v>
      </c>
      <c r="L1176" s="154" t="s">
        <v>620</v>
      </c>
      <c r="M1176" s="154">
        <v>40.697000000000003</v>
      </c>
      <c r="N1176" s="154">
        <v>-96.320300000000003</v>
      </c>
      <c r="O1176" s="154" t="str">
        <f>IF(TYPE(VLOOKUP(A1176,'2025 check'!$E$3:$E$2531,1,0))=16,"Legacy Eligibility","Y")</f>
        <v>Y</v>
      </c>
    </row>
    <row r="1177" spans="1:15" x14ac:dyDescent="0.2">
      <c r="A1177" s="110" t="s">
        <v>3299</v>
      </c>
      <c r="B1177" s="149">
        <v>0</v>
      </c>
      <c r="C1177" s="110" t="s">
        <v>442</v>
      </c>
      <c r="D1177" s="147" t="s">
        <v>3300</v>
      </c>
      <c r="E1177" s="150">
        <v>30</v>
      </c>
      <c r="F1177" s="150">
        <v>16</v>
      </c>
      <c r="G1177" s="147" t="s">
        <v>1832</v>
      </c>
      <c r="H1177" s="110" t="s">
        <v>338</v>
      </c>
      <c r="I1177" s="110" t="s">
        <v>359</v>
      </c>
      <c r="J1177" s="110">
        <v>1</v>
      </c>
      <c r="K1177" s="154">
        <v>480</v>
      </c>
      <c r="L1177" s="154" t="s">
        <v>620</v>
      </c>
      <c r="M1177" s="154">
        <v>40.667999999999999</v>
      </c>
      <c r="N1177" s="154">
        <v>-96.421800000000005</v>
      </c>
      <c r="O1177" s="154" t="str">
        <f>IF(TYPE(VLOOKUP(A1177,'2025 check'!$E$3:$E$2531,1,0))=16,"Legacy Eligibility","Y")</f>
        <v>Y</v>
      </c>
    </row>
    <row r="1178" spans="1:15" x14ac:dyDescent="0.2">
      <c r="A1178" s="110" t="s">
        <v>3301</v>
      </c>
      <c r="B1178" s="149" t="s">
        <v>3302</v>
      </c>
      <c r="C1178" s="110" t="s">
        <v>559</v>
      </c>
      <c r="D1178" s="147" t="s">
        <v>3303</v>
      </c>
      <c r="E1178" s="150">
        <v>45</v>
      </c>
      <c r="F1178" s="150">
        <v>20</v>
      </c>
      <c r="G1178" s="147" t="s">
        <v>1832</v>
      </c>
      <c r="H1178" s="110" t="s">
        <v>338</v>
      </c>
      <c r="I1178" s="110" t="s">
        <v>359</v>
      </c>
      <c r="J1178" s="110">
        <v>1</v>
      </c>
      <c r="K1178" s="154">
        <v>900</v>
      </c>
      <c r="L1178" s="154" t="s">
        <v>620</v>
      </c>
      <c r="M1178" s="154">
        <v>40.451500000000003</v>
      </c>
      <c r="N1178" s="154">
        <v>-97.174300000000002</v>
      </c>
      <c r="O1178" s="154" t="str">
        <f>IF(TYPE(VLOOKUP(A1178,'2025 check'!$E$3:$E$2531,1,0))=16,"Legacy Eligibility","Y")</f>
        <v>Y</v>
      </c>
    </row>
    <row r="1179" spans="1:15" x14ac:dyDescent="0.2">
      <c r="A1179" s="110" t="s">
        <v>3304</v>
      </c>
      <c r="B1179" s="149" t="s">
        <v>3305</v>
      </c>
      <c r="C1179" s="110" t="s">
        <v>456</v>
      </c>
      <c r="D1179" s="147" t="s">
        <v>3306</v>
      </c>
      <c r="E1179" s="150">
        <v>25</v>
      </c>
      <c r="F1179" s="150">
        <v>18</v>
      </c>
      <c r="G1179" s="147" t="s">
        <v>1466</v>
      </c>
      <c r="H1179" s="110" t="s">
        <v>338</v>
      </c>
      <c r="I1179" s="110" t="s">
        <v>359</v>
      </c>
      <c r="J1179" s="110">
        <v>1</v>
      </c>
      <c r="K1179" s="154">
        <v>450</v>
      </c>
      <c r="L1179" s="154" t="s">
        <v>620</v>
      </c>
      <c r="M1179" s="154">
        <v>41.365200000000002</v>
      </c>
      <c r="N1179" s="154">
        <v>-96.883200000000002</v>
      </c>
      <c r="O1179" s="154" t="str">
        <f>IF(TYPE(VLOOKUP(A1179,'2025 check'!$E$3:$E$2531,1,0))=16,"Legacy Eligibility","Y")</f>
        <v>Y</v>
      </c>
    </row>
    <row r="1180" spans="1:15" x14ac:dyDescent="0.2">
      <c r="A1180" s="110" t="s">
        <v>3307</v>
      </c>
      <c r="B1180" s="149">
        <v>0</v>
      </c>
      <c r="C1180" s="110" t="s">
        <v>456</v>
      </c>
      <c r="D1180" s="147" t="s">
        <v>3308</v>
      </c>
      <c r="E1180" s="150">
        <v>49</v>
      </c>
      <c r="F1180" s="150">
        <v>18</v>
      </c>
      <c r="G1180" s="147" t="s">
        <v>1466</v>
      </c>
      <c r="H1180" s="110" t="s">
        <v>338</v>
      </c>
      <c r="I1180" s="110" t="s">
        <v>359</v>
      </c>
      <c r="J1180" s="110">
        <v>1</v>
      </c>
      <c r="K1180" s="154">
        <v>882</v>
      </c>
      <c r="L1180" s="154" t="s">
        <v>620</v>
      </c>
      <c r="M1180" s="154">
        <v>41.355200000000004</v>
      </c>
      <c r="N1180" s="154">
        <v>-96.521699999999996</v>
      </c>
      <c r="O1180" s="154" t="str">
        <f>IF(TYPE(VLOOKUP(A1180,'2025 check'!$E$3:$E$2531,1,0))=16,"Legacy Eligibility","Y")</f>
        <v>Y</v>
      </c>
    </row>
    <row r="1181" spans="1:15" x14ac:dyDescent="0.2">
      <c r="A1181" s="110" t="s">
        <v>3309</v>
      </c>
      <c r="B1181" s="149" t="s">
        <v>1732</v>
      </c>
      <c r="C1181" s="110" t="s">
        <v>456</v>
      </c>
      <c r="D1181" s="147" t="s">
        <v>3310</v>
      </c>
      <c r="E1181" s="150">
        <v>52</v>
      </c>
      <c r="F1181" s="150">
        <v>20</v>
      </c>
      <c r="G1181" s="147" t="s">
        <v>1466</v>
      </c>
      <c r="H1181" s="110" t="s">
        <v>338</v>
      </c>
      <c r="I1181" s="110" t="s">
        <v>359</v>
      </c>
      <c r="J1181" s="110">
        <v>1</v>
      </c>
      <c r="K1181" s="154">
        <v>1040</v>
      </c>
      <c r="L1181" s="154" t="s">
        <v>620</v>
      </c>
      <c r="M1181" s="154">
        <v>41.176699999999997</v>
      </c>
      <c r="N1181" s="154">
        <v>-96.665099999999995</v>
      </c>
      <c r="O1181" s="154" t="str">
        <f>IF(TYPE(VLOOKUP(A1181,'2025 check'!$E$3:$E$2531,1,0))=16,"Legacy Eligibility","Y")</f>
        <v>Y</v>
      </c>
    </row>
    <row r="1182" spans="1:15" x14ac:dyDescent="0.2">
      <c r="A1182" s="110" t="s">
        <v>3311</v>
      </c>
      <c r="B1182" s="149">
        <v>0</v>
      </c>
      <c r="C1182" s="110" t="s">
        <v>456</v>
      </c>
      <c r="D1182" s="147" t="s">
        <v>3312</v>
      </c>
      <c r="E1182" s="150">
        <v>67</v>
      </c>
      <c r="F1182" s="150">
        <v>18</v>
      </c>
      <c r="G1182" s="147" t="s">
        <v>1466</v>
      </c>
      <c r="H1182" s="110" t="s">
        <v>338</v>
      </c>
      <c r="I1182" s="110" t="s">
        <v>359</v>
      </c>
      <c r="J1182" s="110">
        <v>1</v>
      </c>
      <c r="K1182" s="154">
        <v>1206</v>
      </c>
      <c r="L1182" s="154" t="s">
        <v>620</v>
      </c>
      <c r="M1182" s="154">
        <v>41.118099999999998</v>
      </c>
      <c r="N1182" s="154">
        <v>-96.631399999999999</v>
      </c>
      <c r="O1182" s="154" t="str">
        <f>IF(TYPE(VLOOKUP(A1182,'2025 check'!$E$3:$E$2531,1,0))=16,"Legacy Eligibility","Y")</f>
        <v>Y</v>
      </c>
    </row>
    <row r="1183" spans="1:15" x14ac:dyDescent="0.2">
      <c r="A1183" s="110" t="s">
        <v>3313</v>
      </c>
      <c r="B1183" s="149">
        <v>0</v>
      </c>
      <c r="C1183" s="110" t="s">
        <v>456</v>
      </c>
      <c r="D1183" s="147" t="s">
        <v>3314</v>
      </c>
      <c r="E1183" s="150">
        <v>33</v>
      </c>
      <c r="F1183" s="150">
        <v>18.100000000000001</v>
      </c>
      <c r="G1183" s="147" t="s">
        <v>1466</v>
      </c>
      <c r="H1183" s="110" t="s">
        <v>338</v>
      </c>
      <c r="I1183" s="110" t="s">
        <v>359</v>
      </c>
      <c r="J1183" s="110">
        <v>1</v>
      </c>
      <c r="K1183" s="154">
        <v>597.29999999999995</v>
      </c>
      <c r="L1183" s="154" t="s">
        <v>620</v>
      </c>
      <c r="M1183" s="154">
        <v>41.281599999999997</v>
      </c>
      <c r="N1183" s="154">
        <v>-96.445400000000006</v>
      </c>
      <c r="O1183" s="154" t="str">
        <f>IF(TYPE(VLOOKUP(A1183,'2025 check'!$E$3:$E$2531,1,0))=16,"Legacy Eligibility","Y")</f>
        <v>Y</v>
      </c>
    </row>
    <row r="1184" spans="1:15" x14ac:dyDescent="0.2">
      <c r="A1184" s="110" t="s">
        <v>3315</v>
      </c>
      <c r="B1184" s="149">
        <v>0</v>
      </c>
      <c r="C1184" s="110" t="s">
        <v>721</v>
      </c>
      <c r="D1184" s="147" t="s">
        <v>3316</v>
      </c>
      <c r="E1184" s="150">
        <v>80</v>
      </c>
      <c r="F1184" s="150">
        <v>15.7</v>
      </c>
      <c r="G1184" s="147" t="s">
        <v>1832</v>
      </c>
      <c r="H1184" s="110" t="s">
        <v>338</v>
      </c>
      <c r="I1184" s="110" t="s">
        <v>344</v>
      </c>
      <c r="J1184" s="110">
        <v>2</v>
      </c>
      <c r="K1184" s="154">
        <v>1256</v>
      </c>
      <c r="L1184" s="154" t="s">
        <v>620</v>
      </c>
      <c r="M1184" s="154">
        <v>42.046900000000001</v>
      </c>
      <c r="N1184" s="154">
        <v>-97.116799999999998</v>
      </c>
      <c r="O1184" s="154" t="str">
        <f>IF(TYPE(VLOOKUP(A1184,'2025 check'!$E$3:$E$2531,1,0))=16,"Legacy Eligibility","Y")</f>
        <v>Y</v>
      </c>
    </row>
    <row r="1185" spans="1:15" x14ac:dyDescent="0.2">
      <c r="A1185" s="110" t="s">
        <v>3317</v>
      </c>
      <c r="B1185" s="149">
        <v>0</v>
      </c>
      <c r="C1185" s="110" t="s">
        <v>482</v>
      </c>
      <c r="D1185" s="147" t="s">
        <v>3318</v>
      </c>
      <c r="E1185" s="150">
        <v>41</v>
      </c>
      <c r="F1185" s="150">
        <v>16</v>
      </c>
      <c r="G1185" s="147" t="s">
        <v>1832</v>
      </c>
      <c r="H1185" s="110" t="s">
        <v>338</v>
      </c>
      <c r="I1185" s="110" t="s">
        <v>344</v>
      </c>
      <c r="J1185" s="110">
        <v>2</v>
      </c>
      <c r="K1185" s="154">
        <v>656</v>
      </c>
      <c r="L1185" s="154" t="s">
        <v>620</v>
      </c>
      <c r="M1185" s="154">
        <v>42.293599999999998</v>
      </c>
      <c r="N1185" s="154">
        <v>-97.297300000000007</v>
      </c>
      <c r="O1185" s="154" t="str">
        <f>IF(TYPE(VLOOKUP(A1185,'2025 check'!$E$3:$E$2531,1,0))=16,"Legacy Eligibility","Y")</f>
        <v>Y</v>
      </c>
    </row>
    <row r="1186" spans="1:15" x14ac:dyDescent="0.2">
      <c r="A1186" s="110" t="s">
        <v>3319</v>
      </c>
      <c r="B1186" s="149">
        <v>0</v>
      </c>
      <c r="C1186" s="110" t="s">
        <v>742</v>
      </c>
      <c r="D1186" s="147" t="s">
        <v>3320</v>
      </c>
      <c r="E1186" s="150">
        <v>24</v>
      </c>
      <c r="F1186" s="150">
        <v>20</v>
      </c>
      <c r="G1186" s="147" t="s">
        <v>1832</v>
      </c>
      <c r="H1186" s="110" t="s">
        <v>338</v>
      </c>
      <c r="I1186" s="110" t="s">
        <v>349</v>
      </c>
      <c r="J1186" s="110">
        <v>3</v>
      </c>
      <c r="K1186" s="154">
        <v>480</v>
      </c>
      <c r="L1186" s="154" t="s">
        <v>620</v>
      </c>
      <c r="M1186" s="154">
        <v>41.01</v>
      </c>
      <c r="N1186" s="154">
        <v>-97.368300000000005</v>
      </c>
      <c r="O1186" s="154" t="str">
        <f>IF(TYPE(VLOOKUP(A1186,'2025 check'!$E$3:$E$2531,1,0))=16,"Legacy Eligibility","Y")</f>
        <v>Y</v>
      </c>
    </row>
    <row r="1187" spans="1:15" ht="28.5" x14ac:dyDescent="0.2">
      <c r="A1187" s="110" t="s">
        <v>3321</v>
      </c>
      <c r="B1187" s="149" t="s">
        <v>3322</v>
      </c>
      <c r="C1187" s="110" t="s">
        <v>599</v>
      </c>
      <c r="D1187" s="147" t="s">
        <v>3323</v>
      </c>
      <c r="E1187" s="150">
        <v>34</v>
      </c>
      <c r="F1187" s="150">
        <v>29</v>
      </c>
      <c r="G1187" s="147" t="s">
        <v>1832</v>
      </c>
      <c r="H1187" s="110" t="s">
        <v>338</v>
      </c>
      <c r="I1187" s="110" t="s">
        <v>601</v>
      </c>
      <c r="J1187" s="110">
        <v>5</v>
      </c>
      <c r="K1187" s="154">
        <v>986</v>
      </c>
      <c r="L1187" s="154" t="s">
        <v>340</v>
      </c>
      <c r="M1187" s="154">
        <v>42.686999999999998</v>
      </c>
      <c r="N1187" s="154">
        <v>-103.41800000000001</v>
      </c>
      <c r="O1187" s="154" t="str">
        <f>IF(TYPE(VLOOKUP(A1187,'2025 check'!$E$3:$E$2531,1,0))=16,"Legacy Eligibility","Y")</f>
        <v>Y</v>
      </c>
    </row>
    <row r="1188" spans="1:15" ht="28.5" x14ac:dyDescent="0.2">
      <c r="A1188" s="110" t="s">
        <v>3324</v>
      </c>
      <c r="B1188" s="149" t="s">
        <v>3325</v>
      </c>
      <c r="C1188" s="110" t="s">
        <v>356</v>
      </c>
      <c r="D1188" s="147" t="s">
        <v>3326</v>
      </c>
      <c r="E1188" s="150">
        <v>263</v>
      </c>
      <c r="F1188" s="150">
        <v>27.6</v>
      </c>
      <c r="G1188" s="147" t="s">
        <v>1443</v>
      </c>
      <c r="H1188" s="110" t="s">
        <v>358</v>
      </c>
      <c r="I1188" s="110" t="s">
        <v>359</v>
      </c>
      <c r="J1188" s="110">
        <v>1</v>
      </c>
      <c r="K1188" s="154">
        <v>7258.8</v>
      </c>
      <c r="L1188" s="154" t="s">
        <v>340</v>
      </c>
      <c r="M1188" s="154">
        <v>40.139499999999998</v>
      </c>
      <c r="N1188" s="154">
        <v>-96.654399999999995</v>
      </c>
      <c r="O1188" s="154" t="str">
        <f>IF(TYPE(VLOOKUP(A1188,'2025 check'!$E$3:$E$2531,1,0))=16,"Legacy Eligibility","Y")</f>
        <v>Y</v>
      </c>
    </row>
    <row r="1189" spans="1:15" x14ac:dyDescent="0.2">
      <c r="A1189" s="110" t="s">
        <v>3327</v>
      </c>
      <c r="B1189" s="149">
        <v>0</v>
      </c>
      <c r="C1189" s="110" t="s">
        <v>361</v>
      </c>
      <c r="D1189" s="147" t="s">
        <v>3328</v>
      </c>
      <c r="E1189" s="150">
        <v>30</v>
      </c>
      <c r="F1189" s="150">
        <v>30.3</v>
      </c>
      <c r="G1189" s="147" t="s">
        <v>1832</v>
      </c>
      <c r="H1189" s="110" t="s">
        <v>338</v>
      </c>
      <c r="I1189" s="110" t="s">
        <v>359</v>
      </c>
      <c r="J1189" s="110">
        <v>1</v>
      </c>
      <c r="K1189" s="154">
        <v>909</v>
      </c>
      <c r="L1189" s="154" t="s">
        <v>620</v>
      </c>
      <c r="M1189" s="154">
        <v>40.123100000000001</v>
      </c>
      <c r="N1189" s="154">
        <v>-97.189988871163962</v>
      </c>
      <c r="O1189" s="154" t="str">
        <f>IF(TYPE(VLOOKUP(A1189,'2025 check'!$E$3:$E$2531,1,0))=16,"Legacy Eligibility","Y")</f>
        <v>Y</v>
      </c>
    </row>
    <row r="1190" spans="1:15" x14ac:dyDescent="0.2">
      <c r="A1190" s="110" t="s">
        <v>3329</v>
      </c>
      <c r="B1190" s="149" t="s">
        <v>3330</v>
      </c>
      <c r="C1190" s="110" t="s">
        <v>559</v>
      </c>
      <c r="D1190" s="147" t="s">
        <v>3331</v>
      </c>
      <c r="E1190" s="150">
        <v>25</v>
      </c>
      <c r="F1190" s="150">
        <v>20.2</v>
      </c>
      <c r="G1190" s="147" t="s">
        <v>1832</v>
      </c>
      <c r="H1190" s="110" t="s">
        <v>358</v>
      </c>
      <c r="I1190" s="110" t="s">
        <v>359</v>
      </c>
      <c r="J1190" s="110">
        <v>1</v>
      </c>
      <c r="K1190" s="154">
        <v>505</v>
      </c>
      <c r="L1190" s="154" t="s">
        <v>340</v>
      </c>
      <c r="M1190" s="154">
        <v>40.523800000000001</v>
      </c>
      <c r="N1190" s="154">
        <v>-97.060100000000006</v>
      </c>
      <c r="O1190" s="154" t="str">
        <f>IF(TYPE(VLOOKUP(A1190,'2025 check'!$E$3:$E$2531,1,0))=16,"Legacy Eligibility","Y")</f>
        <v>Y</v>
      </c>
    </row>
    <row r="1191" spans="1:15" x14ac:dyDescent="0.2">
      <c r="A1191" s="110" t="s">
        <v>3332</v>
      </c>
      <c r="B1191" s="149" t="s">
        <v>3333</v>
      </c>
      <c r="C1191" s="110" t="s">
        <v>1464</v>
      </c>
      <c r="D1191" s="147" t="s">
        <v>3334</v>
      </c>
      <c r="E1191" s="150">
        <v>82</v>
      </c>
      <c r="F1191" s="150">
        <v>30</v>
      </c>
      <c r="G1191" s="147" t="s">
        <v>3335</v>
      </c>
      <c r="H1191" s="110" t="s">
        <v>338</v>
      </c>
      <c r="I1191" s="110" t="s">
        <v>601</v>
      </c>
      <c r="J1191" s="110">
        <v>5</v>
      </c>
      <c r="K1191" s="154">
        <v>2460</v>
      </c>
      <c r="L1191" s="154" t="s">
        <v>340</v>
      </c>
      <c r="M1191" s="154">
        <v>41.9283</v>
      </c>
      <c r="N1191" s="154">
        <v>-103.77330000000001</v>
      </c>
      <c r="O1191" s="154" t="str">
        <f>IF(TYPE(VLOOKUP(A1191,'2025 check'!$E$3:$E$2531,1,0))=16,"Legacy Eligibility","Y")</f>
        <v>Y</v>
      </c>
    </row>
    <row r="1192" spans="1:15" x14ac:dyDescent="0.2">
      <c r="A1192" s="110" t="s">
        <v>3336</v>
      </c>
      <c r="B1192" s="149" t="s">
        <v>3337</v>
      </c>
      <c r="C1192" s="110" t="s">
        <v>746</v>
      </c>
      <c r="D1192" s="147" t="s">
        <v>3338</v>
      </c>
      <c r="E1192" s="150">
        <v>29</v>
      </c>
      <c r="F1192" s="150">
        <v>20.2</v>
      </c>
      <c r="G1192" s="147" t="s">
        <v>1466</v>
      </c>
      <c r="H1192" s="110" t="s">
        <v>338</v>
      </c>
      <c r="I1192" s="110" t="s">
        <v>349</v>
      </c>
      <c r="J1192" s="110">
        <v>3</v>
      </c>
      <c r="K1192" s="154">
        <v>585.79999999999995</v>
      </c>
      <c r="L1192" s="154" t="s">
        <v>620</v>
      </c>
      <c r="M1192" s="154">
        <v>40.480725501925107</v>
      </c>
      <c r="N1192" s="154">
        <v>-98.579159766864777</v>
      </c>
      <c r="O1192" s="154" t="str">
        <f>IF(TYPE(VLOOKUP(A1192,'2025 check'!$E$3:$E$2531,1,0))=16,"Legacy Eligibility","Y")</f>
        <v>Legacy Eligibility</v>
      </c>
    </row>
    <row r="1193" spans="1:15" x14ac:dyDescent="0.2">
      <c r="A1193" s="110" t="s">
        <v>3339</v>
      </c>
      <c r="B1193" s="149" t="s">
        <v>3340</v>
      </c>
      <c r="C1193" s="110" t="s">
        <v>746</v>
      </c>
      <c r="D1193" s="147" t="s">
        <v>3341</v>
      </c>
      <c r="E1193" s="150">
        <v>32</v>
      </c>
      <c r="F1193" s="150">
        <v>20</v>
      </c>
      <c r="G1193" s="147" t="s">
        <v>1466</v>
      </c>
      <c r="H1193" s="110" t="s">
        <v>338</v>
      </c>
      <c r="I1193" s="110" t="s">
        <v>349</v>
      </c>
      <c r="J1193" s="110">
        <v>3</v>
      </c>
      <c r="K1193" s="154">
        <v>640</v>
      </c>
      <c r="L1193" s="154" t="s">
        <v>620</v>
      </c>
      <c r="M1193" s="154">
        <v>40.364899999999999</v>
      </c>
      <c r="N1193" s="154">
        <v>-98.280500000000004</v>
      </c>
      <c r="O1193" s="154" t="str">
        <f>IF(TYPE(VLOOKUP(A1193,'2025 check'!$E$3:$E$2531,1,0))=16,"Legacy Eligibility","Y")</f>
        <v>Y</v>
      </c>
    </row>
    <row r="1194" spans="1:15" x14ac:dyDescent="0.2">
      <c r="A1194" s="110" t="s">
        <v>3342</v>
      </c>
      <c r="B1194" s="149">
        <v>0</v>
      </c>
      <c r="C1194" s="110" t="s">
        <v>1481</v>
      </c>
      <c r="D1194" s="147" t="s">
        <v>3343</v>
      </c>
      <c r="E1194" s="150">
        <v>37</v>
      </c>
      <c r="F1194" s="150">
        <v>18.100000000000001</v>
      </c>
      <c r="G1194" s="147" t="s">
        <v>1832</v>
      </c>
      <c r="H1194" s="110" t="s">
        <v>338</v>
      </c>
      <c r="I1194" s="110" t="s">
        <v>349</v>
      </c>
      <c r="J1194" s="110">
        <v>3</v>
      </c>
      <c r="K1194" s="154">
        <v>669.7</v>
      </c>
      <c r="L1194" s="154" t="s">
        <v>620</v>
      </c>
      <c r="M1194" s="154">
        <v>40.847299999999997</v>
      </c>
      <c r="N1194" s="154">
        <v>-99.331299999999999</v>
      </c>
      <c r="O1194" s="154" t="str">
        <f>IF(TYPE(VLOOKUP(A1194,'2025 check'!$E$3:$E$2531,1,0))=16,"Legacy Eligibility","Y")</f>
        <v>Y</v>
      </c>
    </row>
    <row r="1195" spans="1:15" x14ac:dyDescent="0.2">
      <c r="A1195" s="110" t="s">
        <v>3344</v>
      </c>
      <c r="B1195" s="149" t="s">
        <v>3345</v>
      </c>
      <c r="C1195" s="110" t="s">
        <v>398</v>
      </c>
      <c r="D1195" s="147" t="s">
        <v>3346</v>
      </c>
      <c r="E1195" s="150">
        <v>38</v>
      </c>
      <c r="F1195" s="150">
        <v>29.8</v>
      </c>
      <c r="G1195" s="147" t="s">
        <v>1832</v>
      </c>
      <c r="H1195" s="110" t="s">
        <v>358</v>
      </c>
      <c r="I1195" s="110" t="s">
        <v>359</v>
      </c>
      <c r="J1195" s="110">
        <v>1</v>
      </c>
      <c r="K1195" s="154">
        <v>1132.4000000000001</v>
      </c>
      <c r="L1195" s="154" t="s">
        <v>620</v>
      </c>
      <c r="M1195" s="154">
        <v>40.795900000000003</v>
      </c>
      <c r="N1195" s="154">
        <v>-96.120199999999997</v>
      </c>
      <c r="O1195" s="154" t="str">
        <f>IF(TYPE(VLOOKUP(A1195,'2025 check'!$E$3:$E$2531,1,0))=16,"Legacy Eligibility","Y")</f>
        <v>Y</v>
      </c>
    </row>
    <row r="1196" spans="1:15" x14ac:dyDescent="0.2">
      <c r="A1196" s="110" t="s">
        <v>3347</v>
      </c>
      <c r="B1196" s="149" t="s">
        <v>3348</v>
      </c>
      <c r="C1196" s="110" t="s">
        <v>398</v>
      </c>
      <c r="D1196" s="147" t="s">
        <v>3349</v>
      </c>
      <c r="E1196" s="150">
        <v>30</v>
      </c>
      <c r="F1196" s="150">
        <v>20.399999999999999</v>
      </c>
      <c r="G1196" s="147" t="s">
        <v>1832</v>
      </c>
      <c r="H1196" s="110" t="s">
        <v>338</v>
      </c>
      <c r="I1196" s="110" t="s">
        <v>359</v>
      </c>
      <c r="J1196" s="110">
        <v>1</v>
      </c>
      <c r="K1196" s="154">
        <v>612</v>
      </c>
      <c r="L1196" s="154" t="s">
        <v>620</v>
      </c>
      <c r="M1196" s="154">
        <v>40.9938</v>
      </c>
      <c r="N1196" s="154">
        <v>-96.245099999999994</v>
      </c>
      <c r="O1196" s="154" t="str">
        <f>IF(TYPE(VLOOKUP(A1196,'2025 check'!$E$3:$E$2531,1,0))=16,"Legacy Eligibility","Y")</f>
        <v>Y</v>
      </c>
    </row>
    <row r="1197" spans="1:15" x14ac:dyDescent="0.2">
      <c r="A1197" s="110" t="s">
        <v>3350</v>
      </c>
      <c r="B1197" s="149" t="s">
        <v>3351</v>
      </c>
      <c r="C1197" s="110" t="s">
        <v>335</v>
      </c>
      <c r="D1197" s="147" t="s">
        <v>3352</v>
      </c>
      <c r="E1197" s="150">
        <v>32</v>
      </c>
      <c r="F1197" s="150">
        <v>20.3</v>
      </c>
      <c r="G1197" s="147" t="s">
        <v>1443</v>
      </c>
      <c r="H1197" s="110" t="s">
        <v>338</v>
      </c>
      <c r="I1197" s="110" t="s">
        <v>339</v>
      </c>
      <c r="J1197" s="110">
        <v>4</v>
      </c>
      <c r="K1197" s="154">
        <v>649.6</v>
      </c>
      <c r="L1197" s="154" t="s">
        <v>620</v>
      </c>
      <c r="M1197" s="154">
        <v>42.983600000000003</v>
      </c>
      <c r="N1197" s="154">
        <v>-100.6793</v>
      </c>
      <c r="O1197" s="154" t="str">
        <f>IF(TYPE(VLOOKUP(A1197,'2025 check'!$E$3:$E$2531,1,0))=16,"Legacy Eligibility","Y")</f>
        <v>Y</v>
      </c>
    </row>
    <row r="1198" spans="1:15" x14ac:dyDescent="0.2">
      <c r="A1198" s="110" t="s">
        <v>3353</v>
      </c>
      <c r="B1198" s="149" t="s">
        <v>3354</v>
      </c>
      <c r="C1198" s="110" t="s">
        <v>3355</v>
      </c>
      <c r="D1198" s="147" t="s">
        <v>3356</v>
      </c>
      <c r="E1198" s="150">
        <v>31</v>
      </c>
      <c r="F1198" s="150">
        <v>24</v>
      </c>
      <c r="G1198" s="147" t="s">
        <v>1466</v>
      </c>
      <c r="H1198" s="110" t="s">
        <v>338</v>
      </c>
      <c r="I1198" s="110" t="s">
        <v>601</v>
      </c>
      <c r="J1198" s="110">
        <v>5</v>
      </c>
      <c r="K1198" s="154">
        <v>744</v>
      </c>
      <c r="L1198" s="154" t="s">
        <v>620</v>
      </c>
      <c r="M1198" s="154">
        <v>41.293799999999997</v>
      </c>
      <c r="N1198" s="154">
        <v>-103.1544</v>
      </c>
      <c r="O1198" s="154" t="str">
        <f>IF(TYPE(VLOOKUP(A1198,'2025 check'!$E$3:$E$2531,1,0))=16,"Legacy Eligibility","Y")</f>
        <v>Y</v>
      </c>
    </row>
    <row r="1199" spans="1:15" ht="28.5" x14ac:dyDescent="0.2">
      <c r="A1199" s="110" t="s">
        <v>3357</v>
      </c>
      <c r="B1199" s="149" t="s">
        <v>3358</v>
      </c>
      <c r="C1199" s="110" t="s">
        <v>391</v>
      </c>
      <c r="D1199" s="147" t="s">
        <v>3359</v>
      </c>
      <c r="E1199" s="150">
        <v>32</v>
      </c>
      <c r="F1199" s="150">
        <v>23</v>
      </c>
      <c r="G1199" s="147" t="s">
        <v>1466</v>
      </c>
      <c r="H1199" s="110" t="s">
        <v>338</v>
      </c>
      <c r="I1199" s="110" t="s">
        <v>349</v>
      </c>
      <c r="J1199" s="110">
        <v>3</v>
      </c>
      <c r="K1199" s="154">
        <v>736</v>
      </c>
      <c r="L1199" s="154" t="s">
        <v>620</v>
      </c>
      <c r="M1199" s="154">
        <v>40.640500000000003</v>
      </c>
      <c r="N1199" s="154">
        <v>-97.867500000000007</v>
      </c>
      <c r="O1199" s="154" t="str">
        <f>IF(TYPE(VLOOKUP(A1199,'2025 check'!$E$3:$E$2531,1,0))=16,"Legacy Eligibility","Y")</f>
        <v>Legacy Eligibility</v>
      </c>
    </row>
    <row r="1200" spans="1:15" x14ac:dyDescent="0.2">
      <c r="A1200" s="110" t="s">
        <v>3360</v>
      </c>
      <c r="B1200" s="149" t="s">
        <v>3361</v>
      </c>
      <c r="C1200" s="110" t="s">
        <v>347</v>
      </c>
      <c r="D1200" s="147" t="s">
        <v>3362</v>
      </c>
      <c r="E1200" s="150">
        <v>45</v>
      </c>
      <c r="F1200" s="150">
        <v>24.1</v>
      </c>
      <c r="G1200" s="147" t="s">
        <v>1466</v>
      </c>
      <c r="H1200" s="110" t="s">
        <v>338</v>
      </c>
      <c r="I1200" s="110" t="s">
        <v>349</v>
      </c>
      <c r="J1200" s="110">
        <v>3</v>
      </c>
      <c r="K1200" s="154">
        <v>1084.5</v>
      </c>
      <c r="L1200" s="154" t="s">
        <v>620</v>
      </c>
      <c r="M1200" s="154">
        <v>41.443899999999999</v>
      </c>
      <c r="N1200" s="154">
        <v>-100.2448</v>
      </c>
      <c r="O1200" s="154" t="str">
        <f>IF(TYPE(VLOOKUP(A1200,'2025 check'!$E$3:$E$2531,1,0))=16,"Legacy Eligibility","Y")</f>
        <v>Y</v>
      </c>
    </row>
    <row r="1201" spans="1:15" x14ac:dyDescent="0.2">
      <c r="A1201" s="110" t="s">
        <v>3363</v>
      </c>
      <c r="B1201" s="149" t="s">
        <v>2379</v>
      </c>
      <c r="C1201" s="110" t="s">
        <v>347</v>
      </c>
      <c r="D1201" s="147" t="s">
        <v>3364</v>
      </c>
      <c r="E1201" s="150">
        <v>44</v>
      </c>
      <c r="F1201" s="150">
        <v>20.100000000000001</v>
      </c>
      <c r="G1201" s="147" t="s">
        <v>1466</v>
      </c>
      <c r="H1201" s="110" t="s">
        <v>338</v>
      </c>
      <c r="I1201" s="110" t="s">
        <v>349</v>
      </c>
      <c r="J1201" s="110">
        <v>3</v>
      </c>
      <c r="K1201" s="154">
        <v>884.4</v>
      </c>
      <c r="L1201" s="154" t="s">
        <v>340</v>
      </c>
      <c r="M1201" s="154">
        <v>41.675199999999997</v>
      </c>
      <c r="N1201" s="154">
        <v>-99.413899999999998</v>
      </c>
      <c r="O1201" s="154" t="str">
        <f>IF(TYPE(VLOOKUP(A1201,'2025 check'!$E$3:$E$2531,1,0))=16,"Legacy Eligibility","Y")</f>
        <v>Y</v>
      </c>
    </row>
    <row r="1202" spans="1:15" x14ac:dyDescent="0.2">
      <c r="A1202" s="110" t="s">
        <v>3365</v>
      </c>
      <c r="B1202" s="149" t="s">
        <v>3366</v>
      </c>
      <c r="C1202" s="110" t="s">
        <v>356</v>
      </c>
      <c r="D1202" s="147" t="s">
        <v>3367</v>
      </c>
      <c r="E1202" s="150">
        <v>101</v>
      </c>
      <c r="F1202" s="150">
        <v>28.5</v>
      </c>
      <c r="G1202" s="147" t="s">
        <v>1832</v>
      </c>
      <c r="H1202" s="110" t="s">
        <v>358</v>
      </c>
      <c r="I1202" s="110" t="s">
        <v>359</v>
      </c>
      <c r="J1202" s="110">
        <v>1</v>
      </c>
      <c r="K1202" s="154">
        <v>2878.5</v>
      </c>
      <c r="L1202" s="154" t="s">
        <v>620</v>
      </c>
      <c r="M1202" s="154">
        <v>40.393299999999996</v>
      </c>
      <c r="N1202" s="154">
        <v>-96.900499999999994</v>
      </c>
      <c r="O1202" s="154" t="str">
        <f>IF(TYPE(VLOOKUP(A1202,'2025 check'!$E$3:$E$2531,1,0))=16,"Legacy Eligibility","Y")</f>
        <v>Y</v>
      </c>
    </row>
    <row r="1203" spans="1:15" ht="28.5" x14ac:dyDescent="0.2">
      <c r="A1203" s="110" t="s">
        <v>3368</v>
      </c>
      <c r="B1203" s="149" t="s">
        <v>3369</v>
      </c>
      <c r="C1203" s="110" t="s">
        <v>958</v>
      </c>
      <c r="D1203" s="147" t="s">
        <v>3370</v>
      </c>
      <c r="E1203" s="150">
        <v>40</v>
      </c>
      <c r="F1203" s="150">
        <v>20.2</v>
      </c>
      <c r="G1203" s="147" t="s">
        <v>1832</v>
      </c>
      <c r="H1203" s="110" t="s">
        <v>548</v>
      </c>
      <c r="I1203" s="110" t="s">
        <v>349</v>
      </c>
      <c r="J1203" s="110">
        <v>3</v>
      </c>
      <c r="K1203" s="154">
        <v>808</v>
      </c>
      <c r="L1203" s="154" t="s">
        <v>620</v>
      </c>
      <c r="M1203" s="154">
        <v>40.278500000000001</v>
      </c>
      <c r="N1203" s="154">
        <v>-99.430999999999997</v>
      </c>
      <c r="O1203" s="154" t="str">
        <f>IF(TYPE(VLOOKUP(A1203,'2025 check'!$E$3:$E$2531,1,0))=16,"Legacy Eligibility","Y")</f>
        <v>Y</v>
      </c>
    </row>
    <row r="1204" spans="1:15" x14ac:dyDescent="0.2">
      <c r="A1204" s="110" t="s">
        <v>3371</v>
      </c>
      <c r="B1204" s="149">
        <v>0</v>
      </c>
      <c r="C1204" s="110" t="s">
        <v>361</v>
      </c>
      <c r="D1204" s="147" t="s">
        <v>3372</v>
      </c>
      <c r="E1204" s="150">
        <v>30</v>
      </c>
      <c r="F1204" s="150">
        <v>20</v>
      </c>
      <c r="G1204" s="147" t="s">
        <v>1832</v>
      </c>
      <c r="H1204" s="110" t="s">
        <v>338</v>
      </c>
      <c r="I1204" s="110" t="s">
        <v>359</v>
      </c>
      <c r="J1204" s="110">
        <v>1</v>
      </c>
      <c r="K1204" s="154">
        <v>600</v>
      </c>
      <c r="L1204" s="154" t="s">
        <v>620</v>
      </c>
      <c r="M1204" s="154">
        <v>40.236699999999999</v>
      </c>
      <c r="N1204" s="154">
        <v>-97.011200000000002</v>
      </c>
      <c r="O1204" s="154" t="str">
        <f>IF(TYPE(VLOOKUP(A1204,'2025 check'!$E$3:$E$2531,1,0))=16,"Legacy Eligibility","Y")</f>
        <v>Y</v>
      </c>
    </row>
    <row r="1205" spans="1:15" x14ac:dyDescent="0.2">
      <c r="A1205" s="110" t="s">
        <v>3373</v>
      </c>
      <c r="B1205" s="149" t="s">
        <v>3374</v>
      </c>
      <c r="C1205" s="110" t="s">
        <v>435</v>
      </c>
      <c r="D1205" s="147" t="s">
        <v>3375</v>
      </c>
      <c r="E1205" s="150">
        <v>33</v>
      </c>
      <c r="F1205" s="150">
        <v>20.100000000000001</v>
      </c>
      <c r="G1205" s="147" t="s">
        <v>1466</v>
      </c>
      <c r="H1205" s="110" t="s">
        <v>338</v>
      </c>
      <c r="I1205" s="110" t="s">
        <v>349</v>
      </c>
      <c r="J1205" s="110">
        <v>3</v>
      </c>
      <c r="K1205" s="154">
        <v>663.3</v>
      </c>
      <c r="L1205" s="154" t="s">
        <v>620</v>
      </c>
      <c r="M1205" s="154">
        <v>41.004300000000001</v>
      </c>
      <c r="N1205" s="154">
        <v>-98.225300000000004</v>
      </c>
      <c r="O1205" s="154" t="str">
        <f>IF(TYPE(VLOOKUP(A1205,'2025 check'!$E$3:$E$2531,1,0))=16,"Legacy Eligibility","Y")</f>
        <v>Y</v>
      </c>
    </row>
    <row r="1206" spans="1:15" x14ac:dyDescent="0.2">
      <c r="A1206" s="110" t="s">
        <v>3376</v>
      </c>
      <c r="B1206" s="149" t="s">
        <v>3377</v>
      </c>
      <c r="C1206" s="110" t="s">
        <v>435</v>
      </c>
      <c r="D1206" s="147" t="s">
        <v>3378</v>
      </c>
      <c r="E1206" s="150">
        <v>47</v>
      </c>
      <c r="F1206" s="150">
        <v>22</v>
      </c>
      <c r="G1206" s="147" t="s">
        <v>1466</v>
      </c>
      <c r="H1206" s="110" t="s">
        <v>338</v>
      </c>
      <c r="I1206" s="110" t="s">
        <v>349</v>
      </c>
      <c r="J1206" s="110">
        <v>3</v>
      </c>
      <c r="K1206" s="154">
        <v>1034</v>
      </c>
      <c r="L1206" s="154" t="s">
        <v>620</v>
      </c>
      <c r="M1206" s="154">
        <v>41.2575</v>
      </c>
      <c r="N1206" s="154">
        <v>-97.848299999999995</v>
      </c>
      <c r="O1206" s="154" t="str">
        <f>IF(TYPE(VLOOKUP(A1206,'2025 check'!$E$3:$E$2531,1,0))=16,"Legacy Eligibility","Y")</f>
        <v>Y</v>
      </c>
    </row>
    <row r="1207" spans="1:15" x14ac:dyDescent="0.2">
      <c r="A1207" s="110" t="s">
        <v>3379</v>
      </c>
      <c r="B1207" s="149" t="s">
        <v>3380</v>
      </c>
      <c r="C1207" s="110" t="s">
        <v>435</v>
      </c>
      <c r="D1207" s="147" t="s">
        <v>3381</v>
      </c>
      <c r="E1207" s="150">
        <v>72</v>
      </c>
      <c r="F1207" s="150">
        <v>20.3</v>
      </c>
      <c r="G1207" s="147" t="s">
        <v>1466</v>
      </c>
      <c r="H1207" s="110" t="s">
        <v>338</v>
      </c>
      <c r="I1207" s="110" t="s">
        <v>349</v>
      </c>
      <c r="J1207" s="110">
        <v>3</v>
      </c>
      <c r="K1207" s="154">
        <v>1461.6</v>
      </c>
      <c r="L1207" s="154" t="s">
        <v>620</v>
      </c>
      <c r="M1207" s="154">
        <v>41.3063</v>
      </c>
      <c r="N1207" s="154">
        <v>-97.887200000000007</v>
      </c>
      <c r="O1207" s="154" t="str">
        <f>IF(TYPE(VLOOKUP(A1207,'2025 check'!$E$3:$E$2531,1,0))=16,"Legacy Eligibility","Y")</f>
        <v>Y</v>
      </c>
    </row>
    <row r="1208" spans="1:15" x14ac:dyDescent="0.2">
      <c r="A1208" s="110" t="s">
        <v>3382</v>
      </c>
      <c r="B1208" s="149">
        <v>0</v>
      </c>
      <c r="C1208" s="110" t="s">
        <v>442</v>
      </c>
      <c r="D1208" s="147" t="s">
        <v>3383</v>
      </c>
      <c r="E1208" s="150">
        <v>40</v>
      </c>
      <c r="F1208" s="150">
        <v>21</v>
      </c>
      <c r="G1208" s="147" t="s">
        <v>1832</v>
      </c>
      <c r="H1208" s="110" t="s">
        <v>338</v>
      </c>
      <c r="I1208" s="110" t="s">
        <v>359</v>
      </c>
      <c r="J1208" s="110">
        <v>1</v>
      </c>
      <c r="K1208" s="154">
        <v>840</v>
      </c>
      <c r="L1208" s="154" t="s">
        <v>620</v>
      </c>
      <c r="M1208" s="154">
        <v>40.769599999999997</v>
      </c>
      <c r="N1208" s="154">
        <v>-96.030100000000004</v>
      </c>
      <c r="O1208" s="154" t="str">
        <f>IF(TYPE(VLOOKUP(A1208,'2025 check'!$E$3:$E$2531,1,0))=16,"Legacy Eligibility","Y")</f>
        <v>Y</v>
      </c>
    </row>
    <row r="1209" spans="1:15" x14ac:dyDescent="0.2">
      <c r="A1209" s="110" t="s">
        <v>3384</v>
      </c>
      <c r="B1209" s="149">
        <v>0</v>
      </c>
      <c r="C1209" s="110" t="s">
        <v>442</v>
      </c>
      <c r="D1209" s="147" t="s">
        <v>3385</v>
      </c>
      <c r="E1209" s="150">
        <v>41</v>
      </c>
      <c r="F1209" s="150">
        <v>15.8</v>
      </c>
      <c r="G1209" s="147" t="s">
        <v>1832</v>
      </c>
      <c r="H1209" s="110" t="s">
        <v>338</v>
      </c>
      <c r="I1209" s="110" t="s">
        <v>359</v>
      </c>
      <c r="J1209" s="110">
        <v>1</v>
      </c>
      <c r="K1209" s="154">
        <v>647.79999999999995</v>
      </c>
      <c r="L1209" s="154" t="s">
        <v>620</v>
      </c>
      <c r="M1209" s="154">
        <v>40.599600000000002</v>
      </c>
      <c r="N1209" s="154">
        <v>-96.255399999999995</v>
      </c>
      <c r="O1209" s="154" t="str">
        <f>IF(TYPE(VLOOKUP(A1209,'2025 check'!$E$3:$E$2531,1,0))=16,"Legacy Eligibility","Y")</f>
        <v>Y</v>
      </c>
    </row>
    <row r="1210" spans="1:15" x14ac:dyDescent="0.2">
      <c r="A1210" s="110" t="s">
        <v>3386</v>
      </c>
      <c r="B1210" s="149">
        <v>0</v>
      </c>
      <c r="C1210" s="110" t="s">
        <v>442</v>
      </c>
      <c r="D1210" s="147" t="s">
        <v>3387</v>
      </c>
      <c r="E1210" s="150">
        <v>60</v>
      </c>
      <c r="F1210" s="150">
        <v>16</v>
      </c>
      <c r="G1210" s="147" t="s">
        <v>1832</v>
      </c>
      <c r="H1210" s="110" t="s">
        <v>338</v>
      </c>
      <c r="I1210" s="110" t="s">
        <v>359</v>
      </c>
      <c r="J1210" s="110">
        <v>1</v>
      </c>
      <c r="K1210" s="154">
        <v>960</v>
      </c>
      <c r="L1210" s="154" t="s">
        <v>620</v>
      </c>
      <c r="M1210" s="154">
        <v>40.767800000000001</v>
      </c>
      <c r="N1210" s="154">
        <v>-96.387200000000007</v>
      </c>
      <c r="O1210" s="154" t="str">
        <f>IF(TYPE(VLOOKUP(A1210,'2025 check'!$E$3:$E$2531,1,0))=16,"Legacy Eligibility","Y")</f>
        <v>Y</v>
      </c>
    </row>
    <row r="1211" spans="1:15" x14ac:dyDescent="0.2">
      <c r="A1211" s="110" t="s">
        <v>3388</v>
      </c>
      <c r="B1211" s="149">
        <v>0</v>
      </c>
      <c r="C1211" s="110" t="s">
        <v>442</v>
      </c>
      <c r="D1211" s="147" t="s">
        <v>3389</v>
      </c>
      <c r="E1211" s="150">
        <v>64</v>
      </c>
      <c r="F1211" s="150">
        <v>15.9</v>
      </c>
      <c r="G1211" s="147" t="s">
        <v>1832</v>
      </c>
      <c r="H1211" s="110" t="s">
        <v>338</v>
      </c>
      <c r="I1211" s="110" t="s">
        <v>359</v>
      </c>
      <c r="J1211" s="110">
        <v>1</v>
      </c>
      <c r="K1211" s="154">
        <v>1017.6</v>
      </c>
      <c r="L1211" s="154" t="s">
        <v>620</v>
      </c>
      <c r="M1211" s="154">
        <v>40.648600000000002</v>
      </c>
      <c r="N1211" s="154">
        <v>-96.349500000000006</v>
      </c>
      <c r="O1211" s="154" t="str">
        <f>IF(TYPE(VLOOKUP(A1211,'2025 check'!$E$3:$E$2531,1,0))=16,"Legacy Eligibility","Y")</f>
        <v>Y</v>
      </c>
    </row>
    <row r="1212" spans="1:15" x14ac:dyDescent="0.2">
      <c r="A1212" s="110" t="s">
        <v>3390</v>
      </c>
      <c r="B1212" s="149">
        <v>0</v>
      </c>
      <c r="C1212" s="110" t="s">
        <v>442</v>
      </c>
      <c r="D1212" s="147" t="s">
        <v>3391</v>
      </c>
      <c r="E1212" s="150">
        <v>30</v>
      </c>
      <c r="F1212" s="150">
        <v>14</v>
      </c>
      <c r="G1212" s="147" t="s">
        <v>1832</v>
      </c>
      <c r="H1212" s="110" t="s">
        <v>338</v>
      </c>
      <c r="I1212" s="110" t="s">
        <v>359</v>
      </c>
      <c r="J1212" s="110">
        <v>1</v>
      </c>
      <c r="K1212" s="154">
        <v>420</v>
      </c>
      <c r="L1212" s="154" t="s">
        <v>620</v>
      </c>
      <c r="M1212" s="154">
        <v>40.740600000000001</v>
      </c>
      <c r="N1212" s="154">
        <v>-95.993200000000002</v>
      </c>
      <c r="O1212" s="154" t="str">
        <f>IF(TYPE(VLOOKUP(A1212,'2025 check'!$E$3:$E$2531,1,0))=16,"Legacy Eligibility","Y")</f>
        <v>Y</v>
      </c>
    </row>
    <row r="1213" spans="1:15" x14ac:dyDescent="0.2">
      <c r="A1213" s="110" t="s">
        <v>3392</v>
      </c>
      <c r="B1213" s="149">
        <v>0</v>
      </c>
      <c r="C1213" s="110" t="s">
        <v>442</v>
      </c>
      <c r="D1213" s="147" t="s">
        <v>3393</v>
      </c>
      <c r="E1213" s="150">
        <v>32</v>
      </c>
      <c r="F1213" s="150">
        <v>16</v>
      </c>
      <c r="G1213" s="147" t="s">
        <v>1466</v>
      </c>
      <c r="H1213" s="110" t="s">
        <v>338</v>
      </c>
      <c r="I1213" s="110" t="s">
        <v>359</v>
      </c>
      <c r="J1213" s="110">
        <v>1</v>
      </c>
      <c r="K1213" s="154">
        <v>512</v>
      </c>
      <c r="L1213" s="154" t="s">
        <v>620</v>
      </c>
      <c r="M1213" s="154">
        <v>40.726100000000002</v>
      </c>
      <c r="N1213" s="154">
        <v>-96.276899999999998</v>
      </c>
      <c r="O1213" s="154" t="str">
        <f>IF(TYPE(VLOOKUP(A1213,'2025 check'!$E$3:$E$2531,1,0))=16,"Legacy Eligibility","Y")</f>
        <v>Y</v>
      </c>
    </row>
    <row r="1214" spans="1:15" x14ac:dyDescent="0.2">
      <c r="A1214" s="110" t="s">
        <v>3394</v>
      </c>
      <c r="B1214" s="149">
        <v>0</v>
      </c>
      <c r="C1214" s="110" t="s">
        <v>377</v>
      </c>
      <c r="D1214" s="147" t="s">
        <v>3395</v>
      </c>
      <c r="E1214" s="150">
        <v>24</v>
      </c>
      <c r="F1214" s="150">
        <v>19.8</v>
      </c>
      <c r="G1214" s="147" t="s">
        <v>1832</v>
      </c>
      <c r="H1214" s="110" t="s">
        <v>338</v>
      </c>
      <c r="I1214" s="110" t="s">
        <v>344</v>
      </c>
      <c r="J1214" s="110">
        <v>2</v>
      </c>
      <c r="K1214" s="154">
        <v>475.2</v>
      </c>
      <c r="L1214" s="154" t="s">
        <v>620</v>
      </c>
      <c r="M1214" s="154">
        <v>42.352726759478116</v>
      </c>
      <c r="N1214" s="154">
        <v>-97.596879883432393</v>
      </c>
      <c r="O1214" s="154" t="str">
        <f>IF(TYPE(VLOOKUP(A1214,'2025 check'!$E$3:$E$2531,1,0))=16,"Legacy Eligibility","Y")</f>
        <v>Y</v>
      </c>
    </row>
    <row r="1215" spans="1:15" x14ac:dyDescent="0.2">
      <c r="A1215" s="110" t="s">
        <v>3396</v>
      </c>
      <c r="B1215" s="149" t="s">
        <v>3397</v>
      </c>
      <c r="C1215" s="110" t="s">
        <v>512</v>
      </c>
      <c r="D1215" s="147" t="s">
        <v>3398</v>
      </c>
      <c r="E1215" s="150">
        <v>30</v>
      </c>
      <c r="F1215" s="150">
        <v>30</v>
      </c>
      <c r="G1215" s="147" t="s">
        <v>1832</v>
      </c>
      <c r="H1215" s="110" t="s">
        <v>358</v>
      </c>
      <c r="I1215" s="110" t="s">
        <v>344</v>
      </c>
      <c r="J1215" s="110">
        <v>2</v>
      </c>
      <c r="K1215" s="154">
        <v>900</v>
      </c>
      <c r="L1215" s="154" t="s">
        <v>620</v>
      </c>
      <c r="M1215" s="154">
        <v>41.533499999999997</v>
      </c>
      <c r="N1215" s="154">
        <v>-97.599699999999999</v>
      </c>
      <c r="O1215" s="154" t="str">
        <f>IF(TYPE(VLOOKUP(A1215,'2025 check'!$E$3:$E$2531,1,0))=16,"Legacy Eligibility","Y")</f>
        <v>Y</v>
      </c>
    </row>
    <row r="1216" spans="1:15" x14ac:dyDescent="0.2">
      <c r="A1216" s="110" t="s">
        <v>3399</v>
      </c>
      <c r="B1216" s="149" t="s">
        <v>3400</v>
      </c>
      <c r="C1216" s="110" t="s">
        <v>512</v>
      </c>
      <c r="D1216" s="147" t="s">
        <v>3401</v>
      </c>
      <c r="E1216" s="150">
        <v>130</v>
      </c>
      <c r="F1216" s="150">
        <v>16</v>
      </c>
      <c r="G1216" s="147" t="s">
        <v>1832</v>
      </c>
      <c r="H1216" s="110" t="s">
        <v>338</v>
      </c>
      <c r="I1216" s="110" t="s">
        <v>344</v>
      </c>
      <c r="J1216" s="110">
        <v>2</v>
      </c>
      <c r="K1216" s="154">
        <v>2080</v>
      </c>
      <c r="L1216" s="154" t="s">
        <v>620</v>
      </c>
      <c r="M1216" s="154">
        <v>41.496400000000001</v>
      </c>
      <c r="N1216" s="154">
        <v>-97.406999999999996</v>
      </c>
      <c r="O1216" s="154" t="str">
        <f>IF(TYPE(VLOOKUP(A1216,'2025 check'!$E$3:$E$2531,1,0))=16,"Legacy Eligibility","Y")</f>
        <v>Y</v>
      </c>
    </row>
    <row r="1217" spans="1:15" x14ac:dyDescent="0.2">
      <c r="A1217" s="110" t="s">
        <v>3402</v>
      </c>
      <c r="B1217" s="149">
        <v>0</v>
      </c>
      <c r="C1217" s="110" t="s">
        <v>1081</v>
      </c>
      <c r="D1217" s="147" t="s">
        <v>3403</v>
      </c>
      <c r="E1217" s="150">
        <v>32</v>
      </c>
      <c r="F1217" s="150">
        <v>29</v>
      </c>
      <c r="G1217" s="147" t="s">
        <v>1832</v>
      </c>
      <c r="H1217" s="110" t="s">
        <v>358</v>
      </c>
      <c r="I1217" s="110" t="s">
        <v>339</v>
      </c>
      <c r="J1217" s="110">
        <v>4</v>
      </c>
      <c r="K1217" s="154">
        <v>928</v>
      </c>
      <c r="L1217" s="154" t="s">
        <v>620</v>
      </c>
      <c r="M1217" s="154">
        <v>40.128300000000003</v>
      </c>
      <c r="N1217" s="154">
        <v>-100.6489</v>
      </c>
      <c r="O1217" s="154" t="str">
        <f>IF(TYPE(VLOOKUP(A1217,'2025 check'!$E$3:$E$2531,1,0))=16,"Legacy Eligibility","Y")</f>
        <v>Y</v>
      </c>
    </row>
    <row r="1218" spans="1:15" x14ac:dyDescent="0.2">
      <c r="A1218" s="110" t="s">
        <v>3404</v>
      </c>
      <c r="B1218" s="149" t="s">
        <v>3405</v>
      </c>
      <c r="C1218" s="110" t="s">
        <v>381</v>
      </c>
      <c r="D1218" s="147" t="s">
        <v>3406</v>
      </c>
      <c r="E1218" s="150">
        <v>30.2</v>
      </c>
      <c r="F1218" s="150">
        <v>15.7</v>
      </c>
      <c r="G1218" s="147" t="s">
        <v>1832</v>
      </c>
      <c r="H1218" s="110" t="s">
        <v>338</v>
      </c>
      <c r="I1218" s="110" t="s">
        <v>359</v>
      </c>
      <c r="J1218" s="110">
        <v>1</v>
      </c>
      <c r="K1218" s="154">
        <v>474.1</v>
      </c>
      <c r="L1218" s="154" t="s">
        <v>620</v>
      </c>
      <c r="M1218" s="154">
        <v>40.2455</v>
      </c>
      <c r="N1218" s="154">
        <v>-95.681200000000004</v>
      </c>
      <c r="O1218" s="154" t="str">
        <f>IF(TYPE(VLOOKUP(A1218,'2025 check'!$E$3:$E$2531,1,0))=16,"Legacy Eligibility","Y")</f>
        <v>Y</v>
      </c>
    </row>
    <row r="1219" spans="1:15" x14ac:dyDescent="0.2">
      <c r="A1219" s="110" t="s">
        <v>3407</v>
      </c>
      <c r="B1219" s="149" t="s">
        <v>3408</v>
      </c>
      <c r="C1219" s="110" t="s">
        <v>381</v>
      </c>
      <c r="D1219" s="147" t="s">
        <v>3409</v>
      </c>
      <c r="E1219" s="150">
        <v>80</v>
      </c>
      <c r="F1219" s="150">
        <v>19.899999999999999</v>
      </c>
      <c r="G1219" s="147" t="s">
        <v>1832</v>
      </c>
      <c r="H1219" s="110" t="s">
        <v>338</v>
      </c>
      <c r="I1219" s="110" t="s">
        <v>359</v>
      </c>
      <c r="J1219" s="110">
        <v>1</v>
      </c>
      <c r="K1219" s="154">
        <v>1592</v>
      </c>
      <c r="L1219" s="154" t="s">
        <v>620</v>
      </c>
      <c r="M1219" s="154">
        <v>40.160200000000003</v>
      </c>
      <c r="N1219" s="154">
        <v>-95.650300000000001</v>
      </c>
      <c r="O1219" s="154" t="str">
        <f>IF(TYPE(VLOOKUP(A1219,'2025 check'!$E$3:$E$2531,1,0))=16,"Legacy Eligibility","Y")</f>
        <v>Y</v>
      </c>
    </row>
    <row r="1220" spans="1:15" x14ac:dyDescent="0.2">
      <c r="A1220" s="110" t="s">
        <v>3410</v>
      </c>
      <c r="B1220" s="149" t="s">
        <v>3411</v>
      </c>
      <c r="C1220" s="110" t="s">
        <v>559</v>
      </c>
      <c r="D1220" s="147" t="s">
        <v>3412</v>
      </c>
      <c r="E1220" s="150">
        <v>48</v>
      </c>
      <c r="F1220" s="150">
        <v>19</v>
      </c>
      <c r="G1220" s="147" t="s">
        <v>1466</v>
      </c>
      <c r="H1220" s="110" t="s">
        <v>338</v>
      </c>
      <c r="I1220" s="110" t="s">
        <v>359</v>
      </c>
      <c r="J1220" s="110">
        <v>1</v>
      </c>
      <c r="K1220" s="154">
        <v>912</v>
      </c>
      <c r="L1220" s="154" t="s">
        <v>620</v>
      </c>
      <c r="M1220" s="154">
        <v>40.587299999999999</v>
      </c>
      <c r="N1220" s="154">
        <v>-97.368499999999997</v>
      </c>
      <c r="O1220" s="154" t="str">
        <f>IF(TYPE(VLOOKUP(A1220,'2025 check'!$E$3:$E$2531,1,0))=16,"Legacy Eligibility","Y")</f>
        <v>Y</v>
      </c>
    </row>
    <row r="1221" spans="1:15" x14ac:dyDescent="0.2">
      <c r="A1221" s="110" t="s">
        <v>3413</v>
      </c>
      <c r="B1221" s="149" t="s">
        <v>3414</v>
      </c>
      <c r="C1221" s="110" t="s">
        <v>452</v>
      </c>
      <c r="D1221" s="147" t="s">
        <v>3415</v>
      </c>
      <c r="E1221" s="150">
        <v>63</v>
      </c>
      <c r="F1221" s="150">
        <v>24</v>
      </c>
      <c r="G1221" s="147" t="s">
        <v>1832</v>
      </c>
      <c r="H1221" s="110" t="s">
        <v>338</v>
      </c>
      <c r="I1221" s="110" t="s">
        <v>359</v>
      </c>
      <c r="J1221" s="110">
        <v>1</v>
      </c>
      <c r="K1221" s="154">
        <v>1512</v>
      </c>
      <c r="L1221" s="154" t="s">
        <v>620</v>
      </c>
      <c r="M1221" s="154">
        <v>41.089993882271379</v>
      </c>
      <c r="N1221" s="154">
        <v>-96.215199999999996</v>
      </c>
      <c r="O1221" s="154" t="str">
        <f>IF(TYPE(VLOOKUP(A1221,'2025 check'!$E$3:$E$2531,1,0))=16,"Legacy Eligibility","Y")</f>
        <v>Y</v>
      </c>
    </row>
    <row r="1222" spans="1:15" x14ac:dyDescent="0.2">
      <c r="A1222" s="110" t="s">
        <v>3416</v>
      </c>
      <c r="B1222" s="149" t="s">
        <v>3417</v>
      </c>
      <c r="C1222" s="110" t="s">
        <v>452</v>
      </c>
      <c r="D1222" s="147" t="s">
        <v>3418</v>
      </c>
      <c r="E1222" s="150">
        <v>36</v>
      </c>
      <c r="F1222" s="150">
        <v>19</v>
      </c>
      <c r="G1222" s="147" t="s">
        <v>1832</v>
      </c>
      <c r="H1222" s="110" t="s">
        <v>338</v>
      </c>
      <c r="I1222" s="110" t="s">
        <v>359</v>
      </c>
      <c r="J1222" s="110">
        <v>1</v>
      </c>
      <c r="K1222" s="154">
        <v>684</v>
      </c>
      <c r="L1222" s="154" t="s">
        <v>620</v>
      </c>
      <c r="M1222" s="154">
        <v>41.118099999999998</v>
      </c>
      <c r="N1222" s="154">
        <v>-96.117900000000006</v>
      </c>
      <c r="O1222" s="154" t="str">
        <f>IF(TYPE(VLOOKUP(A1222,'2025 check'!$E$3:$E$2531,1,0))=16,"Legacy Eligibility","Y")</f>
        <v>Y</v>
      </c>
    </row>
    <row r="1223" spans="1:15" x14ac:dyDescent="0.2">
      <c r="A1223" s="110" t="s">
        <v>3419</v>
      </c>
      <c r="B1223" s="149" t="s">
        <v>3420</v>
      </c>
      <c r="C1223" s="110" t="s">
        <v>1464</v>
      </c>
      <c r="D1223" s="147" t="s">
        <v>3421</v>
      </c>
      <c r="E1223" s="150">
        <v>48</v>
      </c>
      <c r="F1223" s="150">
        <v>21</v>
      </c>
      <c r="G1223" s="147" t="s">
        <v>1466</v>
      </c>
      <c r="H1223" s="110" t="s">
        <v>338</v>
      </c>
      <c r="I1223" s="110" t="s">
        <v>601</v>
      </c>
      <c r="J1223" s="110">
        <v>5</v>
      </c>
      <c r="K1223" s="154">
        <v>1008</v>
      </c>
      <c r="L1223" s="154" t="s">
        <v>620</v>
      </c>
      <c r="M1223" s="154">
        <v>41.769199999999998</v>
      </c>
      <c r="N1223" s="154">
        <v>-103.75149999999999</v>
      </c>
      <c r="O1223" s="154" t="str">
        <f>IF(TYPE(VLOOKUP(A1223,'2025 check'!$E$3:$E$2531,1,0))=16,"Legacy Eligibility","Y")</f>
        <v>Y</v>
      </c>
    </row>
    <row r="1224" spans="1:15" x14ac:dyDescent="0.2">
      <c r="A1224" s="110" t="s">
        <v>3422</v>
      </c>
      <c r="B1224" s="149" t="s">
        <v>3423</v>
      </c>
      <c r="C1224" s="110" t="s">
        <v>1464</v>
      </c>
      <c r="D1224" s="147" t="s">
        <v>3424</v>
      </c>
      <c r="E1224" s="150">
        <v>25</v>
      </c>
      <c r="F1224" s="150">
        <v>19</v>
      </c>
      <c r="G1224" s="147" t="s">
        <v>1466</v>
      </c>
      <c r="H1224" s="110" t="s">
        <v>338</v>
      </c>
      <c r="I1224" s="110" t="s">
        <v>601</v>
      </c>
      <c r="J1224" s="110">
        <v>5</v>
      </c>
      <c r="K1224" s="154">
        <v>475</v>
      </c>
      <c r="L1224" s="154" t="s">
        <v>620</v>
      </c>
      <c r="M1224" s="154">
        <v>41.979799999999997</v>
      </c>
      <c r="N1224" s="154">
        <v>-103.83369999999999</v>
      </c>
      <c r="O1224" s="154" t="str">
        <f>IF(TYPE(VLOOKUP(A1224,'2025 check'!$E$3:$E$2531,1,0))=16,"Legacy Eligibility","Y")</f>
        <v>Y</v>
      </c>
    </row>
    <row r="1225" spans="1:15" ht="28.5" x14ac:dyDescent="0.2">
      <c r="A1225" s="110" t="s">
        <v>3425</v>
      </c>
      <c r="B1225" s="149" t="s">
        <v>3426</v>
      </c>
      <c r="C1225" s="110" t="s">
        <v>473</v>
      </c>
      <c r="D1225" s="147" t="s">
        <v>3427</v>
      </c>
      <c r="E1225" s="150">
        <v>33</v>
      </c>
      <c r="F1225" s="150">
        <v>22</v>
      </c>
      <c r="G1225" s="147" t="s">
        <v>1466</v>
      </c>
      <c r="H1225" s="110" t="s">
        <v>338</v>
      </c>
      <c r="I1225" s="110" t="s">
        <v>359</v>
      </c>
      <c r="J1225" s="110">
        <v>1</v>
      </c>
      <c r="K1225" s="154">
        <v>726</v>
      </c>
      <c r="L1225" s="154" t="s">
        <v>620</v>
      </c>
      <c r="M1225" s="154">
        <v>40.0274</v>
      </c>
      <c r="N1225" s="154">
        <v>-97.444400000000002</v>
      </c>
      <c r="O1225" s="154" t="str">
        <f>IF(TYPE(VLOOKUP(A1225,'2025 check'!$E$3:$E$2531,1,0))=16,"Legacy Eligibility","Y")</f>
        <v>Y</v>
      </c>
    </row>
    <row r="1226" spans="1:15" x14ac:dyDescent="0.2">
      <c r="A1226" s="110" t="s">
        <v>3428</v>
      </c>
      <c r="B1226" s="149" t="s">
        <v>3429</v>
      </c>
      <c r="C1226" s="110" t="s">
        <v>2893</v>
      </c>
      <c r="D1226" s="147" t="s">
        <v>3430</v>
      </c>
      <c r="E1226" s="150">
        <v>24</v>
      </c>
      <c r="F1226" s="150">
        <v>24.3</v>
      </c>
      <c r="G1226" s="147" t="s">
        <v>1466</v>
      </c>
      <c r="H1226" s="110" t="s">
        <v>548</v>
      </c>
      <c r="I1226" s="110" t="s">
        <v>349</v>
      </c>
      <c r="J1226" s="110">
        <v>3</v>
      </c>
      <c r="K1226" s="154">
        <v>583.20000000000005</v>
      </c>
      <c r="L1226" s="154" t="s">
        <v>620</v>
      </c>
      <c r="M1226" s="154">
        <v>41.587320061451436</v>
      </c>
      <c r="N1226" s="154">
        <v>-98.77045172023773</v>
      </c>
      <c r="O1226" s="154" t="str">
        <f>IF(TYPE(VLOOKUP(A1226,'2025 check'!$E$3:$E$2531,1,0))=16,"Legacy Eligibility","Y")</f>
        <v>Y</v>
      </c>
    </row>
    <row r="1227" spans="1:15" x14ac:dyDescent="0.2">
      <c r="A1227" s="110" t="s">
        <v>3431</v>
      </c>
      <c r="B1227" s="149">
        <v>0</v>
      </c>
      <c r="C1227" s="110" t="s">
        <v>482</v>
      </c>
      <c r="D1227" s="147" t="s">
        <v>3432</v>
      </c>
      <c r="E1227" s="150">
        <v>41</v>
      </c>
      <c r="F1227" s="150">
        <v>16</v>
      </c>
      <c r="G1227" s="147" t="s">
        <v>1832</v>
      </c>
      <c r="H1227" s="110" t="s">
        <v>338</v>
      </c>
      <c r="I1227" s="110" t="s">
        <v>344</v>
      </c>
      <c r="J1227" s="110">
        <v>2</v>
      </c>
      <c r="K1227" s="154">
        <v>656</v>
      </c>
      <c r="L1227" s="154" t="s">
        <v>620</v>
      </c>
      <c r="M1227" s="154">
        <v>42.125999999999998</v>
      </c>
      <c r="N1227" s="154">
        <v>-97.037400000000005</v>
      </c>
      <c r="O1227" s="154" t="str">
        <f>IF(TYPE(VLOOKUP(A1227,'2025 check'!$E$3:$E$2531,1,0))=16,"Legacy Eligibility","Y")</f>
        <v>Y</v>
      </c>
    </row>
    <row r="1228" spans="1:15" x14ac:dyDescent="0.2">
      <c r="A1228" s="110" t="s">
        <v>3433</v>
      </c>
      <c r="B1228" s="149">
        <v>0</v>
      </c>
      <c r="C1228" s="110" t="s">
        <v>918</v>
      </c>
      <c r="D1228" s="147" t="s">
        <v>3434</v>
      </c>
      <c r="E1228" s="150">
        <v>31</v>
      </c>
      <c r="F1228" s="150">
        <v>22.3</v>
      </c>
      <c r="G1228" s="147" t="s">
        <v>1466</v>
      </c>
      <c r="H1228" s="110" t="s">
        <v>338</v>
      </c>
      <c r="I1228" s="110" t="s">
        <v>349</v>
      </c>
      <c r="J1228" s="110">
        <v>3</v>
      </c>
      <c r="K1228" s="154">
        <v>691.3</v>
      </c>
      <c r="L1228" s="154" t="s">
        <v>620</v>
      </c>
      <c r="M1228" s="154">
        <v>40.283299999999997</v>
      </c>
      <c r="N1228" s="154">
        <v>-98.6892</v>
      </c>
      <c r="O1228" s="154" t="str">
        <f>IF(TYPE(VLOOKUP(A1228,'2025 check'!$E$3:$E$2531,1,0))=16,"Legacy Eligibility","Y")</f>
        <v>Y</v>
      </c>
    </row>
    <row r="1229" spans="1:15" x14ac:dyDescent="0.2">
      <c r="A1229" s="110" t="s">
        <v>3435</v>
      </c>
      <c r="B1229" s="149" t="s">
        <v>3436</v>
      </c>
      <c r="C1229" s="110" t="s">
        <v>746</v>
      </c>
      <c r="D1229" s="147" t="s">
        <v>3437</v>
      </c>
      <c r="E1229" s="150">
        <v>92</v>
      </c>
      <c r="F1229" s="150">
        <v>30.2</v>
      </c>
      <c r="G1229" s="147" t="s">
        <v>1832</v>
      </c>
      <c r="H1229" s="110" t="s">
        <v>358</v>
      </c>
      <c r="I1229" s="110" t="s">
        <v>349</v>
      </c>
      <c r="J1229" s="110">
        <v>3</v>
      </c>
      <c r="K1229" s="154">
        <v>2778.4</v>
      </c>
      <c r="L1229" s="154" t="s">
        <v>620</v>
      </c>
      <c r="M1229" s="154">
        <v>40.393900000000002</v>
      </c>
      <c r="N1229" s="154">
        <v>-98.608400000000003</v>
      </c>
      <c r="O1229" s="154" t="str">
        <f>IF(TYPE(VLOOKUP(A1229,'2025 check'!$E$3:$E$2531,1,0))=16,"Legacy Eligibility","Y")</f>
        <v>Y</v>
      </c>
    </row>
    <row r="1230" spans="1:15" x14ac:dyDescent="0.2">
      <c r="A1230" s="110" t="s">
        <v>3438</v>
      </c>
      <c r="B1230" s="149">
        <v>0</v>
      </c>
      <c r="C1230" s="110" t="s">
        <v>577</v>
      </c>
      <c r="D1230" s="147" t="s">
        <v>3439</v>
      </c>
      <c r="E1230" s="150">
        <v>60</v>
      </c>
      <c r="F1230" s="150">
        <v>23.9</v>
      </c>
      <c r="G1230" s="147" t="s">
        <v>1832</v>
      </c>
      <c r="H1230" s="110" t="s">
        <v>338</v>
      </c>
      <c r="I1230" s="110" t="s">
        <v>344</v>
      </c>
      <c r="J1230" s="110">
        <v>2</v>
      </c>
      <c r="K1230" s="154">
        <v>1434</v>
      </c>
      <c r="L1230" s="154" t="s">
        <v>620</v>
      </c>
      <c r="M1230" s="154">
        <v>42.045900000000003</v>
      </c>
      <c r="N1230" s="154">
        <v>-97.835999999999999</v>
      </c>
      <c r="O1230" s="154" t="str">
        <f>IF(TYPE(VLOOKUP(A1230,'2025 check'!$E$3:$E$2531,1,0))=16,"Legacy Eligibility","Y")</f>
        <v>Y</v>
      </c>
    </row>
    <row r="1231" spans="1:15" x14ac:dyDescent="0.2">
      <c r="A1231" s="110" t="s">
        <v>3440</v>
      </c>
      <c r="B1231" s="149">
        <v>0</v>
      </c>
      <c r="C1231" s="110" t="s">
        <v>967</v>
      </c>
      <c r="D1231" s="147" t="s">
        <v>3441</v>
      </c>
      <c r="E1231" s="150">
        <v>32</v>
      </c>
      <c r="F1231" s="150">
        <v>20.100000000000001</v>
      </c>
      <c r="G1231" s="147" t="s">
        <v>1466</v>
      </c>
      <c r="H1231" s="110" t="s">
        <v>548</v>
      </c>
      <c r="I1231" s="110" t="s">
        <v>344</v>
      </c>
      <c r="J1231" s="110">
        <v>2</v>
      </c>
      <c r="K1231" s="154">
        <v>643.20000000000005</v>
      </c>
      <c r="L1231" s="154" t="s">
        <v>340</v>
      </c>
      <c r="M1231" s="154">
        <v>41.799799999999998</v>
      </c>
      <c r="N1231" s="154">
        <v>-97.983099999999993</v>
      </c>
      <c r="O1231" s="154" t="str">
        <f>IF(TYPE(VLOOKUP(A1231,'2025 check'!$E$3:$E$2531,1,0))=16,"Legacy Eligibility","Y")</f>
        <v>Legacy Eligibility</v>
      </c>
    </row>
    <row r="1232" spans="1:15" x14ac:dyDescent="0.2">
      <c r="A1232" s="110" t="s">
        <v>3442</v>
      </c>
      <c r="B1232" s="149" t="s">
        <v>3443</v>
      </c>
      <c r="C1232" s="110" t="s">
        <v>973</v>
      </c>
      <c r="D1232" s="147" t="s">
        <v>3444</v>
      </c>
      <c r="E1232" s="150">
        <v>32</v>
      </c>
      <c r="F1232" s="150">
        <v>16</v>
      </c>
      <c r="G1232" s="147" t="s">
        <v>1832</v>
      </c>
      <c r="H1232" s="110" t="s">
        <v>338</v>
      </c>
      <c r="I1232" s="110" t="s">
        <v>359</v>
      </c>
      <c r="J1232" s="110">
        <v>1</v>
      </c>
      <c r="K1232" s="154">
        <v>512</v>
      </c>
      <c r="L1232" s="154" t="s">
        <v>340</v>
      </c>
      <c r="M1232" s="154">
        <v>41.220799999999997</v>
      </c>
      <c r="N1232" s="154">
        <v>-97.163899999999998</v>
      </c>
      <c r="O1232" s="154" t="str">
        <f>IF(TYPE(VLOOKUP(A1232,'2025 check'!$E$3:$E$2531,1,0))=16,"Legacy Eligibility","Y")</f>
        <v>Y</v>
      </c>
    </row>
    <row r="1233" spans="1:15" x14ac:dyDescent="0.2">
      <c r="A1233" s="110" t="s">
        <v>3445</v>
      </c>
      <c r="B1233" s="149" t="s">
        <v>3446</v>
      </c>
      <c r="C1233" s="110" t="s">
        <v>398</v>
      </c>
      <c r="D1233" s="147" t="s">
        <v>3447</v>
      </c>
      <c r="E1233" s="150">
        <v>36</v>
      </c>
      <c r="F1233" s="150">
        <v>26</v>
      </c>
      <c r="G1233" s="147" t="s">
        <v>1832</v>
      </c>
      <c r="H1233" s="110" t="s">
        <v>338</v>
      </c>
      <c r="I1233" s="110" t="s">
        <v>359</v>
      </c>
      <c r="J1233" s="110">
        <v>1</v>
      </c>
      <c r="K1233" s="154">
        <v>936</v>
      </c>
      <c r="L1233" s="154" t="s">
        <v>620</v>
      </c>
      <c r="M1233" s="154">
        <v>40.881100000000004</v>
      </c>
      <c r="N1233" s="154">
        <v>-96.016400000000004</v>
      </c>
      <c r="O1233" s="154" t="str">
        <f>IF(TYPE(VLOOKUP(A1233,'2025 check'!$E$3:$E$2531,1,0))=16,"Legacy Eligibility","Y")</f>
        <v>Y</v>
      </c>
    </row>
    <row r="1234" spans="1:15" x14ac:dyDescent="0.2">
      <c r="A1234" s="110" t="s">
        <v>3448</v>
      </c>
      <c r="B1234" s="149" t="s">
        <v>3449</v>
      </c>
      <c r="C1234" s="110" t="s">
        <v>398</v>
      </c>
      <c r="D1234" s="147" t="s">
        <v>3450</v>
      </c>
      <c r="E1234" s="150">
        <v>50</v>
      </c>
      <c r="F1234" s="150">
        <v>20.8</v>
      </c>
      <c r="G1234" s="147" t="s">
        <v>1832</v>
      </c>
      <c r="H1234" s="110" t="s">
        <v>338</v>
      </c>
      <c r="I1234" s="110" t="s">
        <v>359</v>
      </c>
      <c r="J1234" s="110">
        <v>1</v>
      </c>
      <c r="K1234" s="154">
        <v>1040</v>
      </c>
      <c r="L1234" s="154" t="s">
        <v>620</v>
      </c>
      <c r="M1234" s="154">
        <v>40.831299999999999</v>
      </c>
      <c r="N1234" s="154">
        <v>-95.875299999999996</v>
      </c>
      <c r="O1234" s="154" t="str">
        <f>IF(TYPE(VLOOKUP(A1234,'2025 check'!$E$3:$E$2531,1,0))=16,"Legacy Eligibility","Y")</f>
        <v>Y</v>
      </c>
    </row>
    <row r="1235" spans="1:15" x14ac:dyDescent="0.2">
      <c r="A1235" s="110" t="s">
        <v>3451</v>
      </c>
      <c r="B1235" s="149">
        <v>0</v>
      </c>
      <c r="C1235" s="110" t="s">
        <v>590</v>
      </c>
      <c r="D1235" s="147" t="s">
        <v>3452</v>
      </c>
      <c r="E1235" s="150">
        <v>32</v>
      </c>
      <c r="F1235" s="150">
        <v>20.2</v>
      </c>
      <c r="G1235" s="147" t="s">
        <v>1832</v>
      </c>
      <c r="H1235" s="110" t="s">
        <v>338</v>
      </c>
      <c r="I1235" s="110" t="s">
        <v>344</v>
      </c>
      <c r="J1235" s="110">
        <v>2</v>
      </c>
      <c r="K1235" s="154">
        <v>646.4</v>
      </c>
      <c r="L1235" s="154" t="s">
        <v>620</v>
      </c>
      <c r="M1235" s="154">
        <v>42.5274</v>
      </c>
      <c r="N1235" s="154">
        <v>-97.211299999999994</v>
      </c>
      <c r="O1235" s="154" t="str">
        <f>IF(TYPE(VLOOKUP(A1235,'2025 check'!$E$3:$E$2531,1,0))=16,"Legacy Eligibility","Y")</f>
        <v>Y</v>
      </c>
    </row>
    <row r="1236" spans="1:15" x14ac:dyDescent="0.2">
      <c r="A1236" s="110" t="s">
        <v>3453</v>
      </c>
      <c r="B1236" s="149">
        <v>0</v>
      </c>
      <c r="C1236" s="110" t="s">
        <v>590</v>
      </c>
      <c r="D1236" s="147" t="s">
        <v>3454</v>
      </c>
      <c r="E1236" s="150">
        <v>82</v>
      </c>
      <c r="F1236" s="150">
        <v>14.9</v>
      </c>
      <c r="G1236" s="147" t="s">
        <v>337</v>
      </c>
      <c r="H1236" s="110" t="s">
        <v>338</v>
      </c>
      <c r="I1236" s="110" t="s">
        <v>344</v>
      </c>
      <c r="J1236" s="110">
        <v>2</v>
      </c>
      <c r="K1236" s="154">
        <v>1221.8</v>
      </c>
      <c r="L1236" s="154" t="s">
        <v>620</v>
      </c>
      <c r="M1236" s="154">
        <v>42.438458430993997</v>
      </c>
      <c r="N1236" s="154">
        <v>-97.113226822090169</v>
      </c>
      <c r="O1236" s="154" t="str">
        <f>IF(TYPE(VLOOKUP(A1236,'2025 check'!$E$3:$E$2531,1,0))=16,"Legacy Eligibility","Y")</f>
        <v>Y</v>
      </c>
    </row>
    <row r="1237" spans="1:15" x14ac:dyDescent="0.2">
      <c r="A1237" s="110" t="s">
        <v>3455</v>
      </c>
      <c r="B1237" s="149">
        <v>0</v>
      </c>
      <c r="C1237" s="110" t="s">
        <v>590</v>
      </c>
      <c r="D1237" s="147" t="s">
        <v>3456</v>
      </c>
      <c r="E1237" s="150">
        <v>32</v>
      </c>
      <c r="F1237" s="150">
        <v>15.8</v>
      </c>
      <c r="G1237" s="147" t="s">
        <v>1832</v>
      </c>
      <c r="H1237" s="110" t="s">
        <v>338</v>
      </c>
      <c r="I1237" s="110" t="s">
        <v>344</v>
      </c>
      <c r="J1237" s="110">
        <v>2</v>
      </c>
      <c r="K1237" s="154">
        <v>505.6</v>
      </c>
      <c r="L1237" s="154" t="s">
        <v>340</v>
      </c>
      <c r="M1237" s="154">
        <v>42.481700000000004</v>
      </c>
      <c r="N1237" s="154">
        <v>-97.06</v>
      </c>
      <c r="O1237" s="154" t="str">
        <f>IF(TYPE(VLOOKUP(A1237,'2025 check'!$E$3:$E$2531,1,0))=16,"Legacy Eligibility","Y")</f>
        <v>Y</v>
      </c>
    </row>
    <row r="1238" spans="1:15" x14ac:dyDescent="0.2">
      <c r="A1238" s="110" t="s">
        <v>3457</v>
      </c>
      <c r="B1238" s="149" t="s">
        <v>3458</v>
      </c>
      <c r="C1238" s="110" t="s">
        <v>335</v>
      </c>
      <c r="D1238" s="147" t="s">
        <v>3459</v>
      </c>
      <c r="E1238" s="150">
        <v>24</v>
      </c>
      <c r="F1238" s="150">
        <v>20.399999999999999</v>
      </c>
      <c r="G1238" s="147" t="s">
        <v>1832</v>
      </c>
      <c r="H1238" s="110" t="s">
        <v>338</v>
      </c>
      <c r="I1238" s="110" t="s">
        <v>339</v>
      </c>
      <c r="J1238" s="110">
        <v>4</v>
      </c>
      <c r="K1238" s="154">
        <v>489.6</v>
      </c>
      <c r="L1238" s="154" t="s">
        <v>340</v>
      </c>
      <c r="M1238" s="154">
        <v>42.925199999999997</v>
      </c>
      <c r="N1238" s="154">
        <v>-101.76130000000001</v>
      </c>
      <c r="O1238" s="154" t="str">
        <f>IF(TYPE(VLOOKUP(A1238,'2025 check'!$E$3:$E$2531,1,0))=16,"Legacy Eligibility","Y")</f>
        <v>Y</v>
      </c>
    </row>
    <row r="1239" spans="1:15" x14ac:dyDescent="0.2">
      <c r="A1239" s="110" t="s">
        <v>3460</v>
      </c>
      <c r="B1239" s="149">
        <v>0</v>
      </c>
      <c r="C1239" s="110" t="s">
        <v>342</v>
      </c>
      <c r="D1239" s="147" t="s">
        <v>3461</v>
      </c>
      <c r="E1239" s="150">
        <v>24</v>
      </c>
      <c r="F1239" s="150">
        <v>22</v>
      </c>
      <c r="G1239" s="147" t="s">
        <v>1832</v>
      </c>
      <c r="H1239" s="110" t="s">
        <v>338</v>
      </c>
      <c r="I1239" s="110" t="s">
        <v>344</v>
      </c>
      <c r="J1239" s="110">
        <v>2</v>
      </c>
      <c r="K1239" s="154">
        <v>528</v>
      </c>
      <c r="L1239" s="154" t="s">
        <v>620</v>
      </c>
      <c r="M1239" s="154">
        <v>42.090400000000002</v>
      </c>
      <c r="N1239" s="154">
        <v>-96.788300000000007</v>
      </c>
      <c r="O1239" s="154" t="str">
        <f>IF(TYPE(VLOOKUP(A1239,'2025 check'!$E$3:$E$2531,1,0))=16,"Legacy Eligibility","Y")</f>
        <v>Y</v>
      </c>
    </row>
    <row r="1240" spans="1:15" x14ac:dyDescent="0.2">
      <c r="A1240" s="110" t="s">
        <v>3462</v>
      </c>
      <c r="B1240" s="149">
        <v>0</v>
      </c>
      <c r="C1240" s="110" t="s">
        <v>342</v>
      </c>
      <c r="D1240" s="147" t="s">
        <v>3463</v>
      </c>
      <c r="E1240" s="150">
        <v>24</v>
      </c>
      <c r="F1240" s="150">
        <v>22</v>
      </c>
      <c r="G1240" s="147" t="s">
        <v>1832</v>
      </c>
      <c r="H1240" s="110" t="s">
        <v>338</v>
      </c>
      <c r="I1240" s="110" t="s">
        <v>344</v>
      </c>
      <c r="J1240" s="110">
        <v>2</v>
      </c>
      <c r="K1240" s="154">
        <v>528</v>
      </c>
      <c r="L1240" s="154" t="s">
        <v>620</v>
      </c>
      <c r="M1240" s="154">
        <v>41.860999999999997</v>
      </c>
      <c r="N1240" s="154">
        <v>-96.981099999999998</v>
      </c>
      <c r="O1240" s="154" t="str">
        <f>IF(TYPE(VLOOKUP(A1240,'2025 check'!$E$3:$E$2531,1,0))=16,"Legacy Eligibility","Y")</f>
        <v>Y</v>
      </c>
    </row>
    <row r="1241" spans="1:15" x14ac:dyDescent="0.2">
      <c r="A1241" s="110" t="s">
        <v>3464</v>
      </c>
      <c r="B1241" s="149">
        <v>0</v>
      </c>
      <c r="C1241" s="110" t="s">
        <v>342</v>
      </c>
      <c r="D1241" s="147" t="s">
        <v>3465</v>
      </c>
      <c r="E1241" s="150">
        <v>24</v>
      </c>
      <c r="F1241" s="150">
        <v>26</v>
      </c>
      <c r="G1241" s="147" t="s">
        <v>1832</v>
      </c>
      <c r="H1241" s="110" t="s">
        <v>338</v>
      </c>
      <c r="I1241" s="110" t="s">
        <v>344</v>
      </c>
      <c r="J1241" s="110">
        <v>2</v>
      </c>
      <c r="K1241" s="154">
        <v>624</v>
      </c>
      <c r="L1241" s="154" t="s">
        <v>620</v>
      </c>
      <c r="M1241" s="154">
        <v>41.851900000000001</v>
      </c>
      <c r="N1241" s="154">
        <v>-96.903400000000005</v>
      </c>
      <c r="O1241" s="154" t="str">
        <f>IF(TYPE(VLOOKUP(A1241,'2025 check'!$E$3:$E$2531,1,0))=16,"Legacy Eligibility","Y")</f>
        <v>Y</v>
      </c>
    </row>
    <row r="1242" spans="1:15" x14ac:dyDescent="0.2">
      <c r="A1242" s="110" t="s">
        <v>3466</v>
      </c>
      <c r="B1242" s="149">
        <v>0</v>
      </c>
      <c r="C1242" s="110" t="s">
        <v>342</v>
      </c>
      <c r="D1242" s="147" t="s">
        <v>3467</v>
      </c>
      <c r="E1242" s="150">
        <v>24</v>
      </c>
      <c r="F1242" s="150">
        <v>24</v>
      </c>
      <c r="G1242" s="147" t="s">
        <v>1832</v>
      </c>
      <c r="H1242" s="110" t="s">
        <v>338</v>
      </c>
      <c r="I1242" s="110" t="s">
        <v>344</v>
      </c>
      <c r="J1242" s="110">
        <v>2</v>
      </c>
      <c r="K1242" s="154">
        <v>576</v>
      </c>
      <c r="L1242" s="154" t="s">
        <v>620</v>
      </c>
      <c r="M1242" s="154">
        <v>41.844200000000001</v>
      </c>
      <c r="N1242" s="154">
        <v>-96.886200000000002</v>
      </c>
      <c r="O1242" s="154" t="str">
        <f>IF(TYPE(VLOOKUP(A1242,'2025 check'!$E$3:$E$2531,1,0))=16,"Legacy Eligibility","Y")</f>
        <v>Y</v>
      </c>
    </row>
    <row r="1243" spans="1:15" x14ac:dyDescent="0.2">
      <c r="A1243" s="110" t="s">
        <v>3468</v>
      </c>
      <c r="B1243" s="149">
        <v>0</v>
      </c>
      <c r="C1243" s="110" t="s">
        <v>342</v>
      </c>
      <c r="D1243" s="147" t="s">
        <v>3469</v>
      </c>
      <c r="E1243" s="150">
        <v>40</v>
      </c>
      <c r="F1243" s="150">
        <v>24</v>
      </c>
      <c r="G1243" s="147" t="s">
        <v>1832</v>
      </c>
      <c r="H1243" s="110" t="s">
        <v>338</v>
      </c>
      <c r="I1243" s="110" t="s">
        <v>344</v>
      </c>
      <c r="J1243" s="110">
        <v>2</v>
      </c>
      <c r="K1243" s="154">
        <v>960</v>
      </c>
      <c r="L1243" s="154" t="s">
        <v>620</v>
      </c>
      <c r="M1243" s="154">
        <v>41.980600000000003</v>
      </c>
      <c r="N1243" s="154">
        <v>-96.555199999999999</v>
      </c>
      <c r="O1243" s="154" t="str">
        <f>IF(TYPE(VLOOKUP(A1243,'2025 check'!$E$3:$E$2531,1,0))=16,"Legacy Eligibility","Y")</f>
        <v>Y</v>
      </c>
    </row>
    <row r="1244" spans="1:15" x14ac:dyDescent="0.2">
      <c r="A1244" s="110" t="s">
        <v>3470</v>
      </c>
      <c r="B1244" s="149">
        <v>0</v>
      </c>
      <c r="C1244" s="110" t="s">
        <v>342</v>
      </c>
      <c r="D1244" s="147" t="s">
        <v>3471</v>
      </c>
      <c r="E1244" s="150">
        <v>30</v>
      </c>
      <c r="F1244" s="150">
        <v>24</v>
      </c>
      <c r="G1244" s="147" t="s">
        <v>1832</v>
      </c>
      <c r="H1244" s="110" t="s">
        <v>338</v>
      </c>
      <c r="I1244" s="110" t="s">
        <v>344</v>
      </c>
      <c r="J1244" s="110">
        <v>2</v>
      </c>
      <c r="K1244" s="154">
        <v>720</v>
      </c>
      <c r="L1244" s="154" t="s">
        <v>620</v>
      </c>
      <c r="M1244" s="154">
        <v>42.061399999999999</v>
      </c>
      <c r="N1244" s="154">
        <v>-96.676199999999994</v>
      </c>
      <c r="O1244" s="154" t="str">
        <f>IF(TYPE(VLOOKUP(A1244,'2025 check'!$E$3:$E$2531,1,0))=16,"Legacy Eligibility","Y")</f>
        <v>Y</v>
      </c>
    </row>
    <row r="1245" spans="1:15" x14ac:dyDescent="0.2">
      <c r="A1245" s="110" t="s">
        <v>3472</v>
      </c>
      <c r="B1245" s="149">
        <v>0</v>
      </c>
      <c r="C1245" s="110" t="s">
        <v>342</v>
      </c>
      <c r="D1245" s="147" t="s">
        <v>3473</v>
      </c>
      <c r="E1245" s="150">
        <v>24</v>
      </c>
      <c r="F1245" s="150">
        <v>26</v>
      </c>
      <c r="G1245" s="147" t="s">
        <v>1832</v>
      </c>
      <c r="H1245" s="110" t="s">
        <v>338</v>
      </c>
      <c r="I1245" s="110" t="s">
        <v>344</v>
      </c>
      <c r="J1245" s="110">
        <v>2</v>
      </c>
      <c r="K1245" s="154">
        <v>624</v>
      </c>
      <c r="L1245" s="154" t="s">
        <v>620</v>
      </c>
      <c r="M1245" s="154">
        <v>41.916499999999999</v>
      </c>
      <c r="N1245" s="154">
        <v>-96.724199999999996</v>
      </c>
      <c r="O1245" s="154" t="str">
        <f>IF(TYPE(VLOOKUP(A1245,'2025 check'!$E$3:$E$2531,1,0))=16,"Legacy Eligibility","Y")</f>
        <v>Y</v>
      </c>
    </row>
    <row r="1246" spans="1:15" x14ac:dyDescent="0.2">
      <c r="A1246" s="110" t="s">
        <v>3474</v>
      </c>
      <c r="B1246" s="149">
        <v>0</v>
      </c>
      <c r="C1246" s="110" t="s">
        <v>342</v>
      </c>
      <c r="D1246" s="147" t="s">
        <v>3475</v>
      </c>
      <c r="E1246" s="150">
        <v>22</v>
      </c>
      <c r="F1246" s="150">
        <v>26</v>
      </c>
      <c r="G1246" s="147" t="s">
        <v>1832</v>
      </c>
      <c r="H1246" s="110" t="s">
        <v>338</v>
      </c>
      <c r="I1246" s="110" t="s">
        <v>344</v>
      </c>
      <c r="J1246" s="110">
        <v>2</v>
      </c>
      <c r="K1246" s="154">
        <v>572</v>
      </c>
      <c r="L1246" s="154" t="s">
        <v>620</v>
      </c>
      <c r="M1246" s="154">
        <v>41.916400000000003</v>
      </c>
      <c r="N1246" s="154">
        <v>-96.693799999999996</v>
      </c>
      <c r="O1246" s="154" t="str">
        <f>IF(TYPE(VLOOKUP(A1246,'2025 check'!$E$3:$E$2531,1,0))=16,"Legacy Eligibility","Y")</f>
        <v>Y</v>
      </c>
    </row>
    <row r="1247" spans="1:15" x14ac:dyDescent="0.2">
      <c r="A1247" s="110" t="s">
        <v>3476</v>
      </c>
      <c r="B1247" s="149">
        <v>0</v>
      </c>
      <c r="C1247" s="110" t="s">
        <v>342</v>
      </c>
      <c r="D1247" s="147" t="s">
        <v>3477</v>
      </c>
      <c r="E1247" s="150">
        <v>23</v>
      </c>
      <c r="F1247" s="150">
        <v>22</v>
      </c>
      <c r="G1247" s="147" t="s">
        <v>1832</v>
      </c>
      <c r="H1247" s="110" t="s">
        <v>338</v>
      </c>
      <c r="I1247" s="110" t="s">
        <v>344</v>
      </c>
      <c r="J1247" s="110">
        <v>2</v>
      </c>
      <c r="K1247" s="154">
        <v>506</v>
      </c>
      <c r="L1247" s="154" t="s">
        <v>620</v>
      </c>
      <c r="M1247" s="154">
        <v>41.902200000000001</v>
      </c>
      <c r="N1247" s="154">
        <v>-96.727500000000006</v>
      </c>
      <c r="O1247" s="154" t="str">
        <f>IF(TYPE(VLOOKUP(A1247,'2025 check'!$E$3:$E$2531,1,0))=16,"Legacy Eligibility","Y")</f>
        <v>Y</v>
      </c>
    </row>
    <row r="1248" spans="1:15" x14ac:dyDescent="0.2">
      <c r="A1248" s="110" t="s">
        <v>3478</v>
      </c>
      <c r="B1248" s="149">
        <v>0</v>
      </c>
      <c r="C1248" s="110" t="s">
        <v>342</v>
      </c>
      <c r="D1248" s="147" t="s">
        <v>3479</v>
      </c>
      <c r="E1248" s="150">
        <v>24</v>
      </c>
      <c r="F1248" s="150">
        <v>26</v>
      </c>
      <c r="G1248" s="147" t="s">
        <v>1832</v>
      </c>
      <c r="H1248" s="110" t="s">
        <v>338</v>
      </c>
      <c r="I1248" s="110" t="s">
        <v>344</v>
      </c>
      <c r="J1248" s="110">
        <v>2</v>
      </c>
      <c r="K1248" s="154">
        <v>624</v>
      </c>
      <c r="L1248" s="154" t="s">
        <v>620</v>
      </c>
      <c r="M1248" s="154">
        <v>41.800800000000002</v>
      </c>
      <c r="N1248" s="154">
        <v>-96.873599999999996</v>
      </c>
      <c r="O1248" s="154" t="str">
        <f>IF(TYPE(VLOOKUP(A1248,'2025 check'!$E$3:$E$2531,1,0))=16,"Legacy Eligibility","Y")</f>
        <v>Y</v>
      </c>
    </row>
    <row r="1249" spans="1:15" x14ac:dyDescent="0.2">
      <c r="A1249" s="110" t="s">
        <v>3480</v>
      </c>
      <c r="B1249" s="149" t="s">
        <v>3481</v>
      </c>
      <c r="C1249" s="110" t="s">
        <v>347</v>
      </c>
      <c r="D1249" s="147" t="s">
        <v>3482</v>
      </c>
      <c r="E1249" s="150">
        <v>49</v>
      </c>
      <c r="F1249" s="150">
        <v>23</v>
      </c>
      <c r="G1249" s="147" t="s">
        <v>2278</v>
      </c>
      <c r="H1249" s="110" t="s">
        <v>358</v>
      </c>
      <c r="I1249" s="110" t="s">
        <v>349</v>
      </c>
      <c r="J1249" s="110">
        <v>3</v>
      </c>
      <c r="K1249" s="154">
        <v>1127</v>
      </c>
      <c r="L1249" s="154" t="s">
        <v>340</v>
      </c>
      <c r="M1249" s="154">
        <v>41.257800000000003</v>
      </c>
      <c r="N1249" s="154">
        <v>-99.300200000000004</v>
      </c>
      <c r="O1249" s="154" t="str">
        <f>IF(TYPE(VLOOKUP(A1249,'2025 check'!$E$3:$E$2531,1,0))=16,"Legacy Eligibility","Y")</f>
        <v>Y</v>
      </c>
    </row>
    <row r="1250" spans="1:15" x14ac:dyDescent="0.2">
      <c r="A1250" s="110" t="s">
        <v>3483</v>
      </c>
      <c r="B1250" s="149" t="s">
        <v>3484</v>
      </c>
      <c r="C1250" s="110" t="s">
        <v>347</v>
      </c>
      <c r="D1250" s="147" t="s">
        <v>3485</v>
      </c>
      <c r="E1250" s="150">
        <v>29</v>
      </c>
      <c r="F1250" s="150">
        <v>20.8</v>
      </c>
      <c r="G1250" s="147" t="s">
        <v>1466</v>
      </c>
      <c r="H1250" s="110" t="s">
        <v>338</v>
      </c>
      <c r="I1250" s="110" t="s">
        <v>349</v>
      </c>
      <c r="J1250" s="110">
        <v>3</v>
      </c>
      <c r="K1250" s="154">
        <v>603.20000000000005</v>
      </c>
      <c r="L1250" s="154" t="s">
        <v>620</v>
      </c>
      <c r="M1250" s="154">
        <v>41.647300000000001</v>
      </c>
      <c r="N1250" s="154">
        <v>-99.673400000000001</v>
      </c>
      <c r="O1250" s="154" t="str">
        <f>IF(TYPE(VLOOKUP(A1250,'2025 check'!$E$3:$E$2531,1,0))=16,"Legacy Eligibility","Y")</f>
        <v>Y</v>
      </c>
    </row>
    <row r="1251" spans="1:15" x14ac:dyDescent="0.2">
      <c r="A1251" s="110" t="s">
        <v>3486</v>
      </c>
      <c r="B1251" s="149" t="s">
        <v>3487</v>
      </c>
      <c r="C1251" s="110" t="s">
        <v>347</v>
      </c>
      <c r="D1251" s="147" t="s">
        <v>3488</v>
      </c>
      <c r="E1251" s="150">
        <v>46</v>
      </c>
      <c r="F1251" s="150">
        <v>24.2</v>
      </c>
      <c r="G1251" s="147" t="s">
        <v>1466</v>
      </c>
      <c r="H1251" s="110" t="s">
        <v>338</v>
      </c>
      <c r="I1251" s="110" t="s">
        <v>349</v>
      </c>
      <c r="J1251" s="110">
        <v>3</v>
      </c>
      <c r="K1251" s="154">
        <v>1113.2</v>
      </c>
      <c r="L1251" s="154" t="s">
        <v>620</v>
      </c>
      <c r="M1251" s="154">
        <v>41.075600000000001</v>
      </c>
      <c r="N1251" s="154">
        <v>-99.354986588954944</v>
      </c>
      <c r="O1251" s="154" t="str">
        <f>IF(TYPE(VLOOKUP(A1251,'2025 check'!$E$3:$E$2531,1,0))=16,"Legacy Eligibility","Y")</f>
        <v>Y</v>
      </c>
    </row>
    <row r="1252" spans="1:15" x14ac:dyDescent="0.2">
      <c r="A1252" s="110" t="s">
        <v>3489</v>
      </c>
      <c r="B1252" s="149">
        <v>0</v>
      </c>
      <c r="C1252" s="110" t="s">
        <v>876</v>
      </c>
      <c r="D1252" s="147" t="s">
        <v>3490</v>
      </c>
      <c r="E1252" s="150">
        <v>185</v>
      </c>
      <c r="F1252" s="150">
        <v>22</v>
      </c>
      <c r="G1252" s="147" t="s">
        <v>1466</v>
      </c>
      <c r="H1252" s="110" t="s">
        <v>548</v>
      </c>
      <c r="I1252" s="110" t="s">
        <v>349</v>
      </c>
      <c r="J1252" s="110">
        <v>3</v>
      </c>
      <c r="K1252" s="154">
        <v>4070</v>
      </c>
      <c r="L1252" s="154" t="s">
        <v>340</v>
      </c>
      <c r="M1252" s="154">
        <v>40.757100000000001</v>
      </c>
      <c r="N1252" s="154">
        <v>-100.008</v>
      </c>
      <c r="O1252" s="154" t="str">
        <f>IF(TYPE(VLOOKUP(A1252,'2025 check'!$E$3:$E$2531,1,0))=16,"Legacy Eligibility","Y")</f>
        <v>Y</v>
      </c>
    </row>
    <row r="1253" spans="1:15" x14ac:dyDescent="0.2">
      <c r="A1253" s="110" t="s">
        <v>3491</v>
      </c>
      <c r="B1253" s="149" t="s">
        <v>3492</v>
      </c>
      <c r="C1253" s="110" t="s">
        <v>876</v>
      </c>
      <c r="D1253" s="147" t="s">
        <v>3493</v>
      </c>
      <c r="E1253" s="150">
        <v>107</v>
      </c>
      <c r="F1253" s="150">
        <v>20</v>
      </c>
      <c r="G1253" s="147" t="s">
        <v>1466</v>
      </c>
      <c r="H1253" s="110" t="s">
        <v>338</v>
      </c>
      <c r="I1253" s="110" t="s">
        <v>349</v>
      </c>
      <c r="J1253" s="110">
        <v>3</v>
      </c>
      <c r="K1253" s="154">
        <v>2140</v>
      </c>
      <c r="L1253" s="154" t="s">
        <v>340</v>
      </c>
      <c r="M1253" s="154">
        <v>40.877800000000001</v>
      </c>
      <c r="N1253" s="154">
        <v>-100.2244</v>
      </c>
      <c r="O1253" s="154" t="str">
        <f>IF(TYPE(VLOOKUP(A1253,'2025 check'!$E$3:$E$2531,1,0))=16,"Legacy Eligibility","Y")</f>
        <v>Y</v>
      </c>
    </row>
    <row r="1254" spans="1:15" ht="28.5" x14ac:dyDescent="0.2">
      <c r="A1254" s="110" t="s">
        <v>3494</v>
      </c>
      <c r="B1254" s="149" t="s">
        <v>3495</v>
      </c>
      <c r="C1254" s="110" t="s">
        <v>415</v>
      </c>
      <c r="D1254" s="147" t="s">
        <v>3496</v>
      </c>
      <c r="E1254" s="150">
        <v>32</v>
      </c>
      <c r="F1254" s="150">
        <v>20</v>
      </c>
      <c r="G1254" s="147" t="s">
        <v>1443</v>
      </c>
      <c r="H1254" s="110" t="s">
        <v>338</v>
      </c>
      <c r="I1254" s="110" t="s">
        <v>359</v>
      </c>
      <c r="J1254" s="110">
        <v>1</v>
      </c>
      <c r="K1254" s="154">
        <v>640</v>
      </c>
      <c r="L1254" s="154" t="s">
        <v>340</v>
      </c>
      <c r="M1254" s="154">
        <v>40.499899999999997</v>
      </c>
      <c r="N1254" s="154">
        <v>-97.824399999999997</v>
      </c>
      <c r="O1254" s="154" t="str">
        <f>IF(TYPE(VLOOKUP(A1254,'2025 check'!$E$3:$E$2531,1,0))=16,"Legacy Eligibility","Y")</f>
        <v>Y</v>
      </c>
    </row>
    <row r="1255" spans="1:15" x14ac:dyDescent="0.2">
      <c r="A1255" s="110" t="s">
        <v>3497</v>
      </c>
      <c r="B1255" s="149" t="s">
        <v>3498</v>
      </c>
      <c r="C1255" s="110" t="s">
        <v>415</v>
      </c>
      <c r="D1255" s="147" t="s">
        <v>3499</v>
      </c>
      <c r="E1255" s="150">
        <v>59</v>
      </c>
      <c r="F1255" s="150">
        <v>21.6</v>
      </c>
      <c r="G1255" s="147" t="s">
        <v>1443</v>
      </c>
      <c r="H1255" s="110" t="s">
        <v>338</v>
      </c>
      <c r="I1255" s="110" t="s">
        <v>359</v>
      </c>
      <c r="J1255" s="110">
        <v>1</v>
      </c>
      <c r="K1255" s="154">
        <v>1274.4000000000001</v>
      </c>
      <c r="L1255" s="154" t="s">
        <v>620</v>
      </c>
      <c r="M1255" s="154">
        <v>40.3506</v>
      </c>
      <c r="N1255" s="154">
        <v>-97.508200000000002</v>
      </c>
      <c r="O1255" s="154" t="str">
        <f>IF(TYPE(VLOOKUP(A1255,'2025 check'!$E$3:$E$2531,1,0))=16,"Legacy Eligibility","Y")</f>
        <v>Y</v>
      </c>
    </row>
    <row r="1256" spans="1:15" ht="28.5" x14ac:dyDescent="0.2">
      <c r="A1256" s="110" t="s">
        <v>3500</v>
      </c>
      <c r="B1256" s="149" t="s">
        <v>3501</v>
      </c>
      <c r="C1256" s="110" t="s">
        <v>2726</v>
      </c>
      <c r="D1256" s="147" t="s">
        <v>3502</v>
      </c>
      <c r="E1256" s="150">
        <v>30</v>
      </c>
      <c r="F1256" s="150">
        <v>16.5</v>
      </c>
      <c r="G1256" s="147" t="s">
        <v>1832</v>
      </c>
      <c r="H1256" s="110" t="s">
        <v>338</v>
      </c>
      <c r="I1256" s="110" t="s">
        <v>349</v>
      </c>
      <c r="J1256" s="110">
        <v>3</v>
      </c>
      <c r="K1256" s="154">
        <v>495</v>
      </c>
      <c r="L1256" s="154" t="s">
        <v>340</v>
      </c>
      <c r="M1256" s="154">
        <v>40.066800000000001</v>
      </c>
      <c r="N1256" s="154">
        <v>-98.760599999999997</v>
      </c>
      <c r="O1256" s="154" t="str">
        <f>IF(TYPE(VLOOKUP(A1256,'2025 check'!$E$3:$E$2531,1,0))=16,"Legacy Eligibility","Y")</f>
        <v>Y</v>
      </c>
    </row>
    <row r="1257" spans="1:15" x14ac:dyDescent="0.2">
      <c r="A1257" s="110" t="s">
        <v>3503</v>
      </c>
      <c r="B1257" s="149">
        <v>0</v>
      </c>
      <c r="C1257" s="110" t="s">
        <v>531</v>
      </c>
      <c r="D1257" s="147" t="s">
        <v>3504</v>
      </c>
      <c r="E1257" s="150">
        <v>32</v>
      </c>
      <c r="F1257" s="150">
        <v>28</v>
      </c>
      <c r="G1257" s="147" t="s">
        <v>1832</v>
      </c>
      <c r="H1257" s="110" t="s">
        <v>358</v>
      </c>
      <c r="I1257" s="110" t="s">
        <v>339</v>
      </c>
      <c r="J1257" s="110">
        <v>4</v>
      </c>
      <c r="K1257" s="154">
        <v>896</v>
      </c>
      <c r="L1257" s="154" t="s">
        <v>620</v>
      </c>
      <c r="M1257" s="154">
        <v>40.270499999999998</v>
      </c>
      <c r="N1257" s="154">
        <v>-100.1378</v>
      </c>
      <c r="O1257" s="154" t="str">
        <f>IF(TYPE(VLOOKUP(A1257,'2025 check'!$E$3:$E$2531,1,0))=16,"Legacy Eligibility","Y")</f>
        <v>Y</v>
      </c>
    </row>
    <row r="1258" spans="1:15" x14ac:dyDescent="0.2">
      <c r="A1258" s="110" t="s">
        <v>3505</v>
      </c>
      <c r="B1258" s="149">
        <v>0</v>
      </c>
      <c r="C1258" s="110" t="s">
        <v>531</v>
      </c>
      <c r="D1258" s="147" t="s">
        <v>3506</v>
      </c>
      <c r="E1258" s="150">
        <v>31</v>
      </c>
      <c r="F1258" s="150">
        <v>24.5</v>
      </c>
      <c r="G1258" s="147" t="s">
        <v>1832</v>
      </c>
      <c r="H1258" s="110" t="s">
        <v>338</v>
      </c>
      <c r="I1258" s="110" t="s">
        <v>339</v>
      </c>
      <c r="J1258" s="110">
        <v>4</v>
      </c>
      <c r="K1258" s="154">
        <v>759.5</v>
      </c>
      <c r="L1258" s="154" t="s">
        <v>620</v>
      </c>
      <c r="M1258" s="154">
        <v>40.139400000000002</v>
      </c>
      <c r="N1258" s="154">
        <v>-99.817099999999996</v>
      </c>
      <c r="O1258" s="154" t="str">
        <f>IF(TYPE(VLOOKUP(A1258,'2025 check'!$E$3:$E$2531,1,0))=16,"Legacy Eligibility","Y")</f>
        <v>Y</v>
      </c>
    </row>
    <row r="1259" spans="1:15" x14ac:dyDescent="0.2">
      <c r="A1259" s="110" t="s">
        <v>3507</v>
      </c>
      <c r="B1259" s="149">
        <v>0</v>
      </c>
      <c r="C1259" s="110" t="s">
        <v>531</v>
      </c>
      <c r="D1259" s="147" t="s">
        <v>3508</v>
      </c>
      <c r="E1259" s="150">
        <v>31</v>
      </c>
      <c r="F1259" s="150">
        <v>16</v>
      </c>
      <c r="G1259" s="147" t="s">
        <v>1832</v>
      </c>
      <c r="H1259" s="110" t="s">
        <v>338</v>
      </c>
      <c r="I1259" s="110" t="s">
        <v>339</v>
      </c>
      <c r="J1259" s="110">
        <v>4</v>
      </c>
      <c r="K1259" s="154">
        <v>496</v>
      </c>
      <c r="L1259" s="154" t="s">
        <v>340</v>
      </c>
      <c r="M1259" s="154">
        <v>40.336599999999997</v>
      </c>
      <c r="N1259" s="154">
        <v>-100.0394</v>
      </c>
      <c r="O1259" s="154" t="str">
        <f>IF(TYPE(VLOOKUP(A1259,'2025 check'!$E$3:$E$2531,1,0))=16,"Legacy Eligibility","Y")</f>
        <v>Legacy Eligibility</v>
      </c>
    </row>
    <row r="1260" spans="1:15" x14ac:dyDescent="0.2">
      <c r="A1260" s="110" t="s">
        <v>3509</v>
      </c>
      <c r="B1260" s="149">
        <v>0</v>
      </c>
      <c r="C1260" s="110" t="s">
        <v>531</v>
      </c>
      <c r="D1260" s="147" t="s">
        <v>3510</v>
      </c>
      <c r="E1260" s="150">
        <v>32</v>
      </c>
      <c r="F1260" s="150">
        <v>23.8</v>
      </c>
      <c r="G1260" s="147" t="s">
        <v>1832</v>
      </c>
      <c r="H1260" s="110" t="s">
        <v>338</v>
      </c>
      <c r="I1260" s="110" t="s">
        <v>339</v>
      </c>
      <c r="J1260" s="110">
        <v>4</v>
      </c>
      <c r="K1260" s="154">
        <v>761.6</v>
      </c>
      <c r="L1260" s="154" t="s">
        <v>620</v>
      </c>
      <c r="M1260" s="154">
        <v>40.263599999999997</v>
      </c>
      <c r="N1260" s="154">
        <v>-99.661900000000003</v>
      </c>
      <c r="O1260" s="154" t="str">
        <f>IF(TYPE(VLOOKUP(A1260,'2025 check'!$E$3:$E$2531,1,0))=16,"Legacy Eligibility","Y")</f>
        <v>Y</v>
      </c>
    </row>
    <row r="1261" spans="1:15" x14ac:dyDescent="0.2">
      <c r="A1261" s="110" t="s">
        <v>3511</v>
      </c>
      <c r="B1261" s="149" t="s">
        <v>3512</v>
      </c>
      <c r="C1261" s="110" t="s">
        <v>531</v>
      </c>
      <c r="D1261" s="147" t="s">
        <v>3513</v>
      </c>
      <c r="E1261" s="150">
        <v>32</v>
      </c>
      <c r="F1261" s="150">
        <v>24</v>
      </c>
      <c r="G1261" s="147" t="s">
        <v>1832</v>
      </c>
      <c r="H1261" s="110" t="s">
        <v>338</v>
      </c>
      <c r="I1261" s="110" t="s">
        <v>339</v>
      </c>
      <c r="J1261" s="110">
        <v>4</v>
      </c>
      <c r="K1261" s="154">
        <v>768</v>
      </c>
      <c r="L1261" s="154" t="s">
        <v>620</v>
      </c>
      <c r="M1261" s="154">
        <v>40.146999999999998</v>
      </c>
      <c r="N1261" s="154">
        <v>-99.789199999999994</v>
      </c>
      <c r="O1261" s="154" t="str">
        <f>IF(TYPE(VLOOKUP(A1261,'2025 check'!$E$3:$E$2531,1,0))=16,"Legacy Eligibility","Y")</f>
        <v>Y</v>
      </c>
    </row>
    <row r="1262" spans="1:15" x14ac:dyDescent="0.2">
      <c r="A1262" s="110" t="s">
        <v>3514</v>
      </c>
      <c r="B1262" s="149" t="s">
        <v>3515</v>
      </c>
      <c r="C1262" s="110" t="s">
        <v>356</v>
      </c>
      <c r="D1262" s="147" t="s">
        <v>3516</v>
      </c>
      <c r="E1262" s="150">
        <v>81</v>
      </c>
      <c r="F1262" s="150">
        <v>19</v>
      </c>
      <c r="G1262" s="147" t="s">
        <v>1832</v>
      </c>
      <c r="H1262" s="110" t="s">
        <v>338</v>
      </c>
      <c r="I1262" s="110" t="s">
        <v>359</v>
      </c>
      <c r="J1262" s="110">
        <v>1</v>
      </c>
      <c r="K1262" s="154">
        <v>1539</v>
      </c>
      <c r="L1262" s="154" t="s">
        <v>340</v>
      </c>
      <c r="M1262" s="154">
        <v>40.436700000000002</v>
      </c>
      <c r="N1262" s="154">
        <v>-96.71</v>
      </c>
      <c r="O1262" s="154" t="str">
        <f>IF(TYPE(VLOOKUP(A1262,'2025 check'!$E$3:$E$2531,1,0))=16,"Legacy Eligibility","Y")</f>
        <v>Y</v>
      </c>
    </row>
    <row r="1263" spans="1:15" x14ac:dyDescent="0.2">
      <c r="A1263" s="110" t="s">
        <v>3517</v>
      </c>
      <c r="B1263" s="149" t="s">
        <v>3518</v>
      </c>
      <c r="C1263" s="110" t="s">
        <v>356</v>
      </c>
      <c r="D1263" s="147" t="s">
        <v>3519</v>
      </c>
      <c r="E1263" s="150">
        <v>35</v>
      </c>
      <c r="F1263" s="150">
        <v>23.8</v>
      </c>
      <c r="G1263" s="147" t="s">
        <v>1832</v>
      </c>
      <c r="H1263" s="110" t="s">
        <v>338</v>
      </c>
      <c r="I1263" s="110" t="s">
        <v>359</v>
      </c>
      <c r="J1263" s="110">
        <v>1</v>
      </c>
      <c r="K1263" s="154">
        <v>833</v>
      </c>
      <c r="L1263" s="154" t="s">
        <v>340</v>
      </c>
      <c r="M1263" s="154">
        <v>40.2774</v>
      </c>
      <c r="N1263" s="154">
        <v>-96.766599999999997</v>
      </c>
      <c r="O1263" s="154" t="str">
        <f>IF(TYPE(VLOOKUP(A1263,'2025 check'!$E$3:$E$2531,1,0))=16,"Legacy Eligibility","Y")</f>
        <v>Y</v>
      </c>
    </row>
    <row r="1264" spans="1:15" x14ac:dyDescent="0.2">
      <c r="A1264" s="110" t="s">
        <v>3520</v>
      </c>
      <c r="B1264" s="149" t="s">
        <v>3521</v>
      </c>
      <c r="C1264" s="110" t="s">
        <v>356</v>
      </c>
      <c r="D1264" s="147" t="s">
        <v>3522</v>
      </c>
      <c r="E1264" s="150">
        <v>22.999999999999996</v>
      </c>
      <c r="F1264" s="150">
        <v>16.3</v>
      </c>
      <c r="G1264" s="147" t="s">
        <v>1832</v>
      </c>
      <c r="H1264" s="110" t="s">
        <v>338</v>
      </c>
      <c r="I1264" s="110" t="s">
        <v>359</v>
      </c>
      <c r="J1264" s="110">
        <v>1</v>
      </c>
      <c r="K1264" s="154">
        <v>374.9</v>
      </c>
      <c r="L1264" s="154" t="s">
        <v>340</v>
      </c>
      <c r="M1264" s="154">
        <v>40.361699999999999</v>
      </c>
      <c r="N1264" s="154">
        <v>-96.818299999999994</v>
      </c>
      <c r="O1264" s="154" t="str">
        <f>IF(TYPE(VLOOKUP(A1264,'2025 check'!$E$3:$E$2531,1,0))=16,"Legacy Eligibility","Y")</f>
        <v>Y</v>
      </c>
    </row>
    <row r="1265" spans="1:15" x14ac:dyDescent="0.2">
      <c r="A1265" s="110" t="s">
        <v>3523</v>
      </c>
      <c r="B1265" s="149">
        <v>0</v>
      </c>
      <c r="C1265" s="110" t="s">
        <v>361</v>
      </c>
      <c r="D1265" s="147" t="s">
        <v>3524</v>
      </c>
      <c r="E1265" s="150">
        <v>61</v>
      </c>
      <c r="F1265" s="150">
        <v>17.8</v>
      </c>
      <c r="G1265" s="147" t="s">
        <v>1832</v>
      </c>
      <c r="H1265" s="110" t="s">
        <v>338</v>
      </c>
      <c r="I1265" s="110" t="s">
        <v>359</v>
      </c>
      <c r="J1265" s="110">
        <v>1</v>
      </c>
      <c r="K1265" s="154">
        <v>1085.8</v>
      </c>
      <c r="L1265" s="154" t="s">
        <v>340</v>
      </c>
      <c r="M1265" s="154">
        <v>40.299599999999998</v>
      </c>
      <c r="N1265" s="154">
        <v>-97.355500000000006</v>
      </c>
      <c r="O1265" s="154" t="str">
        <f>IF(TYPE(VLOOKUP(A1265,'2025 check'!$E$3:$E$2531,1,0))=16,"Legacy Eligibility","Y")</f>
        <v>Y</v>
      </c>
    </row>
    <row r="1266" spans="1:15" x14ac:dyDescent="0.2">
      <c r="A1266" s="110" t="s">
        <v>3525</v>
      </c>
      <c r="B1266" s="149">
        <v>0</v>
      </c>
      <c r="C1266" s="110" t="s">
        <v>361</v>
      </c>
      <c r="D1266" s="147" t="s">
        <v>3526</v>
      </c>
      <c r="E1266" s="150">
        <v>26.999999999999996</v>
      </c>
      <c r="F1266" s="150">
        <v>19.8</v>
      </c>
      <c r="G1266" s="147" t="s">
        <v>3527</v>
      </c>
      <c r="H1266" s="110" t="s">
        <v>338</v>
      </c>
      <c r="I1266" s="110" t="s">
        <v>359</v>
      </c>
      <c r="J1266" s="110">
        <v>1</v>
      </c>
      <c r="K1266" s="154">
        <v>534.6</v>
      </c>
      <c r="L1266" s="154" t="s">
        <v>340</v>
      </c>
      <c r="M1266" s="154">
        <v>40.2483</v>
      </c>
      <c r="N1266" s="154">
        <v>-97.239999600000004</v>
      </c>
      <c r="O1266" s="154" t="str">
        <f>IF(TYPE(VLOOKUP(A1266,'2025 check'!$E$3:$E$2531,1,0))=16,"Legacy Eligibility","Y")</f>
        <v>Y</v>
      </c>
    </row>
    <row r="1267" spans="1:15" x14ac:dyDescent="0.2">
      <c r="A1267" s="110" t="s">
        <v>3528</v>
      </c>
      <c r="B1267" s="149">
        <v>0</v>
      </c>
      <c r="C1267" s="110" t="s">
        <v>361</v>
      </c>
      <c r="D1267" s="147" t="s">
        <v>3529</v>
      </c>
      <c r="E1267" s="150">
        <v>62</v>
      </c>
      <c r="F1267" s="150">
        <v>15.8</v>
      </c>
      <c r="G1267" s="147" t="s">
        <v>1466</v>
      </c>
      <c r="H1267" s="110" t="s">
        <v>338</v>
      </c>
      <c r="I1267" s="110" t="s">
        <v>359</v>
      </c>
      <c r="J1267" s="110">
        <v>1</v>
      </c>
      <c r="K1267" s="154">
        <v>979.6</v>
      </c>
      <c r="L1267" s="154" t="s">
        <v>340</v>
      </c>
      <c r="M1267" s="154">
        <v>40.163800000000002</v>
      </c>
      <c r="N1267" s="154">
        <v>-97.143199999999993</v>
      </c>
      <c r="O1267" s="154" t="str">
        <f>IF(TYPE(VLOOKUP(A1267,'2025 check'!$E$3:$E$2531,1,0))=16,"Legacy Eligibility","Y")</f>
        <v>Y</v>
      </c>
    </row>
    <row r="1268" spans="1:15" x14ac:dyDescent="0.2">
      <c r="A1268" s="110" t="s">
        <v>3530</v>
      </c>
      <c r="B1268" s="149">
        <v>0</v>
      </c>
      <c r="C1268" s="110" t="s">
        <v>366</v>
      </c>
      <c r="D1268" s="147" t="s">
        <v>3531</v>
      </c>
      <c r="E1268" s="150">
        <v>39</v>
      </c>
      <c r="F1268" s="150">
        <v>15.8</v>
      </c>
      <c r="G1268" s="147" t="s">
        <v>1832</v>
      </c>
      <c r="H1268" s="110" t="s">
        <v>338</v>
      </c>
      <c r="I1268" s="110" t="s">
        <v>359</v>
      </c>
      <c r="J1268" s="110">
        <v>1</v>
      </c>
      <c r="K1268" s="154">
        <v>616.20000000000005</v>
      </c>
      <c r="L1268" s="154" t="s">
        <v>340</v>
      </c>
      <c r="M1268" s="154">
        <v>40.334699999999998</v>
      </c>
      <c r="N1268" s="154">
        <v>-96.208699999999993</v>
      </c>
      <c r="O1268" s="154" t="str">
        <f>IF(TYPE(VLOOKUP(A1268,'2025 check'!$E$3:$E$2531,1,0))=16,"Legacy Eligibility","Y")</f>
        <v>Y</v>
      </c>
    </row>
    <row r="1269" spans="1:15" x14ac:dyDescent="0.2">
      <c r="A1269" s="110" t="s">
        <v>3532</v>
      </c>
      <c r="B1269" s="149">
        <v>0</v>
      </c>
      <c r="C1269" s="110" t="s">
        <v>366</v>
      </c>
      <c r="D1269" s="147" t="s">
        <v>3533</v>
      </c>
      <c r="E1269" s="150">
        <v>38</v>
      </c>
      <c r="F1269" s="150">
        <v>15.9</v>
      </c>
      <c r="G1269" s="147" t="s">
        <v>1832</v>
      </c>
      <c r="H1269" s="110" t="s">
        <v>338</v>
      </c>
      <c r="I1269" s="110" t="s">
        <v>359</v>
      </c>
      <c r="J1269" s="110">
        <v>1</v>
      </c>
      <c r="K1269" s="154">
        <v>604.20000000000005</v>
      </c>
      <c r="L1269" s="154" t="s">
        <v>340</v>
      </c>
      <c r="M1269" s="154">
        <v>40.320099999999996</v>
      </c>
      <c r="N1269" s="154">
        <v>-96.084913411045079</v>
      </c>
      <c r="O1269" s="154" t="str">
        <f>IF(TYPE(VLOOKUP(A1269,'2025 check'!$E$3:$E$2531,1,0))=16,"Legacy Eligibility","Y")</f>
        <v>Legacy Eligibility</v>
      </c>
    </row>
    <row r="1270" spans="1:15" x14ac:dyDescent="0.2">
      <c r="A1270" s="110" t="s">
        <v>3534</v>
      </c>
      <c r="B1270" s="149">
        <v>0</v>
      </c>
      <c r="C1270" s="110" t="s">
        <v>366</v>
      </c>
      <c r="D1270" s="147" t="s">
        <v>3535</v>
      </c>
      <c r="E1270" s="150">
        <v>70</v>
      </c>
      <c r="F1270" s="150">
        <v>16</v>
      </c>
      <c r="G1270" s="147" t="s">
        <v>1832</v>
      </c>
      <c r="H1270" s="110" t="s">
        <v>338</v>
      </c>
      <c r="I1270" s="110" t="s">
        <v>359</v>
      </c>
      <c r="J1270" s="110">
        <v>1</v>
      </c>
      <c r="K1270" s="154">
        <v>1120</v>
      </c>
      <c r="L1270" s="154" t="s">
        <v>340</v>
      </c>
      <c r="M1270" s="154">
        <v>40.479999300000003</v>
      </c>
      <c r="N1270" s="154">
        <v>-96.2333</v>
      </c>
      <c r="O1270" s="154" t="str">
        <f>IF(TYPE(VLOOKUP(A1270,'2025 check'!$E$3:$E$2531,1,0))=16,"Legacy Eligibility","Y")</f>
        <v>Y</v>
      </c>
    </row>
    <row r="1271" spans="1:15" x14ac:dyDescent="0.2">
      <c r="A1271" s="110" t="s">
        <v>3536</v>
      </c>
      <c r="B1271" s="149" t="s">
        <v>3537</v>
      </c>
      <c r="C1271" s="110" t="s">
        <v>1202</v>
      </c>
      <c r="D1271" s="147" t="s">
        <v>3538</v>
      </c>
      <c r="E1271" s="150">
        <v>113</v>
      </c>
      <c r="F1271" s="150">
        <v>24.7</v>
      </c>
      <c r="G1271" s="147" t="s">
        <v>337</v>
      </c>
      <c r="H1271" s="110" t="s">
        <v>338</v>
      </c>
      <c r="I1271" s="110" t="s">
        <v>359</v>
      </c>
      <c r="J1271" s="110">
        <v>1</v>
      </c>
      <c r="K1271" s="154">
        <v>2791.1</v>
      </c>
      <c r="L1271" s="154" t="s">
        <v>620</v>
      </c>
      <c r="M1271" s="154">
        <v>40.685899999999997</v>
      </c>
      <c r="N1271" s="154">
        <v>-96.463899999999995</v>
      </c>
      <c r="O1271" s="154" t="str">
        <f>IF(TYPE(VLOOKUP(A1271,'2025 check'!$E$3:$E$2531,1,0))=16,"Legacy Eligibility","Y")</f>
        <v>Y</v>
      </c>
    </row>
    <row r="1272" spans="1:15" x14ac:dyDescent="0.2">
      <c r="A1272" s="110" t="s">
        <v>3539</v>
      </c>
      <c r="B1272" s="149" t="s">
        <v>3540</v>
      </c>
      <c r="C1272" s="110" t="s">
        <v>1202</v>
      </c>
      <c r="D1272" s="147" t="s">
        <v>3541</v>
      </c>
      <c r="E1272" s="150">
        <v>76</v>
      </c>
      <c r="F1272" s="150">
        <v>24.6</v>
      </c>
      <c r="G1272" s="147" t="s">
        <v>337</v>
      </c>
      <c r="H1272" s="110" t="s">
        <v>338</v>
      </c>
      <c r="I1272" s="110" t="s">
        <v>359</v>
      </c>
      <c r="J1272" s="110">
        <v>1</v>
      </c>
      <c r="K1272" s="154">
        <v>1869.6</v>
      </c>
      <c r="L1272" s="154" t="s">
        <v>620</v>
      </c>
      <c r="M1272" s="154">
        <v>41.002299999999998</v>
      </c>
      <c r="N1272" s="154">
        <v>-96.767600000000002</v>
      </c>
      <c r="O1272" s="154" t="str">
        <f>IF(TYPE(VLOOKUP(A1272,'2025 check'!$E$3:$E$2531,1,0))=16,"Legacy Eligibility","Y")</f>
        <v>Y</v>
      </c>
    </row>
    <row r="1273" spans="1:15" x14ac:dyDescent="0.2">
      <c r="A1273" s="110" t="s">
        <v>3542</v>
      </c>
      <c r="B1273" s="149" t="s">
        <v>3543</v>
      </c>
      <c r="C1273" s="110" t="s">
        <v>1202</v>
      </c>
      <c r="D1273" s="147" t="s">
        <v>3544</v>
      </c>
      <c r="E1273" s="150">
        <v>81</v>
      </c>
      <c r="F1273" s="150">
        <v>24.6</v>
      </c>
      <c r="G1273" s="147" t="s">
        <v>337</v>
      </c>
      <c r="H1273" s="110" t="s">
        <v>338</v>
      </c>
      <c r="I1273" s="110" t="s">
        <v>359</v>
      </c>
      <c r="J1273" s="110">
        <v>1</v>
      </c>
      <c r="K1273" s="154">
        <v>1992.6</v>
      </c>
      <c r="L1273" s="154" t="s">
        <v>620</v>
      </c>
      <c r="M1273" s="154">
        <v>40.807000000000002</v>
      </c>
      <c r="N1273" s="154">
        <v>-96.892099999999999</v>
      </c>
      <c r="O1273" s="154" t="str">
        <f>IF(TYPE(VLOOKUP(A1273,'2025 check'!$E$3:$E$2531,1,0))=16,"Legacy Eligibility","Y")</f>
        <v>Y</v>
      </c>
    </row>
    <row r="1274" spans="1:15" x14ac:dyDescent="0.2">
      <c r="A1274" s="110" t="s">
        <v>3545</v>
      </c>
      <c r="B1274" s="149" t="s">
        <v>2790</v>
      </c>
      <c r="C1274" s="110" t="s">
        <v>1688</v>
      </c>
      <c r="D1274" s="147" t="s">
        <v>3546</v>
      </c>
      <c r="E1274" s="150">
        <v>120</v>
      </c>
      <c r="F1274" s="150">
        <v>20.6</v>
      </c>
      <c r="G1274" s="147" t="s">
        <v>1466</v>
      </c>
      <c r="H1274" s="110" t="s">
        <v>338</v>
      </c>
      <c r="I1274" s="110" t="s">
        <v>339</v>
      </c>
      <c r="J1274" s="110">
        <v>4</v>
      </c>
      <c r="K1274" s="154">
        <v>2472</v>
      </c>
      <c r="L1274" s="154" t="s">
        <v>340</v>
      </c>
      <c r="M1274" s="154">
        <v>41.058</v>
      </c>
      <c r="N1274" s="154">
        <v>-100.62</v>
      </c>
      <c r="O1274" s="154" t="str">
        <f>IF(TYPE(VLOOKUP(A1274,'2025 check'!$E$3:$E$2531,1,0))=16,"Legacy Eligibility","Y")</f>
        <v>Y</v>
      </c>
    </row>
    <row r="1275" spans="1:15" x14ac:dyDescent="0.2">
      <c r="A1275" s="110" t="s">
        <v>3547</v>
      </c>
      <c r="B1275" s="149">
        <v>0</v>
      </c>
      <c r="C1275" s="110" t="s">
        <v>1688</v>
      </c>
      <c r="D1275" s="147" t="s">
        <v>3548</v>
      </c>
      <c r="E1275" s="150">
        <v>110</v>
      </c>
      <c r="F1275" s="150">
        <v>20.5</v>
      </c>
      <c r="G1275" s="147" t="s">
        <v>1466</v>
      </c>
      <c r="H1275" s="110" t="s">
        <v>338</v>
      </c>
      <c r="I1275" s="110" t="s">
        <v>339</v>
      </c>
      <c r="J1275" s="110">
        <v>4</v>
      </c>
      <c r="K1275" s="154">
        <v>2255</v>
      </c>
      <c r="L1275" s="154" t="s">
        <v>340</v>
      </c>
      <c r="M1275" s="154">
        <v>40.908999999999999</v>
      </c>
      <c r="N1275" s="154">
        <v>-100.282</v>
      </c>
      <c r="O1275" s="154" t="str">
        <f>IF(TYPE(VLOOKUP(A1275,'2025 check'!$E$3:$E$2531,1,0))=16,"Legacy Eligibility","Y")</f>
        <v>Y</v>
      </c>
    </row>
    <row r="1276" spans="1:15" x14ac:dyDescent="0.2">
      <c r="A1276" s="110" t="s">
        <v>3549</v>
      </c>
      <c r="B1276" s="149" t="s">
        <v>3550</v>
      </c>
      <c r="C1276" s="110" t="s">
        <v>435</v>
      </c>
      <c r="D1276" s="147" t="s">
        <v>3551</v>
      </c>
      <c r="E1276" s="150">
        <v>47</v>
      </c>
      <c r="F1276" s="150">
        <v>22</v>
      </c>
      <c r="G1276" s="147" t="s">
        <v>1466</v>
      </c>
      <c r="H1276" s="110" t="s">
        <v>338</v>
      </c>
      <c r="I1276" s="110" t="s">
        <v>349</v>
      </c>
      <c r="J1276" s="110">
        <v>3</v>
      </c>
      <c r="K1276" s="154">
        <v>1034</v>
      </c>
      <c r="L1276" s="154" t="s">
        <v>620</v>
      </c>
      <c r="M1276" s="154">
        <v>41.060699999999997</v>
      </c>
      <c r="N1276" s="154">
        <v>-98.142799999999994</v>
      </c>
      <c r="O1276" s="154" t="str">
        <f>IF(TYPE(VLOOKUP(A1276,'2025 check'!$E$3:$E$2531,1,0))=16,"Legacy Eligibility","Y")</f>
        <v>Y</v>
      </c>
    </row>
    <row r="1277" spans="1:15" x14ac:dyDescent="0.2">
      <c r="A1277" s="110" t="s">
        <v>3552</v>
      </c>
      <c r="B1277" s="149">
        <v>0</v>
      </c>
      <c r="C1277" s="110" t="s">
        <v>369</v>
      </c>
      <c r="D1277" s="147" t="s">
        <v>3553</v>
      </c>
      <c r="E1277" s="150">
        <v>47</v>
      </c>
      <c r="F1277" s="150">
        <v>26.3</v>
      </c>
      <c r="G1277" s="147" t="s">
        <v>1832</v>
      </c>
      <c r="H1277" s="110" t="s">
        <v>548</v>
      </c>
      <c r="I1277" s="110" t="s">
        <v>359</v>
      </c>
      <c r="J1277" s="110">
        <v>1</v>
      </c>
      <c r="K1277" s="154">
        <v>1236.0999999999999</v>
      </c>
      <c r="L1277" s="154" t="s">
        <v>340</v>
      </c>
      <c r="M1277" s="154">
        <v>40.443899999999999</v>
      </c>
      <c r="N1277" s="154">
        <v>-95.753500000000003</v>
      </c>
      <c r="O1277" s="154" t="str">
        <f>IF(TYPE(VLOOKUP(A1277,'2025 check'!$E$3:$E$2531,1,0))=16,"Legacy Eligibility","Y")</f>
        <v>Y</v>
      </c>
    </row>
    <row r="1278" spans="1:15" x14ac:dyDescent="0.2">
      <c r="A1278" s="110" t="s">
        <v>3554</v>
      </c>
      <c r="B1278" s="149">
        <v>0</v>
      </c>
      <c r="C1278" s="110" t="s">
        <v>369</v>
      </c>
      <c r="D1278" s="147" t="s">
        <v>3555</v>
      </c>
      <c r="E1278" s="150">
        <v>83</v>
      </c>
      <c r="F1278" s="150">
        <v>14</v>
      </c>
      <c r="G1278" s="147" t="s">
        <v>337</v>
      </c>
      <c r="H1278" s="110" t="s">
        <v>338</v>
      </c>
      <c r="I1278" s="110" t="s">
        <v>359</v>
      </c>
      <c r="J1278" s="110">
        <v>1</v>
      </c>
      <c r="K1278" s="154">
        <v>1162</v>
      </c>
      <c r="L1278" s="154" t="s">
        <v>340</v>
      </c>
      <c r="M1278" s="154">
        <v>40.291699999999999</v>
      </c>
      <c r="N1278" s="154">
        <v>-95.678299999999993</v>
      </c>
      <c r="O1278" s="154" t="str">
        <f>IF(TYPE(VLOOKUP(A1278,'2025 check'!$E$3:$E$2531,1,0))=16,"Legacy Eligibility","Y")</f>
        <v>Y</v>
      </c>
    </row>
    <row r="1279" spans="1:15" x14ac:dyDescent="0.2">
      <c r="A1279" s="110" t="s">
        <v>3556</v>
      </c>
      <c r="B1279" s="149">
        <v>0</v>
      </c>
      <c r="C1279" s="110" t="s">
        <v>1530</v>
      </c>
      <c r="D1279" s="147" t="s">
        <v>3557</v>
      </c>
      <c r="E1279" s="150">
        <v>24</v>
      </c>
      <c r="F1279" s="150">
        <v>19.8</v>
      </c>
      <c r="G1279" s="147" t="s">
        <v>1466</v>
      </c>
      <c r="H1279" s="110" t="s">
        <v>338</v>
      </c>
      <c r="I1279" s="110" t="s">
        <v>349</v>
      </c>
      <c r="J1279" s="110">
        <v>3</v>
      </c>
      <c r="K1279" s="154">
        <v>475.2</v>
      </c>
      <c r="L1279" s="154" t="s">
        <v>340</v>
      </c>
      <c r="M1279" s="154">
        <v>40.189429710215798</v>
      </c>
      <c r="N1279" s="154">
        <v>-98.104808046627042</v>
      </c>
      <c r="O1279" s="154" t="str">
        <f>IF(TYPE(VLOOKUP(A1279,'2025 check'!$E$3:$E$2531,1,0))=16,"Legacy Eligibility","Y")</f>
        <v>Y</v>
      </c>
    </row>
    <row r="1280" spans="1:15" x14ac:dyDescent="0.2">
      <c r="A1280" s="110" t="s">
        <v>3558</v>
      </c>
      <c r="B1280" s="149">
        <v>0</v>
      </c>
      <c r="C1280" s="110" t="s">
        <v>442</v>
      </c>
      <c r="D1280" s="147" t="s">
        <v>3559</v>
      </c>
      <c r="E1280" s="150">
        <v>59</v>
      </c>
      <c r="F1280" s="150">
        <v>16</v>
      </c>
      <c r="G1280" s="147" t="s">
        <v>1832</v>
      </c>
      <c r="H1280" s="110" t="s">
        <v>338</v>
      </c>
      <c r="I1280" s="110" t="s">
        <v>359</v>
      </c>
      <c r="J1280" s="110">
        <v>1</v>
      </c>
      <c r="K1280" s="154">
        <v>944</v>
      </c>
      <c r="L1280" s="154" t="s">
        <v>340</v>
      </c>
      <c r="M1280" s="154">
        <v>40.711599999999997</v>
      </c>
      <c r="N1280" s="154">
        <v>-96.248500000000007</v>
      </c>
      <c r="O1280" s="154" t="str">
        <f>IF(TYPE(VLOOKUP(A1280,'2025 check'!$E$3:$E$2531,1,0))=16,"Legacy Eligibility","Y")</f>
        <v>Y</v>
      </c>
    </row>
    <row r="1281" spans="1:15" x14ac:dyDescent="0.2">
      <c r="A1281" s="110" t="s">
        <v>3560</v>
      </c>
      <c r="B1281" s="149">
        <v>0</v>
      </c>
      <c r="C1281" s="110" t="s">
        <v>442</v>
      </c>
      <c r="D1281" s="147" t="s">
        <v>3561</v>
      </c>
      <c r="E1281" s="150">
        <v>87</v>
      </c>
      <c r="F1281" s="150">
        <v>16.5</v>
      </c>
      <c r="G1281" s="147" t="s">
        <v>1443</v>
      </c>
      <c r="H1281" s="110" t="s">
        <v>338</v>
      </c>
      <c r="I1281" s="110" t="s">
        <v>359</v>
      </c>
      <c r="J1281" s="110">
        <v>1</v>
      </c>
      <c r="K1281" s="154">
        <v>1435.5</v>
      </c>
      <c r="L1281" s="154" t="s">
        <v>340</v>
      </c>
      <c r="M1281" s="154">
        <v>40.550800000000002</v>
      </c>
      <c r="N1281" s="154">
        <v>-95.972800000000007</v>
      </c>
      <c r="O1281" s="154" t="str">
        <f>IF(TYPE(VLOOKUP(A1281,'2025 check'!$E$3:$E$2531,1,0))=16,"Legacy Eligibility","Y")</f>
        <v>Y</v>
      </c>
    </row>
    <row r="1282" spans="1:15" x14ac:dyDescent="0.2">
      <c r="A1282" s="110" t="s">
        <v>3562</v>
      </c>
      <c r="B1282" s="149">
        <v>0</v>
      </c>
      <c r="C1282" s="110" t="s">
        <v>442</v>
      </c>
      <c r="D1282" s="147" t="s">
        <v>3563</v>
      </c>
      <c r="E1282" s="150">
        <v>32</v>
      </c>
      <c r="F1282" s="150">
        <v>13.9</v>
      </c>
      <c r="G1282" s="147" t="s">
        <v>1832</v>
      </c>
      <c r="H1282" s="110" t="s">
        <v>338</v>
      </c>
      <c r="I1282" s="110" t="s">
        <v>359</v>
      </c>
      <c r="J1282" s="110">
        <v>1</v>
      </c>
      <c r="K1282" s="154">
        <v>444.8</v>
      </c>
      <c r="L1282" s="154" t="s">
        <v>340</v>
      </c>
      <c r="M1282" s="154">
        <v>40.624999299999999</v>
      </c>
      <c r="N1282" s="154">
        <v>-96.328299999999999</v>
      </c>
      <c r="O1282" s="154" t="str">
        <f>IF(TYPE(VLOOKUP(A1282,'2025 check'!$E$3:$E$2531,1,0))=16,"Legacy Eligibility","Y")</f>
        <v>Y</v>
      </c>
    </row>
    <row r="1283" spans="1:15" x14ac:dyDescent="0.2">
      <c r="A1283" s="110" t="s">
        <v>3564</v>
      </c>
      <c r="B1283" s="149" t="s">
        <v>3565</v>
      </c>
      <c r="C1283" s="110" t="s">
        <v>442</v>
      </c>
      <c r="D1283" s="147" t="s">
        <v>3566</v>
      </c>
      <c r="E1283" s="150">
        <v>80</v>
      </c>
      <c r="F1283" s="150">
        <v>16</v>
      </c>
      <c r="G1283" s="147" t="s">
        <v>1832</v>
      </c>
      <c r="H1283" s="110" t="s">
        <v>338</v>
      </c>
      <c r="I1283" s="110" t="s">
        <v>359</v>
      </c>
      <c r="J1283" s="110">
        <v>1</v>
      </c>
      <c r="K1283" s="154">
        <v>1280</v>
      </c>
      <c r="L1283" s="154" t="s">
        <v>340</v>
      </c>
      <c r="M1283" s="154">
        <v>40.566699999999997</v>
      </c>
      <c r="N1283" s="154">
        <v>-95.988699999999994</v>
      </c>
      <c r="O1283" s="154" t="str">
        <f>IF(TYPE(VLOOKUP(A1283,'2025 check'!$E$3:$E$2531,1,0))=16,"Legacy Eligibility","Y")</f>
        <v>Y</v>
      </c>
    </row>
    <row r="1284" spans="1:15" x14ac:dyDescent="0.2">
      <c r="A1284" s="110" t="s">
        <v>3567</v>
      </c>
      <c r="B1284" s="149" t="s">
        <v>3568</v>
      </c>
      <c r="C1284" s="110" t="s">
        <v>373</v>
      </c>
      <c r="D1284" s="147" t="s">
        <v>3569</v>
      </c>
      <c r="E1284" s="150">
        <v>40</v>
      </c>
      <c r="F1284" s="150">
        <v>21.8</v>
      </c>
      <c r="G1284" s="147" t="s">
        <v>1832</v>
      </c>
      <c r="H1284" s="110" t="s">
        <v>548</v>
      </c>
      <c r="I1284" s="110" t="s">
        <v>359</v>
      </c>
      <c r="J1284" s="110">
        <v>1</v>
      </c>
      <c r="K1284" s="154">
        <v>872</v>
      </c>
      <c r="L1284" s="154" t="s">
        <v>340</v>
      </c>
      <c r="M1284" s="154">
        <v>40.138300000000001</v>
      </c>
      <c r="N1284" s="154">
        <v>-96.031800000000004</v>
      </c>
      <c r="O1284" s="154" t="str">
        <f>IF(TYPE(VLOOKUP(A1284,'2025 check'!$E$3:$E$2531,1,0))=16,"Legacy Eligibility","Y")</f>
        <v>Y</v>
      </c>
    </row>
    <row r="1285" spans="1:15" x14ac:dyDescent="0.2">
      <c r="A1285" s="110" t="s">
        <v>3570</v>
      </c>
      <c r="B1285" s="149" t="s">
        <v>3571</v>
      </c>
      <c r="C1285" s="110" t="s">
        <v>373</v>
      </c>
      <c r="D1285" s="147" t="s">
        <v>3572</v>
      </c>
      <c r="E1285" s="150">
        <v>31</v>
      </c>
      <c r="F1285" s="150">
        <v>17.5</v>
      </c>
      <c r="G1285" s="147" t="s">
        <v>1832</v>
      </c>
      <c r="H1285" s="110" t="s">
        <v>338</v>
      </c>
      <c r="I1285" s="110" t="s">
        <v>359</v>
      </c>
      <c r="J1285" s="110">
        <v>1</v>
      </c>
      <c r="K1285" s="154">
        <v>542.5</v>
      </c>
      <c r="L1285" s="154" t="s">
        <v>340</v>
      </c>
      <c r="M1285" s="154">
        <v>40.116</v>
      </c>
      <c r="N1285" s="154">
        <v>-96.426000000000002</v>
      </c>
      <c r="O1285" s="154" t="str">
        <f>IF(TYPE(VLOOKUP(A1285,'2025 check'!$E$3:$E$2531,1,0))=16,"Legacy Eligibility","Y")</f>
        <v>Y</v>
      </c>
    </row>
    <row r="1286" spans="1:15" x14ac:dyDescent="0.2">
      <c r="A1286" s="110" t="s">
        <v>3573</v>
      </c>
      <c r="B1286" s="149">
        <v>0</v>
      </c>
      <c r="C1286" s="110" t="s">
        <v>377</v>
      </c>
      <c r="D1286" s="147" t="s">
        <v>3574</v>
      </c>
      <c r="E1286" s="150">
        <v>36</v>
      </c>
      <c r="F1286" s="150">
        <v>15.9</v>
      </c>
      <c r="G1286" s="147" t="s">
        <v>1832</v>
      </c>
      <c r="H1286" s="110" t="s">
        <v>338</v>
      </c>
      <c r="I1286" s="110" t="s">
        <v>344</v>
      </c>
      <c r="J1286" s="110">
        <v>2</v>
      </c>
      <c r="K1286" s="154">
        <v>572.4</v>
      </c>
      <c r="L1286" s="154" t="s">
        <v>340</v>
      </c>
      <c r="M1286" s="154">
        <v>42.286299999999997</v>
      </c>
      <c r="N1286" s="154">
        <v>-97.815399999999997</v>
      </c>
      <c r="O1286" s="154" t="str">
        <f>IF(TYPE(VLOOKUP(A1286,'2025 check'!$E$3:$E$2531,1,0))=16,"Legacy Eligibility","Y")</f>
        <v>Y</v>
      </c>
    </row>
    <row r="1287" spans="1:15" x14ac:dyDescent="0.2">
      <c r="A1287" s="110" t="s">
        <v>3575</v>
      </c>
      <c r="B1287" s="149">
        <v>0</v>
      </c>
      <c r="C1287" s="110" t="s">
        <v>377</v>
      </c>
      <c r="D1287" s="147" t="s">
        <v>3576</v>
      </c>
      <c r="E1287" s="150">
        <v>56</v>
      </c>
      <c r="F1287" s="150">
        <v>16</v>
      </c>
      <c r="G1287" s="147" t="s">
        <v>1832</v>
      </c>
      <c r="H1287" s="110" t="s">
        <v>338</v>
      </c>
      <c r="I1287" s="110" t="s">
        <v>344</v>
      </c>
      <c r="J1287" s="110">
        <v>2</v>
      </c>
      <c r="K1287" s="154">
        <v>896</v>
      </c>
      <c r="L1287" s="154" t="s">
        <v>340</v>
      </c>
      <c r="M1287" s="154">
        <v>42.264200000000002</v>
      </c>
      <c r="N1287" s="154">
        <v>-97.637</v>
      </c>
      <c r="O1287" s="154" t="str">
        <f>IF(TYPE(VLOOKUP(A1287,'2025 check'!$E$3:$E$2531,1,0))=16,"Legacy Eligibility","Y")</f>
        <v>Y</v>
      </c>
    </row>
    <row r="1288" spans="1:15" x14ac:dyDescent="0.2">
      <c r="A1288" s="110" t="s">
        <v>3577</v>
      </c>
      <c r="B1288" s="149">
        <v>0</v>
      </c>
      <c r="C1288" s="110" t="s">
        <v>377</v>
      </c>
      <c r="D1288" s="147" t="s">
        <v>2443</v>
      </c>
      <c r="E1288" s="150">
        <v>51</v>
      </c>
      <c r="F1288" s="150">
        <v>20</v>
      </c>
      <c r="G1288" s="147" t="s">
        <v>1466</v>
      </c>
      <c r="H1288" s="110" t="s">
        <v>338</v>
      </c>
      <c r="I1288" s="110" t="s">
        <v>344</v>
      </c>
      <c r="J1288" s="110">
        <v>2</v>
      </c>
      <c r="K1288" s="154">
        <v>1020</v>
      </c>
      <c r="L1288" s="154" t="s">
        <v>340</v>
      </c>
      <c r="M1288" s="154">
        <v>42.250399999999999</v>
      </c>
      <c r="N1288" s="154">
        <v>-97.376099999999994</v>
      </c>
      <c r="O1288" s="154" t="str">
        <f>IF(TYPE(VLOOKUP(A1288,'2025 check'!$E$3:$E$2531,1,0))=16,"Legacy Eligibility","Y")</f>
        <v>Y</v>
      </c>
    </row>
    <row r="1289" spans="1:15" x14ac:dyDescent="0.2">
      <c r="A1289" s="110" t="s">
        <v>3578</v>
      </c>
      <c r="B1289" s="149">
        <v>0</v>
      </c>
      <c r="C1289" s="110" t="s">
        <v>377</v>
      </c>
      <c r="D1289" s="147" t="s">
        <v>3579</v>
      </c>
      <c r="E1289" s="150">
        <v>81</v>
      </c>
      <c r="F1289" s="150">
        <v>20</v>
      </c>
      <c r="G1289" s="147" t="s">
        <v>1832</v>
      </c>
      <c r="H1289" s="110" t="s">
        <v>338</v>
      </c>
      <c r="I1289" s="110" t="s">
        <v>344</v>
      </c>
      <c r="J1289" s="110">
        <v>2</v>
      </c>
      <c r="K1289" s="154">
        <v>1620</v>
      </c>
      <c r="L1289" s="154" t="s">
        <v>340</v>
      </c>
      <c r="M1289" s="154">
        <v>42.238</v>
      </c>
      <c r="N1289" s="154">
        <v>-97.543300000000002</v>
      </c>
      <c r="O1289" s="154" t="str">
        <f>IF(TYPE(VLOOKUP(A1289,'2025 check'!$E$3:$E$2531,1,0))=16,"Legacy Eligibility","Y")</f>
        <v>Y</v>
      </c>
    </row>
    <row r="1290" spans="1:15" x14ac:dyDescent="0.2">
      <c r="A1290" s="110" t="s">
        <v>3580</v>
      </c>
      <c r="B1290" s="149" t="s">
        <v>3581</v>
      </c>
      <c r="C1290" s="110" t="s">
        <v>2449</v>
      </c>
      <c r="D1290" s="147" t="s">
        <v>3582</v>
      </c>
      <c r="E1290" s="150">
        <v>51</v>
      </c>
      <c r="F1290" s="150">
        <v>24.4</v>
      </c>
      <c r="G1290" s="147" t="s">
        <v>1466</v>
      </c>
      <c r="H1290" s="110" t="s">
        <v>338</v>
      </c>
      <c r="I1290" s="110" t="s">
        <v>349</v>
      </c>
      <c r="J1290" s="110">
        <v>3</v>
      </c>
      <c r="K1290" s="154">
        <v>1244.4000000000001</v>
      </c>
      <c r="L1290" s="154" t="s">
        <v>340</v>
      </c>
      <c r="M1290" s="154">
        <v>41.056899999999999</v>
      </c>
      <c r="N1290" s="154">
        <v>-97.713099999999997</v>
      </c>
      <c r="O1290" s="154" t="str">
        <f>IF(TYPE(VLOOKUP(A1290,'2025 check'!$E$3:$E$2531,1,0))=16,"Legacy Eligibility","Y")</f>
        <v>Y</v>
      </c>
    </row>
    <row r="1291" spans="1:15" x14ac:dyDescent="0.2">
      <c r="A1291" s="110" t="s">
        <v>3583</v>
      </c>
      <c r="B1291" s="149" t="s">
        <v>3584</v>
      </c>
      <c r="C1291" s="110" t="s">
        <v>2449</v>
      </c>
      <c r="D1291" s="147" t="s">
        <v>3585</v>
      </c>
      <c r="E1291" s="150">
        <v>60</v>
      </c>
      <c r="F1291" s="150">
        <v>18</v>
      </c>
      <c r="G1291" s="147" t="s">
        <v>1832</v>
      </c>
      <c r="H1291" s="110" t="s">
        <v>338</v>
      </c>
      <c r="I1291" s="110" t="s">
        <v>349</v>
      </c>
      <c r="J1291" s="110">
        <v>3</v>
      </c>
      <c r="K1291" s="154">
        <v>1080</v>
      </c>
      <c r="L1291" s="154" t="s">
        <v>340</v>
      </c>
      <c r="M1291" s="154">
        <v>41.079999299999997</v>
      </c>
      <c r="N1291" s="154">
        <v>-97.636700000000005</v>
      </c>
      <c r="O1291" s="154" t="str">
        <f>IF(TYPE(VLOOKUP(A1291,'2025 check'!$E$3:$E$2531,1,0))=16,"Legacy Eligibility","Y")</f>
        <v>Y</v>
      </c>
    </row>
    <row r="1292" spans="1:15" x14ac:dyDescent="0.2">
      <c r="A1292" s="110" t="s">
        <v>3586</v>
      </c>
      <c r="B1292" s="149">
        <v>0</v>
      </c>
      <c r="C1292" s="110" t="s">
        <v>1081</v>
      </c>
      <c r="D1292" s="147" t="s">
        <v>3587</v>
      </c>
      <c r="E1292" s="150">
        <v>63</v>
      </c>
      <c r="F1292" s="150">
        <v>24.5</v>
      </c>
      <c r="G1292" s="147" t="s">
        <v>1832</v>
      </c>
      <c r="H1292" s="110" t="s">
        <v>358</v>
      </c>
      <c r="I1292" s="110" t="s">
        <v>339</v>
      </c>
      <c r="J1292" s="110">
        <v>4</v>
      </c>
      <c r="K1292" s="154">
        <v>1543.5</v>
      </c>
      <c r="L1292" s="154" t="s">
        <v>340</v>
      </c>
      <c r="M1292" s="154">
        <v>40.125900000000001</v>
      </c>
      <c r="N1292" s="154">
        <v>-100.74120000000001</v>
      </c>
      <c r="O1292" s="154" t="str">
        <f>IF(TYPE(VLOOKUP(A1292,'2025 check'!$E$3:$E$2531,1,0))=16,"Legacy Eligibility","Y")</f>
        <v>Y</v>
      </c>
    </row>
    <row r="1293" spans="1:15" x14ac:dyDescent="0.2">
      <c r="A1293" s="110" t="s">
        <v>3588</v>
      </c>
      <c r="B1293" s="149" t="s">
        <v>3589</v>
      </c>
      <c r="C1293" s="110" t="s">
        <v>559</v>
      </c>
      <c r="D1293" s="147" t="s">
        <v>3590</v>
      </c>
      <c r="E1293" s="150">
        <v>32.000999999999998</v>
      </c>
      <c r="F1293" s="150">
        <v>20.399999999999999</v>
      </c>
      <c r="G1293" s="147" t="s">
        <v>1466</v>
      </c>
      <c r="H1293" s="110" t="s">
        <v>338</v>
      </c>
      <c r="I1293" s="110" t="s">
        <v>359</v>
      </c>
      <c r="J1293" s="110">
        <v>1</v>
      </c>
      <c r="K1293" s="154">
        <v>652.79999999999995</v>
      </c>
      <c r="L1293" s="154" t="s">
        <v>340</v>
      </c>
      <c r="M1293" s="154">
        <v>40.385800000000003</v>
      </c>
      <c r="N1293" s="154">
        <v>-97.008799999999994</v>
      </c>
      <c r="O1293" s="154" t="str">
        <f>IF(TYPE(VLOOKUP(A1293,'2025 check'!$E$3:$E$2531,1,0))=16,"Legacy Eligibility","Y")</f>
        <v>Y</v>
      </c>
    </row>
    <row r="1294" spans="1:15" x14ac:dyDescent="0.2">
      <c r="A1294" s="110" t="s">
        <v>3591</v>
      </c>
      <c r="B1294" s="149" t="s">
        <v>3592</v>
      </c>
      <c r="C1294" s="110" t="s">
        <v>559</v>
      </c>
      <c r="D1294" s="147" t="s">
        <v>3593</v>
      </c>
      <c r="E1294" s="150">
        <v>32.001312335957998</v>
      </c>
      <c r="F1294" s="150">
        <v>25.7</v>
      </c>
      <c r="G1294" s="147" t="s">
        <v>1466</v>
      </c>
      <c r="H1294" s="110" t="s">
        <v>338</v>
      </c>
      <c r="I1294" s="110" t="s">
        <v>359</v>
      </c>
      <c r="J1294" s="110">
        <v>1</v>
      </c>
      <c r="K1294" s="154">
        <v>822.4</v>
      </c>
      <c r="L1294" s="154" t="s">
        <v>620</v>
      </c>
      <c r="M1294" s="154">
        <v>40.408000000000001</v>
      </c>
      <c r="N1294" s="154">
        <v>-97.222300000000004</v>
      </c>
      <c r="O1294" s="154" t="str">
        <f>IF(TYPE(VLOOKUP(A1294,'2025 check'!$E$3:$E$2531,1,0))=16,"Legacy Eligibility","Y")</f>
        <v>Y</v>
      </c>
    </row>
    <row r="1295" spans="1:15" x14ac:dyDescent="0.2">
      <c r="A1295" s="110" t="s">
        <v>3594</v>
      </c>
      <c r="B1295" s="149" t="s">
        <v>3595</v>
      </c>
      <c r="C1295" s="110" t="s">
        <v>559</v>
      </c>
      <c r="D1295" s="147" t="s">
        <v>3596</v>
      </c>
      <c r="E1295" s="150">
        <v>29</v>
      </c>
      <c r="F1295" s="150">
        <v>16</v>
      </c>
      <c r="G1295" s="147" t="s">
        <v>1466</v>
      </c>
      <c r="H1295" s="110" t="s">
        <v>338</v>
      </c>
      <c r="I1295" s="110" t="s">
        <v>359</v>
      </c>
      <c r="J1295" s="110">
        <v>1</v>
      </c>
      <c r="K1295" s="154">
        <v>464</v>
      </c>
      <c r="L1295" s="154" t="s">
        <v>340</v>
      </c>
      <c r="M1295" s="154">
        <v>40.561799999999998</v>
      </c>
      <c r="N1295" s="154">
        <v>-97.160200000000003</v>
      </c>
      <c r="O1295" s="154" t="str">
        <f>IF(TYPE(VLOOKUP(A1295,'2025 check'!$E$3:$E$2531,1,0))=16,"Legacy Eligibility","Y")</f>
        <v>Y</v>
      </c>
    </row>
    <row r="1296" spans="1:15" x14ac:dyDescent="0.2">
      <c r="A1296" s="110" t="s">
        <v>3597</v>
      </c>
      <c r="B1296" s="149" t="s">
        <v>3598</v>
      </c>
      <c r="C1296" s="110" t="s">
        <v>456</v>
      </c>
      <c r="D1296" s="147" t="s">
        <v>3599</v>
      </c>
      <c r="E1296" s="150">
        <v>30</v>
      </c>
      <c r="F1296" s="150">
        <v>26</v>
      </c>
      <c r="G1296" s="147" t="s">
        <v>1832</v>
      </c>
      <c r="H1296" s="110" t="s">
        <v>338</v>
      </c>
      <c r="I1296" s="110" t="s">
        <v>359</v>
      </c>
      <c r="J1296" s="110">
        <v>1</v>
      </c>
      <c r="K1296" s="154">
        <v>780</v>
      </c>
      <c r="L1296" s="154" t="s">
        <v>620</v>
      </c>
      <c r="M1296" s="154">
        <v>41.190899999999999</v>
      </c>
      <c r="N1296" s="154">
        <v>-96.715999999999994</v>
      </c>
      <c r="O1296" s="154" t="str">
        <f>IF(TYPE(VLOOKUP(A1296,'2025 check'!$E$3:$E$2531,1,0))=16,"Legacy Eligibility","Y")</f>
        <v>Y</v>
      </c>
    </row>
    <row r="1297" spans="1:15" x14ac:dyDescent="0.2">
      <c r="A1297" s="110" t="s">
        <v>3600</v>
      </c>
      <c r="B1297" s="149">
        <v>0</v>
      </c>
      <c r="C1297" s="110" t="s">
        <v>456</v>
      </c>
      <c r="D1297" s="147" t="s">
        <v>3601</v>
      </c>
      <c r="E1297" s="150">
        <v>96</v>
      </c>
      <c r="F1297" s="150">
        <v>22.3</v>
      </c>
      <c r="G1297" s="147" t="s">
        <v>1832</v>
      </c>
      <c r="H1297" s="110" t="s">
        <v>338</v>
      </c>
      <c r="I1297" s="110" t="s">
        <v>359</v>
      </c>
      <c r="J1297" s="110">
        <v>1</v>
      </c>
      <c r="K1297" s="154">
        <v>2140.8000000000002</v>
      </c>
      <c r="L1297" s="154" t="s">
        <v>340</v>
      </c>
      <c r="M1297" s="154">
        <v>41.276699999999998</v>
      </c>
      <c r="N1297" s="154">
        <v>-96.398300000000006</v>
      </c>
      <c r="O1297" s="154" t="str">
        <f>IF(TYPE(VLOOKUP(A1297,'2025 check'!$E$3:$E$2531,1,0))=16,"Legacy Eligibility","Y")</f>
        <v>Y</v>
      </c>
    </row>
    <row r="1298" spans="1:15" x14ac:dyDescent="0.2">
      <c r="A1298" s="110" t="s">
        <v>3602</v>
      </c>
      <c r="B1298" s="149">
        <v>0</v>
      </c>
      <c r="C1298" s="110" t="s">
        <v>387</v>
      </c>
      <c r="D1298" s="147" t="s">
        <v>3603</v>
      </c>
      <c r="E1298" s="150">
        <v>61</v>
      </c>
      <c r="F1298" s="150">
        <v>16</v>
      </c>
      <c r="G1298" s="147" t="s">
        <v>337</v>
      </c>
      <c r="H1298" s="110" t="s">
        <v>338</v>
      </c>
      <c r="I1298" s="110" t="s">
        <v>344</v>
      </c>
      <c r="J1298" s="110">
        <v>2</v>
      </c>
      <c r="K1298" s="154">
        <v>976</v>
      </c>
      <c r="L1298" s="154" t="s">
        <v>340</v>
      </c>
      <c r="M1298" s="154">
        <v>42.037799999999997</v>
      </c>
      <c r="N1298" s="154">
        <v>-96.366299999999995</v>
      </c>
      <c r="O1298" s="154" t="str">
        <f>IF(TYPE(VLOOKUP(A1298,'2025 check'!$E$3:$E$2531,1,0))=16,"Legacy Eligibility","Y")</f>
        <v>Y</v>
      </c>
    </row>
    <row r="1299" spans="1:15" x14ac:dyDescent="0.2">
      <c r="A1299" s="110" t="s">
        <v>3604</v>
      </c>
      <c r="B1299" s="149">
        <v>0</v>
      </c>
      <c r="C1299" s="110" t="s">
        <v>918</v>
      </c>
      <c r="D1299" s="147" t="s">
        <v>3605</v>
      </c>
      <c r="E1299" s="150">
        <v>69</v>
      </c>
      <c r="F1299" s="150">
        <v>20.2</v>
      </c>
      <c r="G1299" s="147" t="s">
        <v>1832</v>
      </c>
      <c r="H1299" s="110" t="s">
        <v>358</v>
      </c>
      <c r="I1299" s="110" t="s">
        <v>349</v>
      </c>
      <c r="J1299" s="110">
        <v>3</v>
      </c>
      <c r="K1299" s="154">
        <v>1393.8</v>
      </c>
      <c r="L1299" s="154" t="s">
        <v>340</v>
      </c>
      <c r="M1299" s="154">
        <v>40.052100000000003</v>
      </c>
      <c r="N1299" s="154">
        <v>-98.320300000000003</v>
      </c>
      <c r="O1299" s="154" t="str">
        <f>IF(TYPE(VLOOKUP(A1299,'2025 check'!$E$3:$E$2531,1,0))=16,"Legacy Eligibility","Y")</f>
        <v>Y</v>
      </c>
    </row>
    <row r="1300" spans="1:15" x14ac:dyDescent="0.2">
      <c r="A1300" s="110" t="s">
        <v>3606</v>
      </c>
      <c r="B1300" s="149" t="s">
        <v>3607</v>
      </c>
      <c r="C1300" s="110" t="s">
        <v>742</v>
      </c>
      <c r="D1300" s="147" t="s">
        <v>3608</v>
      </c>
      <c r="E1300" s="150">
        <v>81</v>
      </c>
      <c r="F1300" s="150">
        <v>20.100000000000001</v>
      </c>
      <c r="G1300" s="147" t="s">
        <v>1832</v>
      </c>
      <c r="H1300" s="110" t="s">
        <v>338</v>
      </c>
      <c r="I1300" s="110" t="s">
        <v>349</v>
      </c>
      <c r="J1300" s="110">
        <v>3</v>
      </c>
      <c r="K1300" s="154">
        <v>1628.1</v>
      </c>
      <c r="L1300" s="154" t="s">
        <v>340</v>
      </c>
      <c r="M1300" s="154">
        <v>40.727699999999999</v>
      </c>
      <c r="N1300" s="154">
        <v>-97.593500000000006</v>
      </c>
      <c r="O1300" s="154" t="str">
        <f>IF(TYPE(VLOOKUP(A1300,'2025 check'!$E$3:$E$2531,1,0))=16,"Legacy Eligibility","Y")</f>
        <v>Y</v>
      </c>
    </row>
    <row r="1301" spans="1:15" x14ac:dyDescent="0.2">
      <c r="A1301" s="110" t="s">
        <v>3609</v>
      </c>
      <c r="B1301" s="149">
        <v>0</v>
      </c>
      <c r="C1301" s="110" t="s">
        <v>967</v>
      </c>
      <c r="D1301" s="147" t="s">
        <v>3610</v>
      </c>
      <c r="E1301" s="150">
        <v>39</v>
      </c>
      <c r="F1301" s="150">
        <v>19.600000000000001</v>
      </c>
      <c r="G1301" s="147" t="s">
        <v>1466</v>
      </c>
      <c r="H1301" s="110" t="s">
        <v>338</v>
      </c>
      <c r="I1301" s="110" t="s">
        <v>344</v>
      </c>
      <c r="J1301" s="110">
        <v>2</v>
      </c>
      <c r="K1301" s="154">
        <v>764.4</v>
      </c>
      <c r="L1301" s="154" t="s">
        <v>340</v>
      </c>
      <c r="M1301" s="154">
        <v>41.578699999999998</v>
      </c>
      <c r="N1301" s="154">
        <v>-97.927300000000002</v>
      </c>
      <c r="O1301" s="154" t="str">
        <f>IF(TYPE(VLOOKUP(A1301,'2025 check'!$E$3:$E$2531,1,0))=16,"Legacy Eligibility","Y")</f>
        <v>Y</v>
      </c>
    </row>
    <row r="1302" spans="1:15" ht="28.5" x14ac:dyDescent="0.2">
      <c r="A1302" s="110" t="s">
        <v>3611</v>
      </c>
      <c r="B1302" s="149" t="s">
        <v>3612</v>
      </c>
      <c r="C1302" s="110" t="s">
        <v>3355</v>
      </c>
      <c r="D1302" s="147" t="s">
        <v>3613</v>
      </c>
      <c r="E1302" s="150">
        <v>51</v>
      </c>
      <c r="F1302" s="150">
        <v>29.5</v>
      </c>
      <c r="G1302" s="147" t="s">
        <v>1466</v>
      </c>
      <c r="H1302" s="110" t="s">
        <v>338</v>
      </c>
      <c r="I1302" s="110" t="s">
        <v>601</v>
      </c>
      <c r="J1302" s="110">
        <v>5</v>
      </c>
      <c r="K1302" s="154">
        <v>1504.5</v>
      </c>
      <c r="L1302" s="154" t="s">
        <v>340</v>
      </c>
      <c r="M1302" s="154">
        <v>41.268000000000001</v>
      </c>
      <c r="N1302" s="154">
        <v>-103.078</v>
      </c>
      <c r="O1302" s="154" t="str">
        <f>IF(TYPE(VLOOKUP(A1302,'2025 check'!$E$3:$E$2531,1,0))=16,"Legacy Eligibility","Y")</f>
        <v>Y</v>
      </c>
    </row>
    <row r="1303" spans="1:15" x14ac:dyDescent="0.2">
      <c r="A1303" s="110" t="s">
        <v>3614</v>
      </c>
      <c r="B1303" s="149">
        <v>0</v>
      </c>
      <c r="C1303" s="110" t="s">
        <v>494</v>
      </c>
      <c r="D1303" s="147" t="s">
        <v>3615</v>
      </c>
      <c r="E1303" s="150">
        <v>118</v>
      </c>
      <c r="F1303" s="150">
        <v>20</v>
      </c>
      <c r="G1303" s="147" t="s">
        <v>1832</v>
      </c>
      <c r="H1303" s="110" t="s">
        <v>338</v>
      </c>
      <c r="I1303" s="110" t="s">
        <v>344</v>
      </c>
      <c r="J1303" s="110">
        <v>2</v>
      </c>
      <c r="K1303" s="154">
        <v>2360</v>
      </c>
      <c r="L1303" s="154" t="s">
        <v>340</v>
      </c>
      <c r="M1303" s="154">
        <v>42.522599999999997</v>
      </c>
      <c r="N1303" s="154">
        <v>-96.795500000000004</v>
      </c>
      <c r="O1303" s="154" t="str">
        <f>IF(TYPE(VLOOKUP(A1303,'2025 check'!$E$3:$E$2531,1,0))=16,"Legacy Eligibility","Y")</f>
        <v>Y</v>
      </c>
    </row>
    <row r="1304" spans="1:15" x14ac:dyDescent="0.2">
      <c r="A1304" s="110" t="s">
        <v>3616</v>
      </c>
      <c r="B1304" s="149">
        <v>0</v>
      </c>
      <c r="C1304" s="110" t="s">
        <v>531</v>
      </c>
      <c r="D1304" s="147" t="s">
        <v>3617</v>
      </c>
      <c r="E1304" s="150">
        <v>32</v>
      </c>
      <c r="F1304" s="150">
        <v>26.2</v>
      </c>
      <c r="G1304" s="147" t="s">
        <v>1832</v>
      </c>
      <c r="H1304" s="110" t="s">
        <v>338</v>
      </c>
      <c r="I1304" s="110" t="s">
        <v>339</v>
      </c>
      <c r="J1304" s="110">
        <v>4</v>
      </c>
      <c r="K1304" s="154">
        <v>838.4</v>
      </c>
      <c r="L1304" s="154" t="s">
        <v>620</v>
      </c>
      <c r="M1304" s="154">
        <v>40.277900000000002</v>
      </c>
      <c r="N1304" s="154">
        <v>-99.692800000000005</v>
      </c>
      <c r="O1304" s="154" t="str">
        <f>IF(TYPE(VLOOKUP(A1304,'2025 check'!$E$3:$E$2531,1,0))=16,"Legacy Eligibility","Y")</f>
        <v>Y</v>
      </c>
    </row>
    <row r="1305" spans="1:15" x14ac:dyDescent="0.2">
      <c r="A1305" s="110" t="s">
        <v>3618</v>
      </c>
      <c r="B1305" s="149" t="s">
        <v>3619</v>
      </c>
      <c r="C1305" s="110" t="s">
        <v>828</v>
      </c>
      <c r="D1305" s="147" t="s">
        <v>3620</v>
      </c>
      <c r="E1305" s="150">
        <v>64</v>
      </c>
      <c r="F1305" s="150">
        <v>33.5</v>
      </c>
      <c r="G1305" s="147" t="s">
        <v>3621</v>
      </c>
      <c r="H1305" s="110" t="s">
        <v>358</v>
      </c>
      <c r="I1305" s="110" t="s">
        <v>349</v>
      </c>
      <c r="J1305" s="110">
        <v>3</v>
      </c>
      <c r="K1305" s="154">
        <v>2144</v>
      </c>
      <c r="L1305" s="154" t="s">
        <v>340</v>
      </c>
      <c r="M1305" s="154">
        <v>40.829700000000003</v>
      </c>
      <c r="N1305" s="154">
        <v>-98.607500000000002</v>
      </c>
      <c r="O1305" s="154" t="str">
        <f>IF(TYPE(VLOOKUP(A1305,'2025 check'!$E$3:$E$2531,1,0))=16,"Legacy Eligibility","Y")</f>
        <v>Legacy Eligibility</v>
      </c>
    </row>
    <row r="1306" spans="1:15" x14ac:dyDescent="0.2">
      <c r="A1306" s="110" t="s">
        <v>3622</v>
      </c>
      <c r="B1306" s="149">
        <v>0</v>
      </c>
      <c r="C1306" s="110" t="s">
        <v>1927</v>
      </c>
      <c r="D1306" s="147" t="s">
        <v>3623</v>
      </c>
      <c r="E1306" s="150">
        <v>69</v>
      </c>
      <c r="F1306" s="150">
        <v>24</v>
      </c>
      <c r="G1306" s="147" t="s">
        <v>2278</v>
      </c>
      <c r="H1306" s="110" t="s">
        <v>358</v>
      </c>
      <c r="I1306" s="110" t="s">
        <v>339</v>
      </c>
      <c r="J1306" s="110">
        <v>4</v>
      </c>
      <c r="K1306" s="154">
        <v>1656</v>
      </c>
      <c r="L1306" s="154" t="s">
        <v>340</v>
      </c>
      <c r="M1306" s="154">
        <v>40.3611</v>
      </c>
      <c r="N1306" s="154">
        <v>-100.9071</v>
      </c>
      <c r="O1306" s="154" t="str">
        <f>IF(TYPE(VLOOKUP(A1306,'2025 check'!$E$3:$E$2531,1,0))=16,"Legacy Eligibility","Y")</f>
        <v>Y</v>
      </c>
    </row>
    <row r="1307" spans="1:15" x14ac:dyDescent="0.2">
      <c r="A1307" s="110" t="s">
        <v>3624</v>
      </c>
      <c r="B1307" s="149">
        <v>0</v>
      </c>
      <c r="C1307" s="110" t="s">
        <v>361</v>
      </c>
      <c r="D1307" s="147" t="s">
        <v>3625</v>
      </c>
      <c r="E1307" s="150">
        <v>34</v>
      </c>
      <c r="F1307" s="150">
        <v>19.899999999999999</v>
      </c>
      <c r="G1307" s="147" t="s">
        <v>1832</v>
      </c>
      <c r="H1307" s="110" t="s">
        <v>338</v>
      </c>
      <c r="I1307" s="110" t="s">
        <v>359</v>
      </c>
      <c r="J1307" s="110">
        <v>1</v>
      </c>
      <c r="K1307" s="154">
        <v>676.6</v>
      </c>
      <c r="L1307" s="154" t="s">
        <v>340</v>
      </c>
      <c r="M1307" s="154">
        <v>40.088799999999999</v>
      </c>
      <c r="N1307" s="154">
        <v>-97.268900000000002</v>
      </c>
      <c r="O1307" s="154" t="str">
        <f>IF(TYPE(VLOOKUP(A1307,'2025 check'!$E$3:$E$2531,1,0))=16,"Legacy Eligibility","Y")</f>
        <v>Y</v>
      </c>
    </row>
    <row r="1308" spans="1:15" x14ac:dyDescent="0.2">
      <c r="A1308" s="110" t="s">
        <v>3626</v>
      </c>
      <c r="B1308" s="149">
        <v>0</v>
      </c>
      <c r="C1308" s="110" t="s">
        <v>366</v>
      </c>
      <c r="D1308" s="147" t="s">
        <v>3627</v>
      </c>
      <c r="E1308" s="150">
        <v>50</v>
      </c>
      <c r="F1308" s="150">
        <v>20</v>
      </c>
      <c r="G1308" s="147" t="s">
        <v>1832</v>
      </c>
      <c r="H1308" s="110" t="s">
        <v>338</v>
      </c>
      <c r="I1308" s="110" t="s">
        <v>359</v>
      </c>
      <c r="J1308" s="110">
        <v>1</v>
      </c>
      <c r="K1308" s="154">
        <v>1000</v>
      </c>
      <c r="L1308" s="154" t="s">
        <v>340</v>
      </c>
      <c r="M1308" s="154">
        <v>40.508600000000001</v>
      </c>
      <c r="N1308" s="154">
        <v>-96.453699999999998</v>
      </c>
      <c r="O1308" s="154" t="str">
        <f>IF(TYPE(VLOOKUP(A1308,'2025 check'!$E$3:$E$2531,1,0))=16,"Legacy Eligibility","Y")</f>
        <v>Y</v>
      </c>
    </row>
    <row r="1309" spans="1:15" x14ac:dyDescent="0.2">
      <c r="A1309" s="110" t="s">
        <v>3628</v>
      </c>
      <c r="B1309" s="149">
        <v>0</v>
      </c>
      <c r="C1309" s="110" t="s">
        <v>652</v>
      </c>
      <c r="D1309" s="147" t="s">
        <v>3629</v>
      </c>
      <c r="E1309" s="150">
        <v>142.001312335958</v>
      </c>
      <c r="F1309" s="150">
        <v>29.5</v>
      </c>
      <c r="G1309" s="147" t="s">
        <v>1832</v>
      </c>
      <c r="H1309" s="110" t="s">
        <v>338</v>
      </c>
      <c r="I1309" s="110" t="s">
        <v>344</v>
      </c>
      <c r="J1309" s="110">
        <v>2</v>
      </c>
      <c r="K1309" s="154">
        <v>4189</v>
      </c>
      <c r="L1309" s="154" t="s">
        <v>620</v>
      </c>
      <c r="M1309" s="154">
        <v>41.8309</v>
      </c>
      <c r="N1309" s="154">
        <v>-97.458699999999993</v>
      </c>
      <c r="O1309" s="154" t="str">
        <f>IF(TYPE(VLOOKUP(A1309,'2025 check'!$E$3:$E$2531,1,0))=16,"Legacy Eligibility","Y")</f>
        <v>Y</v>
      </c>
    </row>
    <row r="1310" spans="1:15" x14ac:dyDescent="0.2">
      <c r="A1310" s="110" t="s">
        <v>3630</v>
      </c>
      <c r="B1310" s="149">
        <v>0</v>
      </c>
      <c r="C1310" s="110" t="s">
        <v>652</v>
      </c>
      <c r="D1310" s="147" t="s">
        <v>3631</v>
      </c>
      <c r="E1310" s="150">
        <v>32.000999999999998</v>
      </c>
      <c r="F1310" s="150">
        <v>30.1</v>
      </c>
      <c r="G1310" s="147" t="s">
        <v>1466</v>
      </c>
      <c r="H1310" s="110" t="s">
        <v>338</v>
      </c>
      <c r="I1310" s="110" t="s">
        <v>344</v>
      </c>
      <c r="J1310" s="110">
        <v>2</v>
      </c>
      <c r="K1310" s="154">
        <v>963.2</v>
      </c>
      <c r="L1310" s="154" t="s">
        <v>620</v>
      </c>
      <c r="M1310" s="154">
        <v>41.815199999999997</v>
      </c>
      <c r="N1310" s="154">
        <v>-97.678200000000004</v>
      </c>
      <c r="O1310" s="154" t="str">
        <f>IF(TYPE(VLOOKUP(A1310,'2025 check'!$E$3:$E$2531,1,0))=16,"Legacy Eligibility","Y")</f>
        <v>Y</v>
      </c>
    </row>
    <row r="1311" spans="1:15" x14ac:dyDescent="0.2">
      <c r="A1311" s="110" t="s">
        <v>3632</v>
      </c>
      <c r="B1311" s="149">
        <v>0</v>
      </c>
      <c r="C1311" s="110" t="s">
        <v>369</v>
      </c>
      <c r="D1311" s="147" t="s">
        <v>3633</v>
      </c>
      <c r="E1311" s="150">
        <v>32</v>
      </c>
      <c r="F1311" s="150">
        <v>12.8</v>
      </c>
      <c r="G1311" s="147" t="s">
        <v>1832</v>
      </c>
      <c r="H1311" s="110" t="s">
        <v>338</v>
      </c>
      <c r="I1311" s="110" t="s">
        <v>359</v>
      </c>
      <c r="J1311" s="110">
        <v>1</v>
      </c>
      <c r="K1311" s="154">
        <v>409.6</v>
      </c>
      <c r="L1311" s="154" t="s">
        <v>340</v>
      </c>
      <c r="M1311" s="154">
        <v>40.494199999999999</v>
      </c>
      <c r="N1311" s="154">
        <v>-96.054199999999994</v>
      </c>
      <c r="O1311" s="154" t="str">
        <f>IF(TYPE(VLOOKUP(A1311,'2025 check'!$E$3:$E$2531,1,0))=16,"Legacy Eligibility","Y")</f>
        <v>Y</v>
      </c>
    </row>
    <row r="1312" spans="1:15" x14ac:dyDescent="0.2">
      <c r="A1312" s="110" t="s">
        <v>3634</v>
      </c>
      <c r="B1312" s="149">
        <v>0</v>
      </c>
      <c r="C1312" s="110" t="s">
        <v>369</v>
      </c>
      <c r="D1312" s="147" t="s">
        <v>3635</v>
      </c>
      <c r="E1312" s="150">
        <v>90.999999999999986</v>
      </c>
      <c r="F1312" s="150">
        <v>13.6</v>
      </c>
      <c r="G1312" s="147" t="s">
        <v>337</v>
      </c>
      <c r="H1312" s="110" t="s">
        <v>338</v>
      </c>
      <c r="I1312" s="110" t="s">
        <v>359</v>
      </c>
      <c r="J1312" s="110">
        <v>1</v>
      </c>
      <c r="K1312" s="154">
        <v>1237.5999999999999</v>
      </c>
      <c r="L1312" s="154" t="s">
        <v>340</v>
      </c>
      <c r="M1312" s="154">
        <v>40.451700000000002</v>
      </c>
      <c r="N1312" s="154">
        <v>-95.686700000000002</v>
      </c>
      <c r="O1312" s="154" t="str">
        <f>IF(TYPE(VLOOKUP(A1312,'2025 check'!$E$3:$E$2531,1,0))=16,"Legacy Eligibility","Y")</f>
        <v>Y</v>
      </c>
    </row>
    <row r="1313" spans="1:15" x14ac:dyDescent="0.2">
      <c r="A1313" s="110" t="s">
        <v>3636</v>
      </c>
      <c r="B1313" s="149">
        <v>0</v>
      </c>
      <c r="C1313" s="110" t="s">
        <v>1530</v>
      </c>
      <c r="D1313" s="147" t="s">
        <v>3637</v>
      </c>
      <c r="E1313" s="150">
        <v>28</v>
      </c>
      <c r="F1313" s="150">
        <v>26.3</v>
      </c>
      <c r="G1313" s="147" t="s">
        <v>1466</v>
      </c>
      <c r="H1313" s="110" t="s">
        <v>338</v>
      </c>
      <c r="I1313" s="110" t="s">
        <v>349</v>
      </c>
      <c r="J1313" s="110">
        <v>3</v>
      </c>
      <c r="K1313" s="154">
        <v>736.4</v>
      </c>
      <c r="L1313" s="154" t="s">
        <v>620</v>
      </c>
      <c r="M1313" s="154">
        <v>40.1434</v>
      </c>
      <c r="N1313" s="154">
        <v>-98.199200000000005</v>
      </c>
      <c r="O1313" s="154" t="str">
        <f>IF(TYPE(VLOOKUP(A1313,'2025 check'!$E$3:$E$2531,1,0))=16,"Legacy Eligibility","Y")</f>
        <v>Legacy Eligibility</v>
      </c>
    </row>
    <row r="1314" spans="1:15" x14ac:dyDescent="0.2">
      <c r="A1314" s="110" t="s">
        <v>3638</v>
      </c>
      <c r="B1314" s="149">
        <v>0</v>
      </c>
      <c r="C1314" s="110" t="s">
        <v>442</v>
      </c>
      <c r="D1314" s="147" t="s">
        <v>3639</v>
      </c>
      <c r="E1314" s="150">
        <v>61</v>
      </c>
      <c r="F1314" s="150">
        <v>16</v>
      </c>
      <c r="G1314" s="147" t="s">
        <v>1832</v>
      </c>
      <c r="H1314" s="110" t="s">
        <v>338</v>
      </c>
      <c r="I1314" s="110" t="s">
        <v>359</v>
      </c>
      <c r="J1314" s="110">
        <v>1</v>
      </c>
      <c r="K1314" s="154">
        <v>976</v>
      </c>
      <c r="L1314" s="154" t="s">
        <v>340</v>
      </c>
      <c r="M1314" s="154">
        <v>40.581200000000003</v>
      </c>
      <c r="N1314" s="154">
        <v>-95.98501569325407</v>
      </c>
      <c r="O1314" s="154" t="str">
        <f>IF(TYPE(VLOOKUP(A1314,'2025 check'!$E$3:$E$2531,1,0))=16,"Legacy Eligibility","Y")</f>
        <v>Y</v>
      </c>
    </row>
    <row r="1315" spans="1:15" x14ac:dyDescent="0.2">
      <c r="A1315" s="110" t="s">
        <v>3640</v>
      </c>
      <c r="B1315" s="149" t="s">
        <v>3641</v>
      </c>
      <c r="C1315" s="110" t="s">
        <v>373</v>
      </c>
      <c r="D1315" s="147" t="s">
        <v>3642</v>
      </c>
      <c r="E1315" s="150">
        <v>26</v>
      </c>
      <c r="F1315" s="150">
        <v>18</v>
      </c>
      <c r="G1315" s="147" t="s">
        <v>1832</v>
      </c>
      <c r="H1315" s="110" t="s">
        <v>338</v>
      </c>
      <c r="I1315" s="110" t="s">
        <v>359</v>
      </c>
      <c r="J1315" s="110">
        <v>1</v>
      </c>
      <c r="K1315" s="154">
        <v>468</v>
      </c>
      <c r="L1315" s="154" t="s">
        <v>340</v>
      </c>
      <c r="M1315" s="154">
        <v>40.197099999999999</v>
      </c>
      <c r="N1315" s="154">
        <v>-96.066900000000004</v>
      </c>
      <c r="O1315" s="154" t="str">
        <f>IF(TYPE(VLOOKUP(A1315,'2025 check'!$E$3:$E$2531,1,0))=16,"Legacy Eligibility","Y")</f>
        <v>Y</v>
      </c>
    </row>
    <row r="1316" spans="1:15" x14ac:dyDescent="0.2">
      <c r="A1316" s="110" t="s">
        <v>3643</v>
      </c>
      <c r="B1316" s="149">
        <v>0</v>
      </c>
      <c r="C1316" s="110" t="s">
        <v>456</v>
      </c>
      <c r="D1316" s="147" t="s">
        <v>3644</v>
      </c>
      <c r="E1316" s="150">
        <v>24</v>
      </c>
      <c r="F1316" s="150">
        <v>20</v>
      </c>
      <c r="G1316" s="147" t="s">
        <v>1466</v>
      </c>
      <c r="H1316" s="110" t="s">
        <v>338</v>
      </c>
      <c r="I1316" s="110" t="s">
        <v>359</v>
      </c>
      <c r="J1316" s="110">
        <v>1</v>
      </c>
      <c r="K1316" s="154">
        <v>480</v>
      </c>
      <c r="L1316" s="154" t="s">
        <v>340</v>
      </c>
      <c r="M1316" s="154">
        <v>41.176000000000002</v>
      </c>
      <c r="N1316" s="154">
        <v>-96.373000000000005</v>
      </c>
      <c r="O1316" s="154" t="str">
        <f>IF(TYPE(VLOOKUP(A1316,'2025 check'!$E$3:$E$2531,1,0))=16,"Legacy Eligibility","Y")</f>
        <v>Y</v>
      </c>
    </row>
    <row r="1317" spans="1:15" x14ac:dyDescent="0.2">
      <c r="A1317" s="110" t="s">
        <v>3645</v>
      </c>
      <c r="B1317" s="149">
        <v>0</v>
      </c>
      <c r="C1317" s="110" t="s">
        <v>721</v>
      </c>
      <c r="D1317" s="147" t="s">
        <v>3646</v>
      </c>
      <c r="E1317" s="150">
        <v>30</v>
      </c>
      <c r="F1317" s="150">
        <v>16</v>
      </c>
      <c r="G1317" s="147" t="s">
        <v>1466</v>
      </c>
      <c r="H1317" s="110" t="s">
        <v>338</v>
      </c>
      <c r="I1317" s="110" t="s">
        <v>344</v>
      </c>
      <c r="J1317" s="110">
        <v>2</v>
      </c>
      <c r="K1317" s="154">
        <v>480</v>
      </c>
      <c r="L1317" s="154" t="s">
        <v>340</v>
      </c>
      <c r="M1317" s="154">
        <v>41.874999299999999</v>
      </c>
      <c r="N1317" s="154">
        <v>-97.136700000000005</v>
      </c>
      <c r="O1317" s="154" t="str">
        <f>IF(TYPE(VLOOKUP(A1317,'2025 check'!$E$3:$E$2531,1,0))=16,"Legacy Eligibility","Y")</f>
        <v>Y</v>
      </c>
    </row>
    <row r="1318" spans="1:15" ht="28.5" x14ac:dyDescent="0.2">
      <c r="A1318" s="110" t="s">
        <v>3647</v>
      </c>
      <c r="B1318" s="149" t="s">
        <v>3648</v>
      </c>
      <c r="C1318" s="110" t="s">
        <v>473</v>
      </c>
      <c r="D1318" s="147" t="s">
        <v>3649</v>
      </c>
      <c r="E1318" s="150">
        <v>50</v>
      </c>
      <c r="F1318" s="150">
        <v>19.3</v>
      </c>
      <c r="G1318" s="147" t="s">
        <v>1466</v>
      </c>
      <c r="H1318" s="110" t="s">
        <v>338</v>
      </c>
      <c r="I1318" s="110" t="s">
        <v>359</v>
      </c>
      <c r="J1318" s="110">
        <v>1</v>
      </c>
      <c r="K1318" s="154">
        <v>965</v>
      </c>
      <c r="L1318" s="154" t="s">
        <v>340</v>
      </c>
      <c r="M1318" s="154">
        <v>40.0167</v>
      </c>
      <c r="N1318" s="154">
        <v>-97.439999599999993</v>
      </c>
      <c r="O1318" s="154" t="str">
        <f>IF(TYPE(VLOOKUP(A1318,'2025 check'!$E$3:$E$2531,1,0))=16,"Legacy Eligibility","Y")</f>
        <v>Y</v>
      </c>
    </row>
    <row r="1319" spans="1:15" x14ac:dyDescent="0.2">
      <c r="A1319" s="110" t="s">
        <v>3650</v>
      </c>
      <c r="B1319" s="149">
        <v>0</v>
      </c>
      <c r="C1319" s="110" t="s">
        <v>482</v>
      </c>
      <c r="D1319" s="147" t="s">
        <v>3651</v>
      </c>
      <c r="E1319" s="150">
        <v>31</v>
      </c>
      <c r="F1319" s="150">
        <v>21.1</v>
      </c>
      <c r="G1319" s="147" t="s">
        <v>1832</v>
      </c>
      <c r="H1319" s="110" t="s">
        <v>358</v>
      </c>
      <c r="I1319" s="110" t="s">
        <v>344</v>
      </c>
      <c r="J1319" s="110">
        <v>2</v>
      </c>
      <c r="K1319" s="154">
        <v>654.1</v>
      </c>
      <c r="L1319" s="154" t="s">
        <v>340</v>
      </c>
      <c r="M1319" s="154">
        <v>42.178899999999999</v>
      </c>
      <c r="N1319" s="154">
        <v>-97.208600000000004</v>
      </c>
      <c r="O1319" s="154" t="str">
        <f>IF(TYPE(VLOOKUP(A1319,'2025 check'!$E$3:$E$2531,1,0))=16,"Legacy Eligibility","Y")</f>
        <v>Y</v>
      </c>
    </row>
    <row r="1320" spans="1:15" x14ac:dyDescent="0.2">
      <c r="A1320" s="110" t="s">
        <v>3652</v>
      </c>
      <c r="B1320" s="149" t="s">
        <v>3653</v>
      </c>
      <c r="C1320" s="110" t="s">
        <v>746</v>
      </c>
      <c r="D1320" s="147" t="s">
        <v>3654</v>
      </c>
      <c r="E1320" s="150">
        <v>82</v>
      </c>
      <c r="F1320" s="150">
        <v>20.399999999999999</v>
      </c>
      <c r="G1320" s="147" t="s">
        <v>1466</v>
      </c>
      <c r="H1320" s="110" t="s">
        <v>338</v>
      </c>
      <c r="I1320" s="110" t="s">
        <v>349</v>
      </c>
      <c r="J1320" s="110">
        <v>3</v>
      </c>
      <c r="K1320" s="154">
        <v>1672.8</v>
      </c>
      <c r="L1320" s="154" t="s">
        <v>620</v>
      </c>
      <c r="M1320" s="154">
        <v>40.458500000000001</v>
      </c>
      <c r="N1320" s="154">
        <v>-98.444100000000006</v>
      </c>
      <c r="O1320" s="154" t="str">
        <f>IF(TYPE(VLOOKUP(A1320,'2025 check'!$E$3:$E$2531,1,0))=16,"Legacy Eligibility","Y")</f>
        <v>Y</v>
      </c>
    </row>
    <row r="1321" spans="1:15" x14ac:dyDescent="0.2">
      <c r="A1321" s="110" t="s">
        <v>3655</v>
      </c>
      <c r="B1321" s="149" t="s">
        <v>3656</v>
      </c>
      <c r="C1321" s="110" t="s">
        <v>746</v>
      </c>
      <c r="D1321" s="147" t="s">
        <v>3657</v>
      </c>
      <c r="E1321" s="150">
        <v>63</v>
      </c>
      <c r="F1321" s="150">
        <v>20.100000000000001</v>
      </c>
      <c r="G1321" s="147" t="s">
        <v>1466</v>
      </c>
      <c r="H1321" s="110" t="s">
        <v>338</v>
      </c>
      <c r="I1321" s="110" t="s">
        <v>349</v>
      </c>
      <c r="J1321" s="110">
        <v>3</v>
      </c>
      <c r="K1321" s="154">
        <v>1266.3</v>
      </c>
      <c r="L1321" s="154" t="s">
        <v>620</v>
      </c>
      <c r="M1321" s="154">
        <v>40.559699999999999</v>
      </c>
      <c r="N1321" s="154">
        <v>-98.686300000000003</v>
      </c>
      <c r="O1321" s="154" t="str">
        <f>IF(TYPE(VLOOKUP(A1321,'2025 check'!$E$3:$E$2531,1,0))=16,"Legacy Eligibility","Y")</f>
        <v>Y</v>
      </c>
    </row>
    <row r="1322" spans="1:15" x14ac:dyDescent="0.2">
      <c r="A1322" s="110" t="s">
        <v>3658</v>
      </c>
      <c r="B1322" s="149" t="s">
        <v>3659</v>
      </c>
      <c r="C1322" s="110" t="s">
        <v>746</v>
      </c>
      <c r="D1322" s="147" t="s">
        <v>3660</v>
      </c>
      <c r="E1322" s="150">
        <v>31</v>
      </c>
      <c r="F1322" s="150">
        <v>20.100000000000001</v>
      </c>
      <c r="G1322" s="147" t="s">
        <v>1466</v>
      </c>
      <c r="H1322" s="110" t="s">
        <v>338</v>
      </c>
      <c r="I1322" s="110" t="s">
        <v>349</v>
      </c>
      <c r="J1322" s="110">
        <v>3</v>
      </c>
      <c r="K1322" s="154">
        <v>623.1</v>
      </c>
      <c r="L1322" s="154" t="s">
        <v>620</v>
      </c>
      <c r="M1322" s="154">
        <v>40.437276523059012</v>
      </c>
      <c r="N1322" s="154">
        <v>-98.642799999999994</v>
      </c>
      <c r="O1322" s="154" t="str">
        <f>IF(TYPE(VLOOKUP(A1322,'2025 check'!$E$3:$E$2531,1,0))=16,"Legacy Eligibility","Y")</f>
        <v>Y</v>
      </c>
    </row>
    <row r="1323" spans="1:15" x14ac:dyDescent="0.2">
      <c r="A1323" s="110" t="s">
        <v>3661</v>
      </c>
      <c r="B1323" s="149">
        <v>0</v>
      </c>
      <c r="C1323" s="110" t="s">
        <v>590</v>
      </c>
      <c r="D1323" s="147" t="s">
        <v>3662</v>
      </c>
      <c r="E1323" s="150">
        <v>91</v>
      </c>
      <c r="F1323" s="150">
        <v>20.2</v>
      </c>
      <c r="G1323" s="147" t="s">
        <v>1832</v>
      </c>
      <c r="H1323" s="110" t="s">
        <v>338</v>
      </c>
      <c r="I1323" s="110" t="s">
        <v>344</v>
      </c>
      <c r="J1323" s="110">
        <v>2</v>
      </c>
      <c r="K1323" s="154">
        <v>1838.2</v>
      </c>
      <c r="L1323" s="154" t="s">
        <v>620</v>
      </c>
      <c r="M1323" s="154">
        <v>42.580799999999996</v>
      </c>
      <c r="N1323" s="154">
        <v>-97.387</v>
      </c>
      <c r="O1323" s="154" t="str">
        <f>IF(TYPE(VLOOKUP(A1323,'2025 check'!$E$3:$E$2531,1,0))=16,"Legacy Eligibility","Y")</f>
        <v>Y</v>
      </c>
    </row>
    <row r="1324" spans="1:15" x14ac:dyDescent="0.2">
      <c r="A1324" s="110" t="s">
        <v>3663</v>
      </c>
      <c r="B1324" s="149">
        <v>0</v>
      </c>
      <c r="C1324" s="110" t="s">
        <v>590</v>
      </c>
      <c r="D1324" s="147" t="s">
        <v>3664</v>
      </c>
      <c r="E1324" s="150">
        <v>30</v>
      </c>
      <c r="F1324" s="150">
        <v>22</v>
      </c>
      <c r="G1324" s="147" t="s">
        <v>1832</v>
      </c>
      <c r="H1324" s="110" t="s">
        <v>338</v>
      </c>
      <c r="I1324" s="110" t="s">
        <v>344</v>
      </c>
      <c r="J1324" s="110">
        <v>2</v>
      </c>
      <c r="K1324" s="154">
        <v>660</v>
      </c>
      <c r="L1324" s="154" t="s">
        <v>620</v>
      </c>
      <c r="M1324" s="154">
        <v>42.4529</v>
      </c>
      <c r="N1324" s="154">
        <v>-97.119799999999998</v>
      </c>
      <c r="O1324" s="154" t="str">
        <f>IF(TYPE(VLOOKUP(A1324,'2025 check'!$E$3:$E$2531,1,0))=16,"Legacy Eligibility","Y")</f>
        <v>Y</v>
      </c>
    </row>
    <row r="1325" spans="1:15" ht="28.5" x14ac:dyDescent="0.2">
      <c r="A1325" s="110" t="s">
        <v>3665</v>
      </c>
      <c r="B1325" s="149" t="s">
        <v>3666</v>
      </c>
      <c r="C1325" s="110" t="s">
        <v>391</v>
      </c>
      <c r="D1325" s="147" t="s">
        <v>3667</v>
      </c>
      <c r="E1325" s="150">
        <v>32</v>
      </c>
      <c r="F1325" s="150">
        <v>21.5</v>
      </c>
      <c r="G1325" s="147" t="s">
        <v>1466</v>
      </c>
      <c r="H1325" s="110" t="s">
        <v>338</v>
      </c>
      <c r="I1325" s="110" t="s">
        <v>349</v>
      </c>
      <c r="J1325" s="110">
        <v>3</v>
      </c>
      <c r="K1325" s="154">
        <v>688</v>
      </c>
      <c r="L1325" s="154" t="s">
        <v>620</v>
      </c>
      <c r="M1325" s="154">
        <v>40.640599999999999</v>
      </c>
      <c r="N1325" s="154">
        <v>-97.832700000000003</v>
      </c>
      <c r="O1325" s="154" t="str">
        <f>IF(TYPE(VLOOKUP(A1325,'2025 check'!$E$3:$E$2531,1,0))=16,"Legacy Eligibility","Y")</f>
        <v>Legacy Eligibility</v>
      </c>
    </row>
    <row r="1326" spans="1:15" ht="28.5" x14ac:dyDescent="0.2">
      <c r="A1326" s="110" t="s">
        <v>3668</v>
      </c>
      <c r="B1326" s="149" t="s">
        <v>3669</v>
      </c>
      <c r="C1326" s="110" t="s">
        <v>391</v>
      </c>
      <c r="D1326" s="147" t="s">
        <v>3670</v>
      </c>
      <c r="E1326" s="150">
        <v>33</v>
      </c>
      <c r="F1326" s="150">
        <v>20.2</v>
      </c>
      <c r="G1326" s="147" t="s">
        <v>1832</v>
      </c>
      <c r="H1326" s="110" t="s">
        <v>338</v>
      </c>
      <c r="I1326" s="110" t="s">
        <v>349</v>
      </c>
      <c r="J1326" s="110">
        <v>3</v>
      </c>
      <c r="K1326" s="154">
        <v>666.6</v>
      </c>
      <c r="L1326" s="154" t="s">
        <v>620</v>
      </c>
      <c r="M1326" s="154">
        <v>40.691299999999998</v>
      </c>
      <c r="N1326" s="154">
        <v>-98.089994235581912</v>
      </c>
      <c r="O1326" s="154" t="str">
        <f>IF(TYPE(VLOOKUP(A1326,'2025 check'!$E$3:$E$2531,1,0))=16,"Legacy Eligibility","Y")</f>
        <v>Y</v>
      </c>
    </row>
    <row r="1327" spans="1:15" x14ac:dyDescent="0.2">
      <c r="A1327" s="110" t="s">
        <v>3671</v>
      </c>
      <c r="B1327" s="149">
        <v>0</v>
      </c>
      <c r="C1327" s="110" t="s">
        <v>494</v>
      </c>
      <c r="D1327" s="147" t="s">
        <v>3672</v>
      </c>
      <c r="E1327" s="150">
        <v>50</v>
      </c>
      <c r="F1327" s="150">
        <v>26</v>
      </c>
      <c r="G1327" s="147" t="s">
        <v>1832</v>
      </c>
      <c r="H1327" s="110" t="s">
        <v>338</v>
      </c>
      <c r="I1327" s="110" t="s">
        <v>344</v>
      </c>
      <c r="J1327" s="110">
        <v>2</v>
      </c>
      <c r="K1327" s="154">
        <v>1300</v>
      </c>
      <c r="L1327" s="154" t="s">
        <v>620</v>
      </c>
      <c r="M1327" s="154">
        <v>42.542900000000003</v>
      </c>
      <c r="N1327" s="154">
        <v>-96.917599999999993</v>
      </c>
      <c r="O1327" s="154" t="str">
        <f>IF(TYPE(VLOOKUP(A1327,'2025 check'!$E$3:$E$2531,1,0))=16,"Legacy Eligibility","Y")</f>
        <v>Y</v>
      </c>
    </row>
    <row r="1328" spans="1:15" x14ac:dyDescent="0.2">
      <c r="A1328" s="110" t="s">
        <v>3673</v>
      </c>
      <c r="B1328" s="149" t="s">
        <v>3674</v>
      </c>
      <c r="C1328" s="110" t="s">
        <v>356</v>
      </c>
      <c r="D1328" s="147" t="s">
        <v>3675</v>
      </c>
      <c r="E1328" s="150">
        <v>71</v>
      </c>
      <c r="F1328" s="150">
        <v>24</v>
      </c>
      <c r="G1328" s="147" t="s">
        <v>1832</v>
      </c>
      <c r="H1328" s="110" t="s">
        <v>338</v>
      </c>
      <c r="I1328" s="110" t="s">
        <v>359</v>
      </c>
      <c r="J1328" s="110">
        <v>1</v>
      </c>
      <c r="K1328" s="154">
        <v>1704</v>
      </c>
      <c r="L1328" s="154" t="s">
        <v>620</v>
      </c>
      <c r="M1328" s="154">
        <v>40.291899999999998</v>
      </c>
      <c r="N1328" s="154">
        <v>-96.741299999999995</v>
      </c>
      <c r="O1328" s="154" t="str">
        <f>IF(TYPE(VLOOKUP(A1328,'2025 check'!$E$3:$E$2531,1,0))=16,"Legacy Eligibility","Y")</f>
        <v>Y</v>
      </c>
    </row>
    <row r="1329" spans="1:15" x14ac:dyDescent="0.2">
      <c r="A1329" s="110" t="s">
        <v>3676</v>
      </c>
      <c r="B1329" s="149">
        <v>0</v>
      </c>
      <c r="C1329" s="110" t="s">
        <v>632</v>
      </c>
      <c r="D1329" s="147" t="s">
        <v>3677</v>
      </c>
      <c r="E1329" s="150">
        <v>77</v>
      </c>
      <c r="F1329" s="150">
        <v>24.4</v>
      </c>
      <c r="G1329" s="147" t="s">
        <v>1466</v>
      </c>
      <c r="H1329" s="110" t="s">
        <v>338</v>
      </c>
      <c r="I1329" s="110" t="s">
        <v>349</v>
      </c>
      <c r="J1329" s="110">
        <v>3</v>
      </c>
      <c r="K1329" s="154">
        <v>1878.8</v>
      </c>
      <c r="L1329" s="154" t="s">
        <v>620</v>
      </c>
      <c r="M1329" s="154">
        <v>41.7117</v>
      </c>
      <c r="N1329" s="154">
        <v>-98.443200000000004</v>
      </c>
      <c r="O1329" s="154" t="str">
        <f>IF(TYPE(VLOOKUP(A1329,'2025 check'!$E$3:$E$2531,1,0))=16,"Legacy Eligibility","Y")</f>
        <v>Y</v>
      </c>
    </row>
    <row r="1330" spans="1:15" x14ac:dyDescent="0.2">
      <c r="A1330" s="110" t="s">
        <v>3678</v>
      </c>
      <c r="B1330" s="149">
        <v>0</v>
      </c>
      <c r="C1330" s="110" t="s">
        <v>442</v>
      </c>
      <c r="D1330" s="147" t="s">
        <v>3679</v>
      </c>
      <c r="E1330" s="150">
        <v>73</v>
      </c>
      <c r="F1330" s="150">
        <v>24</v>
      </c>
      <c r="G1330" s="147" t="s">
        <v>1466</v>
      </c>
      <c r="H1330" s="110" t="s">
        <v>338</v>
      </c>
      <c r="I1330" s="110" t="s">
        <v>359</v>
      </c>
      <c r="J1330" s="110">
        <v>1</v>
      </c>
      <c r="K1330" s="154">
        <v>1752</v>
      </c>
      <c r="L1330" s="154" t="s">
        <v>620</v>
      </c>
      <c r="M1330" s="154">
        <v>40.711599999999997</v>
      </c>
      <c r="N1330" s="154">
        <v>-96.294600000000003</v>
      </c>
      <c r="O1330" s="154" t="str">
        <f>IF(TYPE(VLOOKUP(A1330,'2025 check'!$E$3:$E$2531,1,0))=16,"Legacy Eligibility","Y")</f>
        <v>Y</v>
      </c>
    </row>
    <row r="1331" spans="1:15" x14ac:dyDescent="0.2">
      <c r="A1331" s="110" t="s">
        <v>3680</v>
      </c>
      <c r="B1331" s="149" t="s">
        <v>3681</v>
      </c>
      <c r="C1331" s="110" t="s">
        <v>2449</v>
      </c>
      <c r="D1331" s="147" t="s">
        <v>3682</v>
      </c>
      <c r="E1331" s="150">
        <v>26</v>
      </c>
      <c r="F1331" s="150">
        <v>24</v>
      </c>
      <c r="G1331" s="147" t="s">
        <v>1832</v>
      </c>
      <c r="H1331" s="110" t="s">
        <v>338</v>
      </c>
      <c r="I1331" s="110" t="s">
        <v>349</v>
      </c>
      <c r="J1331" s="110">
        <v>3</v>
      </c>
      <c r="K1331" s="154">
        <v>624</v>
      </c>
      <c r="L1331" s="154" t="s">
        <v>620</v>
      </c>
      <c r="M1331" s="154">
        <v>41.3127</v>
      </c>
      <c r="N1331" s="154">
        <v>-97.406700000000001</v>
      </c>
      <c r="O1331" s="154" t="str">
        <f>IF(TYPE(VLOOKUP(A1331,'2025 check'!$E$3:$E$2531,1,0))=16,"Legacy Eligibility","Y")</f>
        <v>Y</v>
      </c>
    </row>
    <row r="1332" spans="1:15" x14ac:dyDescent="0.2">
      <c r="A1332" s="110" t="s">
        <v>3683</v>
      </c>
      <c r="B1332" s="149" t="s">
        <v>3684</v>
      </c>
      <c r="C1332" s="110" t="s">
        <v>473</v>
      </c>
      <c r="D1332" s="147" t="s">
        <v>3685</v>
      </c>
      <c r="E1332" s="150">
        <v>42</v>
      </c>
      <c r="F1332" s="150">
        <v>21.4</v>
      </c>
      <c r="G1332" s="147" t="s">
        <v>1466</v>
      </c>
      <c r="H1332" s="110" t="s">
        <v>338</v>
      </c>
      <c r="I1332" s="110" t="s">
        <v>359</v>
      </c>
      <c r="J1332" s="110">
        <v>1</v>
      </c>
      <c r="K1332" s="154">
        <v>898.8</v>
      </c>
      <c r="L1332" s="154" t="s">
        <v>620</v>
      </c>
      <c r="M1332" s="154">
        <v>40.041499999999999</v>
      </c>
      <c r="N1332" s="154">
        <v>-97.689499999999995</v>
      </c>
      <c r="O1332" s="154" t="str">
        <f>IF(TYPE(VLOOKUP(A1332,'2025 check'!$E$3:$E$2531,1,0))=16,"Legacy Eligibility","Y")</f>
        <v>Y</v>
      </c>
    </row>
    <row r="1333" spans="1:15" ht="28.5" x14ac:dyDescent="0.2">
      <c r="A1333" s="110" t="s">
        <v>3686</v>
      </c>
      <c r="B1333" s="149" t="s">
        <v>3687</v>
      </c>
      <c r="C1333" s="110" t="s">
        <v>473</v>
      </c>
      <c r="D1333" s="147" t="s">
        <v>3688</v>
      </c>
      <c r="E1333" s="150">
        <v>41</v>
      </c>
      <c r="F1333" s="150">
        <v>20.6</v>
      </c>
      <c r="G1333" s="147" t="s">
        <v>1832</v>
      </c>
      <c r="H1333" s="110" t="s">
        <v>338</v>
      </c>
      <c r="I1333" s="110" t="s">
        <v>359</v>
      </c>
      <c r="J1333" s="110">
        <v>1</v>
      </c>
      <c r="K1333" s="154">
        <v>844.6</v>
      </c>
      <c r="L1333" s="154" t="s">
        <v>620</v>
      </c>
      <c r="M1333" s="154">
        <v>40.1036</v>
      </c>
      <c r="N1333" s="154">
        <v>-97.421899999999994</v>
      </c>
      <c r="O1333" s="154" t="str">
        <f>IF(TYPE(VLOOKUP(A1333,'2025 check'!$E$3:$E$2531,1,0))=16,"Legacy Eligibility","Y")</f>
        <v>Y</v>
      </c>
    </row>
    <row r="1334" spans="1:15" ht="28.5" x14ac:dyDescent="0.2">
      <c r="A1334" s="110" t="s">
        <v>3689</v>
      </c>
      <c r="B1334" s="149" t="s">
        <v>3690</v>
      </c>
      <c r="C1334" s="110" t="s">
        <v>2893</v>
      </c>
      <c r="D1334" s="147" t="s">
        <v>3691</v>
      </c>
      <c r="E1334" s="150">
        <v>21</v>
      </c>
      <c r="F1334" s="150">
        <v>23.6</v>
      </c>
      <c r="G1334" s="147" t="s">
        <v>1466</v>
      </c>
      <c r="H1334" s="110" t="s">
        <v>338</v>
      </c>
      <c r="I1334" s="110" t="s">
        <v>349</v>
      </c>
      <c r="J1334" s="110">
        <v>3</v>
      </c>
      <c r="K1334" s="154">
        <v>495.6</v>
      </c>
      <c r="L1334" s="154" t="s">
        <v>620</v>
      </c>
      <c r="M1334" s="154">
        <v>41.635300000000001</v>
      </c>
      <c r="N1334" s="154">
        <v>-99.0779</v>
      </c>
      <c r="O1334" s="154" t="str">
        <f>IF(TYPE(VLOOKUP(A1334,'2025 check'!$E$3:$E$2531,1,0))=16,"Legacy Eligibility","Y")</f>
        <v>Y</v>
      </c>
    </row>
    <row r="1335" spans="1:15" x14ac:dyDescent="0.2">
      <c r="A1335" s="110" t="s">
        <v>3692</v>
      </c>
      <c r="B1335" s="149">
        <v>0</v>
      </c>
      <c r="C1335" s="110" t="s">
        <v>2893</v>
      </c>
      <c r="D1335" s="147" t="s">
        <v>3693</v>
      </c>
      <c r="E1335" s="150">
        <v>29</v>
      </c>
      <c r="F1335" s="150">
        <v>25.8</v>
      </c>
      <c r="G1335" s="147" t="s">
        <v>1466</v>
      </c>
      <c r="H1335" s="110" t="s">
        <v>338</v>
      </c>
      <c r="I1335" s="110" t="s">
        <v>349</v>
      </c>
      <c r="J1335" s="110">
        <v>3</v>
      </c>
      <c r="K1335" s="154">
        <v>748.2</v>
      </c>
      <c r="L1335" s="154" t="s">
        <v>620</v>
      </c>
      <c r="M1335" s="154">
        <v>41.588267902161917</v>
      </c>
      <c r="N1335" s="154">
        <v>-98.77045708465576</v>
      </c>
      <c r="O1335" s="154" t="str">
        <f>IF(TYPE(VLOOKUP(A1335,'2025 check'!$E$3:$E$2531,1,0))=16,"Legacy Eligibility","Y")</f>
        <v>Y</v>
      </c>
    </row>
    <row r="1336" spans="1:15" ht="42.75" x14ac:dyDescent="0.2">
      <c r="A1336" s="110" t="s">
        <v>3694</v>
      </c>
      <c r="B1336" s="149" t="s">
        <v>3695</v>
      </c>
      <c r="C1336" s="110" t="s">
        <v>2893</v>
      </c>
      <c r="D1336" s="147" t="s">
        <v>3696</v>
      </c>
      <c r="E1336" s="150">
        <v>29</v>
      </c>
      <c r="F1336" s="150">
        <v>24</v>
      </c>
      <c r="G1336" s="147" t="s">
        <v>1466</v>
      </c>
      <c r="H1336" s="110" t="s">
        <v>338</v>
      </c>
      <c r="I1336" s="110" t="s">
        <v>349</v>
      </c>
      <c r="J1336" s="110">
        <v>3</v>
      </c>
      <c r="K1336" s="154">
        <v>696</v>
      </c>
      <c r="L1336" s="154" t="s">
        <v>620</v>
      </c>
      <c r="M1336" s="154">
        <v>41.4086</v>
      </c>
      <c r="N1336" s="154">
        <v>-98.907300000000006</v>
      </c>
      <c r="O1336" s="154" t="str">
        <f>IF(TYPE(VLOOKUP(A1336,'2025 check'!$E$3:$E$2531,1,0))=16,"Legacy Eligibility","Y")</f>
        <v>Y</v>
      </c>
    </row>
    <row r="1337" spans="1:15" x14ac:dyDescent="0.2">
      <c r="A1337" s="110" t="s">
        <v>3697</v>
      </c>
      <c r="B1337" s="149">
        <v>0</v>
      </c>
      <c r="C1337" s="110" t="s">
        <v>918</v>
      </c>
      <c r="D1337" s="147" t="s">
        <v>3698</v>
      </c>
      <c r="E1337" s="150">
        <v>32</v>
      </c>
      <c r="F1337" s="150">
        <v>25.7</v>
      </c>
      <c r="G1337" s="147" t="s">
        <v>1466</v>
      </c>
      <c r="H1337" s="110" t="s">
        <v>338</v>
      </c>
      <c r="I1337" s="110" t="s">
        <v>349</v>
      </c>
      <c r="J1337" s="110">
        <v>3</v>
      </c>
      <c r="K1337" s="154">
        <v>822.4</v>
      </c>
      <c r="L1337" s="154" t="s">
        <v>620</v>
      </c>
      <c r="M1337" s="154">
        <v>40.252499999999998</v>
      </c>
      <c r="N1337" s="154">
        <v>-98.481800000000007</v>
      </c>
      <c r="O1337" s="154" t="str">
        <f>IF(TYPE(VLOOKUP(A1337,'2025 check'!$E$3:$E$2531,1,0))=16,"Legacy Eligibility","Y")</f>
        <v>Y</v>
      </c>
    </row>
    <row r="1338" spans="1:15" x14ac:dyDescent="0.2">
      <c r="A1338" s="110" t="s">
        <v>3699</v>
      </c>
      <c r="B1338" s="149" t="s">
        <v>3700</v>
      </c>
      <c r="C1338" s="110" t="s">
        <v>398</v>
      </c>
      <c r="D1338" s="147" t="s">
        <v>3701</v>
      </c>
      <c r="E1338" s="150">
        <v>33</v>
      </c>
      <c r="F1338" s="150">
        <v>16.3</v>
      </c>
      <c r="G1338" s="147" t="s">
        <v>1832</v>
      </c>
      <c r="H1338" s="110" t="s">
        <v>338</v>
      </c>
      <c r="I1338" s="110" t="s">
        <v>359</v>
      </c>
      <c r="J1338" s="110">
        <v>1</v>
      </c>
      <c r="K1338" s="154">
        <v>537.9</v>
      </c>
      <c r="L1338" s="154" t="s">
        <v>340</v>
      </c>
      <c r="M1338" s="154">
        <v>40.883299999999998</v>
      </c>
      <c r="N1338" s="154">
        <v>-96.281700000000001</v>
      </c>
      <c r="O1338" s="154" t="str">
        <f>IF(TYPE(VLOOKUP(A1338,'2025 check'!$E$3:$E$2531,1,0))=16,"Legacy Eligibility","Y")</f>
        <v>Y</v>
      </c>
    </row>
    <row r="1339" spans="1:15" x14ac:dyDescent="0.2">
      <c r="A1339" s="110" t="s">
        <v>3702</v>
      </c>
      <c r="B1339" s="149">
        <v>0</v>
      </c>
      <c r="C1339" s="110" t="s">
        <v>599</v>
      </c>
      <c r="D1339" s="147" t="s">
        <v>3703</v>
      </c>
      <c r="E1339" s="150">
        <v>40</v>
      </c>
      <c r="F1339" s="150">
        <v>20</v>
      </c>
      <c r="G1339" s="147" t="s">
        <v>1466</v>
      </c>
      <c r="H1339" s="110" t="s">
        <v>338</v>
      </c>
      <c r="I1339" s="110" t="s">
        <v>601</v>
      </c>
      <c r="J1339" s="110">
        <v>5</v>
      </c>
      <c r="K1339" s="154">
        <v>800</v>
      </c>
      <c r="L1339" s="154" t="s">
        <v>620</v>
      </c>
      <c r="M1339" s="154">
        <v>42.7699</v>
      </c>
      <c r="N1339" s="154">
        <v>-103.28879999999999</v>
      </c>
      <c r="O1339" s="154" t="str">
        <f>IF(TYPE(VLOOKUP(A1339,'2025 check'!$E$3:$E$2531,1,0))=16,"Legacy Eligibility","Y")</f>
        <v>Y</v>
      </c>
    </row>
    <row r="1340" spans="1:15" x14ac:dyDescent="0.2">
      <c r="A1340" s="110" t="s">
        <v>3704</v>
      </c>
      <c r="B1340" s="149" t="s">
        <v>3705</v>
      </c>
      <c r="C1340" s="110" t="s">
        <v>876</v>
      </c>
      <c r="D1340" s="147" t="s">
        <v>3706</v>
      </c>
      <c r="E1340" s="150">
        <v>132</v>
      </c>
      <c r="F1340" s="150">
        <v>16</v>
      </c>
      <c r="G1340" s="147" t="s">
        <v>1466</v>
      </c>
      <c r="H1340" s="110" t="s">
        <v>338</v>
      </c>
      <c r="I1340" s="110" t="s">
        <v>349</v>
      </c>
      <c r="J1340" s="110">
        <v>3</v>
      </c>
      <c r="K1340" s="154">
        <v>2112</v>
      </c>
      <c r="L1340" s="154" t="s">
        <v>620</v>
      </c>
      <c r="M1340" s="154">
        <v>40.721899999999998</v>
      </c>
      <c r="N1340" s="154">
        <v>-99.9405</v>
      </c>
      <c r="O1340" s="154" t="str">
        <f>IF(TYPE(VLOOKUP(A1340,'2025 check'!$E$3:$E$2531,1,0))=16,"Legacy Eligibility","Y")</f>
        <v>Y</v>
      </c>
    </row>
    <row r="1341" spans="1:15" x14ac:dyDescent="0.2">
      <c r="A1341" s="110" t="s">
        <v>3707</v>
      </c>
      <c r="B1341" s="149" t="s">
        <v>3708</v>
      </c>
      <c r="C1341" s="110" t="s">
        <v>356</v>
      </c>
      <c r="D1341" s="147" t="s">
        <v>3709</v>
      </c>
      <c r="E1341" s="150">
        <v>24</v>
      </c>
      <c r="F1341" s="150">
        <v>15.8</v>
      </c>
      <c r="G1341" s="147" t="s">
        <v>1832</v>
      </c>
      <c r="H1341" s="110" t="s">
        <v>338</v>
      </c>
      <c r="I1341" s="110" t="s">
        <v>359</v>
      </c>
      <c r="J1341" s="110">
        <v>1</v>
      </c>
      <c r="K1341" s="154">
        <v>379.2</v>
      </c>
      <c r="L1341" s="154" t="s">
        <v>620</v>
      </c>
      <c r="M1341" s="154">
        <v>40.221200000000003</v>
      </c>
      <c r="N1341" s="154">
        <v>-96.4636</v>
      </c>
      <c r="O1341" s="154" t="str">
        <f>IF(TYPE(VLOOKUP(A1341,'2025 check'!$E$3:$E$2531,1,0))=16,"Legacy Eligibility","Y")</f>
        <v>Y</v>
      </c>
    </row>
    <row r="1342" spans="1:15" x14ac:dyDescent="0.2">
      <c r="A1342" s="110" t="s">
        <v>3710</v>
      </c>
      <c r="B1342" s="149">
        <v>0</v>
      </c>
      <c r="C1342" s="110" t="s">
        <v>366</v>
      </c>
      <c r="D1342" s="147" t="s">
        <v>3711</v>
      </c>
      <c r="E1342" s="150">
        <v>73</v>
      </c>
      <c r="F1342" s="150">
        <v>15.8</v>
      </c>
      <c r="G1342" s="147" t="s">
        <v>1832</v>
      </c>
      <c r="H1342" s="110" t="s">
        <v>338</v>
      </c>
      <c r="I1342" s="110" t="s">
        <v>359</v>
      </c>
      <c r="J1342" s="110">
        <v>1</v>
      </c>
      <c r="K1342" s="154">
        <v>1153.4000000000001</v>
      </c>
      <c r="L1342" s="154" t="s">
        <v>620</v>
      </c>
      <c r="M1342" s="154">
        <v>40.392499999999998</v>
      </c>
      <c r="N1342" s="154">
        <v>-96.119900000000001</v>
      </c>
      <c r="O1342" s="154" t="str">
        <f>IF(TYPE(VLOOKUP(A1342,'2025 check'!$E$3:$E$2531,1,0))=16,"Legacy Eligibility","Y")</f>
        <v>Y</v>
      </c>
    </row>
    <row r="1343" spans="1:15" x14ac:dyDescent="0.2">
      <c r="A1343" s="110" t="s">
        <v>3712</v>
      </c>
      <c r="B1343" s="149">
        <v>0</v>
      </c>
      <c r="C1343" s="110" t="s">
        <v>435</v>
      </c>
      <c r="D1343" s="147" t="s">
        <v>3713</v>
      </c>
      <c r="E1343" s="150">
        <v>59</v>
      </c>
      <c r="F1343" s="150">
        <v>20</v>
      </c>
      <c r="G1343" s="147" t="s">
        <v>1466</v>
      </c>
      <c r="H1343" s="110" t="s">
        <v>338</v>
      </c>
      <c r="I1343" s="110" t="s">
        <v>349</v>
      </c>
      <c r="J1343" s="110">
        <v>3</v>
      </c>
      <c r="K1343" s="154">
        <v>1180</v>
      </c>
      <c r="L1343" s="154" t="s">
        <v>620</v>
      </c>
      <c r="M1343" s="154">
        <v>41.133200000000002</v>
      </c>
      <c r="N1343" s="154">
        <v>-98.176199999999994</v>
      </c>
      <c r="O1343" s="154" t="str">
        <f>IF(TYPE(VLOOKUP(A1343,'2025 check'!$E$3:$E$2531,1,0))=16,"Legacy Eligibility","Y")</f>
        <v>Y</v>
      </c>
    </row>
    <row r="1344" spans="1:15" x14ac:dyDescent="0.2">
      <c r="A1344" s="110" t="s">
        <v>3714</v>
      </c>
      <c r="B1344" s="149">
        <v>0</v>
      </c>
      <c r="C1344" s="110" t="s">
        <v>369</v>
      </c>
      <c r="D1344" s="147" t="s">
        <v>3715</v>
      </c>
      <c r="E1344" s="150">
        <v>32</v>
      </c>
      <c r="F1344" s="150">
        <v>16</v>
      </c>
      <c r="G1344" s="147" t="s">
        <v>1832</v>
      </c>
      <c r="H1344" s="110" t="s">
        <v>338</v>
      </c>
      <c r="I1344" s="110" t="s">
        <v>359</v>
      </c>
      <c r="J1344" s="110">
        <v>1</v>
      </c>
      <c r="K1344" s="154">
        <v>512</v>
      </c>
      <c r="L1344" s="154" t="s">
        <v>620</v>
      </c>
      <c r="M1344" s="154">
        <v>40.3733</v>
      </c>
      <c r="N1344" s="154">
        <v>-95.819800000000001</v>
      </c>
      <c r="O1344" s="154" t="str">
        <f>IF(TYPE(VLOOKUP(A1344,'2025 check'!$E$3:$E$2531,1,0))=16,"Legacy Eligibility","Y")</f>
        <v>Y</v>
      </c>
    </row>
    <row r="1345" spans="1:15" x14ac:dyDescent="0.2">
      <c r="A1345" s="110" t="s">
        <v>3716</v>
      </c>
      <c r="B1345" s="149">
        <v>0</v>
      </c>
      <c r="C1345" s="110" t="s">
        <v>442</v>
      </c>
      <c r="D1345" s="147" t="s">
        <v>3717</v>
      </c>
      <c r="E1345" s="150">
        <v>32</v>
      </c>
      <c r="F1345" s="150">
        <v>13.8</v>
      </c>
      <c r="G1345" s="147" t="s">
        <v>1832</v>
      </c>
      <c r="H1345" s="110" t="s">
        <v>338</v>
      </c>
      <c r="I1345" s="110" t="s">
        <v>359</v>
      </c>
      <c r="J1345" s="110">
        <v>1</v>
      </c>
      <c r="K1345" s="154">
        <v>441.6</v>
      </c>
      <c r="L1345" s="154" t="s">
        <v>620</v>
      </c>
      <c r="M1345" s="154">
        <v>40.525199999999998</v>
      </c>
      <c r="N1345" s="154">
        <v>-96.331400000000002</v>
      </c>
      <c r="O1345" s="154" t="str">
        <f>IF(TYPE(VLOOKUP(A1345,'2025 check'!$E$3:$E$2531,1,0))=16,"Legacy Eligibility","Y")</f>
        <v>Y</v>
      </c>
    </row>
    <row r="1346" spans="1:15" x14ac:dyDescent="0.2">
      <c r="A1346" s="110" t="s">
        <v>3718</v>
      </c>
      <c r="B1346" s="149">
        <v>0</v>
      </c>
      <c r="C1346" s="110" t="s">
        <v>442</v>
      </c>
      <c r="D1346" s="147" t="s">
        <v>3719</v>
      </c>
      <c r="E1346" s="150">
        <v>32</v>
      </c>
      <c r="F1346" s="150">
        <v>16</v>
      </c>
      <c r="G1346" s="147" t="s">
        <v>1832</v>
      </c>
      <c r="H1346" s="110" t="s">
        <v>338</v>
      </c>
      <c r="I1346" s="110" t="s">
        <v>359</v>
      </c>
      <c r="J1346" s="110">
        <v>1</v>
      </c>
      <c r="K1346" s="154">
        <v>512</v>
      </c>
      <c r="L1346" s="154" t="s">
        <v>620</v>
      </c>
      <c r="M1346" s="154">
        <v>40.591900000000003</v>
      </c>
      <c r="N1346" s="154">
        <v>-96.440600000000003</v>
      </c>
      <c r="O1346" s="154" t="str">
        <f>IF(TYPE(VLOOKUP(A1346,'2025 check'!$E$3:$E$2531,1,0))=16,"Legacy Eligibility","Y")</f>
        <v>Y</v>
      </c>
    </row>
    <row r="1347" spans="1:15" x14ac:dyDescent="0.2">
      <c r="A1347" s="110" t="s">
        <v>3720</v>
      </c>
      <c r="B1347" s="149" t="s">
        <v>3721</v>
      </c>
      <c r="C1347" s="110" t="s">
        <v>373</v>
      </c>
      <c r="D1347" s="147" t="s">
        <v>3722</v>
      </c>
      <c r="E1347" s="150">
        <v>23</v>
      </c>
      <c r="F1347" s="150">
        <v>16.2</v>
      </c>
      <c r="G1347" s="147" t="s">
        <v>1832</v>
      </c>
      <c r="H1347" s="110" t="s">
        <v>338</v>
      </c>
      <c r="I1347" s="110" t="s">
        <v>359</v>
      </c>
      <c r="J1347" s="110">
        <v>1</v>
      </c>
      <c r="K1347" s="154">
        <v>372.6</v>
      </c>
      <c r="L1347" s="154" t="s">
        <v>340</v>
      </c>
      <c r="M1347" s="154">
        <v>40.113799999999998</v>
      </c>
      <c r="N1347" s="154">
        <v>-96.162000000000006</v>
      </c>
      <c r="O1347" s="154" t="str">
        <f>IF(TYPE(VLOOKUP(A1347,'2025 check'!$E$3:$E$2531,1,0))=16,"Legacy Eligibility","Y")</f>
        <v>Y</v>
      </c>
    </row>
    <row r="1348" spans="1:15" x14ac:dyDescent="0.2">
      <c r="A1348" s="110" t="s">
        <v>3723</v>
      </c>
      <c r="B1348" s="149" t="s">
        <v>3724</v>
      </c>
      <c r="C1348" s="110" t="s">
        <v>373</v>
      </c>
      <c r="D1348" s="147" t="s">
        <v>3725</v>
      </c>
      <c r="E1348" s="150">
        <v>24</v>
      </c>
      <c r="F1348" s="150">
        <v>15</v>
      </c>
      <c r="G1348" s="147" t="s">
        <v>1832</v>
      </c>
      <c r="H1348" s="110" t="s">
        <v>338</v>
      </c>
      <c r="I1348" s="110" t="s">
        <v>359</v>
      </c>
      <c r="J1348" s="110">
        <v>1</v>
      </c>
      <c r="K1348" s="154">
        <v>360</v>
      </c>
      <c r="L1348" s="154" t="s">
        <v>620</v>
      </c>
      <c r="M1348" s="154">
        <v>40.2029</v>
      </c>
      <c r="N1348" s="154">
        <v>-96.444900000000004</v>
      </c>
      <c r="O1348" s="154" t="str">
        <f>IF(TYPE(VLOOKUP(A1348,'2025 check'!$E$3:$E$2531,1,0))=16,"Legacy Eligibility","Y")</f>
        <v>Y</v>
      </c>
    </row>
    <row r="1349" spans="1:15" x14ac:dyDescent="0.2">
      <c r="A1349" s="110" t="s">
        <v>3726</v>
      </c>
      <c r="B1349" s="149" t="s">
        <v>3727</v>
      </c>
      <c r="C1349" s="110" t="s">
        <v>559</v>
      </c>
      <c r="D1349" s="147" t="s">
        <v>3728</v>
      </c>
      <c r="E1349" s="150">
        <v>30</v>
      </c>
      <c r="F1349" s="150">
        <v>19</v>
      </c>
      <c r="G1349" s="147" t="s">
        <v>1466</v>
      </c>
      <c r="H1349" s="110" t="s">
        <v>338</v>
      </c>
      <c r="I1349" s="110" t="s">
        <v>359</v>
      </c>
      <c r="J1349" s="110">
        <v>1</v>
      </c>
      <c r="K1349" s="154">
        <v>570</v>
      </c>
      <c r="L1349" s="154" t="s">
        <v>620</v>
      </c>
      <c r="M1349" s="154">
        <v>40.524099999999997</v>
      </c>
      <c r="N1349" s="154">
        <v>-97.110900000000001</v>
      </c>
      <c r="O1349" s="154" t="str">
        <f>IF(TYPE(VLOOKUP(A1349,'2025 check'!$E$3:$E$2531,1,0))=16,"Legacy Eligibility","Y")</f>
        <v>Y</v>
      </c>
    </row>
    <row r="1350" spans="1:15" x14ac:dyDescent="0.2">
      <c r="A1350" s="110" t="s">
        <v>3729</v>
      </c>
      <c r="B1350" s="149" t="s">
        <v>3730</v>
      </c>
      <c r="C1350" s="110" t="s">
        <v>559</v>
      </c>
      <c r="D1350" s="147" t="s">
        <v>3731</v>
      </c>
      <c r="E1350" s="150">
        <v>30</v>
      </c>
      <c r="F1350" s="150">
        <v>19</v>
      </c>
      <c r="G1350" s="147" t="s">
        <v>1466</v>
      </c>
      <c r="H1350" s="110" t="s">
        <v>338</v>
      </c>
      <c r="I1350" s="110" t="s">
        <v>359</v>
      </c>
      <c r="J1350" s="110">
        <v>1</v>
      </c>
      <c r="K1350" s="154">
        <v>570</v>
      </c>
      <c r="L1350" s="154" t="s">
        <v>620</v>
      </c>
      <c r="M1350" s="154">
        <v>40.354100000000003</v>
      </c>
      <c r="N1350" s="154">
        <v>-96.951400000000007</v>
      </c>
      <c r="O1350" s="154" t="str">
        <f>IF(TYPE(VLOOKUP(A1350,'2025 check'!$E$3:$E$2531,1,0))=16,"Legacy Eligibility","Y")</f>
        <v>Y</v>
      </c>
    </row>
    <row r="1351" spans="1:15" x14ac:dyDescent="0.2">
      <c r="A1351" s="110" t="s">
        <v>3732</v>
      </c>
      <c r="B1351" s="149" t="s">
        <v>3733</v>
      </c>
      <c r="C1351" s="110" t="s">
        <v>746</v>
      </c>
      <c r="D1351" s="147" t="s">
        <v>3734</v>
      </c>
      <c r="E1351" s="150">
        <v>33</v>
      </c>
      <c r="F1351" s="150">
        <v>20.2</v>
      </c>
      <c r="G1351" s="147" t="s">
        <v>1466</v>
      </c>
      <c r="H1351" s="110" t="s">
        <v>338</v>
      </c>
      <c r="I1351" s="110" t="s">
        <v>349</v>
      </c>
      <c r="J1351" s="110">
        <v>3</v>
      </c>
      <c r="K1351" s="154">
        <v>666.6</v>
      </c>
      <c r="L1351" s="154" t="s">
        <v>340</v>
      </c>
      <c r="M1351" s="154">
        <v>40.553199999999997</v>
      </c>
      <c r="N1351" s="154">
        <v>-98.713400000000007</v>
      </c>
      <c r="O1351" s="154" t="str">
        <f>IF(TYPE(VLOOKUP(A1351,'2025 check'!$E$3:$E$2531,1,0))=16,"Legacy Eligibility","Y")</f>
        <v>Legacy Eligibility</v>
      </c>
    </row>
    <row r="1352" spans="1:15" x14ac:dyDescent="0.2">
      <c r="A1352" s="110" t="s">
        <v>3735</v>
      </c>
      <c r="B1352" s="149" t="s">
        <v>3736</v>
      </c>
      <c r="C1352" s="110" t="s">
        <v>746</v>
      </c>
      <c r="D1352" s="147" t="s">
        <v>3737</v>
      </c>
      <c r="E1352" s="150">
        <v>31</v>
      </c>
      <c r="F1352" s="150">
        <v>20.100000000000001</v>
      </c>
      <c r="G1352" s="147" t="s">
        <v>1466</v>
      </c>
      <c r="H1352" s="110" t="s">
        <v>338</v>
      </c>
      <c r="I1352" s="110" t="s">
        <v>349</v>
      </c>
      <c r="J1352" s="110">
        <v>3</v>
      </c>
      <c r="K1352" s="154">
        <v>623.1</v>
      </c>
      <c r="L1352" s="154" t="s">
        <v>340</v>
      </c>
      <c r="M1352" s="154">
        <v>40.506700000000002</v>
      </c>
      <c r="N1352" s="154">
        <v>-98.686300000000003</v>
      </c>
      <c r="O1352" s="154" t="str">
        <f>IF(TYPE(VLOOKUP(A1352,'2025 check'!$E$3:$E$2531,1,0))=16,"Legacy Eligibility","Y")</f>
        <v>Y</v>
      </c>
    </row>
    <row r="1353" spans="1:15" x14ac:dyDescent="0.2">
      <c r="A1353" s="110" t="s">
        <v>3738</v>
      </c>
      <c r="B1353" s="149">
        <v>0</v>
      </c>
      <c r="C1353" s="110" t="s">
        <v>577</v>
      </c>
      <c r="D1353" s="147" t="s">
        <v>3739</v>
      </c>
      <c r="E1353" s="150">
        <v>41</v>
      </c>
      <c r="F1353" s="150">
        <v>26</v>
      </c>
      <c r="G1353" s="147" t="s">
        <v>1832</v>
      </c>
      <c r="H1353" s="110" t="s">
        <v>548</v>
      </c>
      <c r="I1353" s="110" t="s">
        <v>344</v>
      </c>
      <c r="J1353" s="110">
        <v>2</v>
      </c>
      <c r="K1353" s="154">
        <v>1066</v>
      </c>
      <c r="L1353" s="154" t="s">
        <v>340</v>
      </c>
      <c r="M1353" s="154">
        <v>42.387</v>
      </c>
      <c r="N1353" s="154">
        <v>-98.242800000000003</v>
      </c>
      <c r="O1353" s="154" t="str">
        <f>IF(TYPE(VLOOKUP(A1353,'2025 check'!$E$3:$E$2531,1,0))=16,"Legacy Eligibility","Y")</f>
        <v>Y</v>
      </c>
    </row>
    <row r="1354" spans="1:15" x14ac:dyDescent="0.2">
      <c r="A1354" s="110" t="s">
        <v>3740</v>
      </c>
      <c r="B1354" s="149">
        <v>0</v>
      </c>
      <c r="C1354" s="110" t="s">
        <v>577</v>
      </c>
      <c r="D1354" s="147" t="s">
        <v>3741</v>
      </c>
      <c r="E1354" s="150">
        <v>33</v>
      </c>
      <c r="F1354" s="150">
        <v>20</v>
      </c>
      <c r="G1354" s="147" t="s">
        <v>1832</v>
      </c>
      <c r="H1354" s="110" t="s">
        <v>338</v>
      </c>
      <c r="I1354" s="110" t="s">
        <v>344</v>
      </c>
      <c r="J1354" s="110">
        <v>2</v>
      </c>
      <c r="K1354" s="154">
        <v>660</v>
      </c>
      <c r="L1354" s="154" t="s">
        <v>340</v>
      </c>
      <c r="M1354" s="154">
        <v>42.030999999999999</v>
      </c>
      <c r="N1354" s="154">
        <v>-98.064499999999995</v>
      </c>
      <c r="O1354" s="154" t="str">
        <f>IF(TYPE(VLOOKUP(A1354,'2025 check'!$E$3:$E$2531,1,0))=16,"Legacy Eligibility","Y")</f>
        <v>Y</v>
      </c>
    </row>
    <row r="1355" spans="1:15" x14ac:dyDescent="0.2">
      <c r="A1355" s="110" t="s">
        <v>3742</v>
      </c>
      <c r="B1355" s="149">
        <v>0</v>
      </c>
      <c r="C1355" s="110" t="s">
        <v>577</v>
      </c>
      <c r="D1355" s="147" t="s">
        <v>3743</v>
      </c>
      <c r="E1355" s="150">
        <v>26</v>
      </c>
      <c r="F1355" s="150">
        <v>23.7</v>
      </c>
      <c r="G1355" s="147" t="s">
        <v>1832</v>
      </c>
      <c r="H1355" s="110" t="s">
        <v>338</v>
      </c>
      <c r="I1355" s="110" t="s">
        <v>344</v>
      </c>
      <c r="J1355" s="110">
        <v>2</v>
      </c>
      <c r="K1355" s="154">
        <v>616.20000000000005</v>
      </c>
      <c r="L1355" s="154" t="s">
        <v>340</v>
      </c>
      <c r="M1355" s="154">
        <v>42.335500000000003</v>
      </c>
      <c r="N1355" s="154">
        <v>-98.087400000000002</v>
      </c>
      <c r="O1355" s="154" t="str">
        <f>IF(TYPE(VLOOKUP(A1355,'2025 check'!$E$3:$E$2531,1,0))=16,"Legacy Eligibility","Y")</f>
        <v>Y</v>
      </c>
    </row>
    <row r="1356" spans="1:15" x14ac:dyDescent="0.2">
      <c r="A1356" s="110" t="s">
        <v>3744</v>
      </c>
      <c r="B1356" s="149">
        <v>0</v>
      </c>
      <c r="C1356" s="110" t="s">
        <v>869</v>
      </c>
      <c r="D1356" s="147" t="s">
        <v>3745</v>
      </c>
      <c r="E1356" s="150">
        <v>40</v>
      </c>
      <c r="F1356" s="150">
        <v>24.2</v>
      </c>
      <c r="G1356" s="147" t="s">
        <v>1832</v>
      </c>
      <c r="H1356" s="110" t="s">
        <v>338</v>
      </c>
      <c r="I1356" s="110" t="s">
        <v>344</v>
      </c>
      <c r="J1356" s="110">
        <v>2</v>
      </c>
      <c r="K1356" s="154">
        <v>968</v>
      </c>
      <c r="L1356" s="154" t="s">
        <v>340</v>
      </c>
      <c r="M1356" s="154">
        <v>41.756399999999999</v>
      </c>
      <c r="N1356" s="154">
        <v>-96.486000000000004</v>
      </c>
      <c r="O1356" s="154" t="str">
        <f>IF(TYPE(VLOOKUP(A1356,'2025 check'!$E$3:$E$2531,1,0))=16,"Legacy Eligibility","Y")</f>
        <v>Y</v>
      </c>
    </row>
    <row r="1357" spans="1:15" x14ac:dyDescent="0.2">
      <c r="A1357" s="110" t="s">
        <v>3746</v>
      </c>
      <c r="B1357" s="149" t="s">
        <v>3747</v>
      </c>
      <c r="C1357" s="110" t="s">
        <v>398</v>
      </c>
      <c r="D1357" s="147" t="s">
        <v>3748</v>
      </c>
      <c r="E1357" s="150">
        <v>38</v>
      </c>
      <c r="F1357" s="150">
        <v>15.7</v>
      </c>
      <c r="G1357" s="147" t="s">
        <v>1832</v>
      </c>
      <c r="H1357" s="110" t="s">
        <v>338</v>
      </c>
      <c r="I1357" s="110" t="s">
        <v>359</v>
      </c>
      <c r="J1357" s="110">
        <v>1</v>
      </c>
      <c r="K1357" s="154">
        <v>596.6</v>
      </c>
      <c r="L1357" s="154" t="s">
        <v>340</v>
      </c>
      <c r="M1357" s="154">
        <v>40.826700000000002</v>
      </c>
      <c r="N1357" s="154">
        <v>-96.283299999999997</v>
      </c>
      <c r="O1357" s="154" t="str">
        <f>IF(TYPE(VLOOKUP(A1357,'2025 check'!$E$3:$E$2531,1,0))=16,"Legacy Eligibility","Y")</f>
        <v>Y</v>
      </c>
    </row>
    <row r="1358" spans="1:15" x14ac:dyDescent="0.2">
      <c r="A1358" s="110" t="s">
        <v>3749</v>
      </c>
      <c r="B1358" s="149">
        <v>0</v>
      </c>
      <c r="C1358" s="110" t="s">
        <v>590</v>
      </c>
      <c r="D1358" s="147" t="s">
        <v>3750</v>
      </c>
      <c r="E1358" s="150">
        <v>29</v>
      </c>
      <c r="F1358" s="150">
        <v>16</v>
      </c>
      <c r="G1358" s="147" t="s">
        <v>1832</v>
      </c>
      <c r="H1358" s="110" t="s">
        <v>338</v>
      </c>
      <c r="I1358" s="110" t="s">
        <v>344</v>
      </c>
      <c r="J1358" s="110">
        <v>2</v>
      </c>
      <c r="K1358" s="154">
        <v>464</v>
      </c>
      <c r="L1358" s="154" t="s">
        <v>340</v>
      </c>
      <c r="M1358" s="154">
        <v>42.545000000000002</v>
      </c>
      <c r="N1358" s="154">
        <v>-97.27</v>
      </c>
      <c r="O1358" s="154" t="str">
        <f>IF(TYPE(VLOOKUP(A1358,'2025 check'!$E$3:$E$2531,1,0))=16,"Legacy Eligibility","Y")</f>
        <v>Y</v>
      </c>
    </row>
    <row r="1359" spans="1:15" x14ac:dyDescent="0.2">
      <c r="A1359" s="110" t="s">
        <v>3751</v>
      </c>
      <c r="B1359" s="149" t="s">
        <v>3752</v>
      </c>
      <c r="C1359" s="110" t="s">
        <v>347</v>
      </c>
      <c r="D1359" s="147" t="s">
        <v>3753</v>
      </c>
      <c r="E1359" s="150">
        <v>56.999999999999993</v>
      </c>
      <c r="F1359" s="150">
        <v>16.2</v>
      </c>
      <c r="G1359" s="147" t="s">
        <v>1466</v>
      </c>
      <c r="H1359" s="110" t="s">
        <v>338</v>
      </c>
      <c r="I1359" s="110" t="s">
        <v>349</v>
      </c>
      <c r="J1359" s="110">
        <v>3</v>
      </c>
      <c r="K1359" s="154">
        <v>923.4</v>
      </c>
      <c r="L1359" s="154" t="s">
        <v>340</v>
      </c>
      <c r="M1359" s="154">
        <v>41.371699999999997</v>
      </c>
      <c r="N1359" s="154">
        <v>-99.583299999999994</v>
      </c>
      <c r="O1359" s="154" t="str">
        <f>IF(TYPE(VLOOKUP(A1359,'2025 check'!$E$3:$E$2531,1,0))=16,"Legacy Eligibility","Y")</f>
        <v>Y</v>
      </c>
    </row>
    <row r="1360" spans="1:15" x14ac:dyDescent="0.2">
      <c r="A1360" s="110" t="s">
        <v>3754</v>
      </c>
      <c r="B1360" s="149" t="s">
        <v>598</v>
      </c>
      <c r="C1360" s="110" t="s">
        <v>599</v>
      </c>
      <c r="D1360" s="147" t="s">
        <v>3755</v>
      </c>
      <c r="E1360" s="150">
        <v>23</v>
      </c>
      <c r="F1360" s="150">
        <v>20</v>
      </c>
      <c r="G1360" s="147" t="s">
        <v>1832</v>
      </c>
      <c r="H1360" s="110" t="s">
        <v>338</v>
      </c>
      <c r="I1360" s="110" t="s">
        <v>601</v>
      </c>
      <c r="J1360" s="110">
        <v>5</v>
      </c>
      <c r="K1360" s="154">
        <v>460</v>
      </c>
      <c r="L1360" s="154" t="s">
        <v>340</v>
      </c>
      <c r="M1360" s="154">
        <v>42.730800000000002</v>
      </c>
      <c r="N1360" s="154">
        <v>-103.0076</v>
      </c>
      <c r="O1360" s="154" t="str">
        <f>IF(TYPE(VLOOKUP(A1360,'2025 check'!$E$3:$E$2531,1,0))=16,"Legacy Eligibility","Y")</f>
        <v>Y</v>
      </c>
    </row>
    <row r="1361" spans="1:15" x14ac:dyDescent="0.2">
      <c r="A1361" s="110" t="s">
        <v>3756</v>
      </c>
      <c r="B1361" s="149" t="s">
        <v>598</v>
      </c>
      <c r="C1361" s="110" t="s">
        <v>599</v>
      </c>
      <c r="D1361" s="147" t="s">
        <v>3757</v>
      </c>
      <c r="E1361" s="150">
        <v>24</v>
      </c>
      <c r="F1361" s="150">
        <v>20</v>
      </c>
      <c r="G1361" s="147" t="s">
        <v>1832</v>
      </c>
      <c r="H1361" s="110" t="s">
        <v>338</v>
      </c>
      <c r="I1361" s="110" t="s">
        <v>601</v>
      </c>
      <c r="J1361" s="110">
        <v>5</v>
      </c>
      <c r="K1361" s="154">
        <v>480</v>
      </c>
      <c r="L1361" s="154" t="s">
        <v>340</v>
      </c>
      <c r="M1361" s="154">
        <v>42.734900000000003</v>
      </c>
      <c r="N1361" s="154">
        <v>-103.0076</v>
      </c>
      <c r="O1361" s="154" t="str">
        <f>IF(TYPE(VLOOKUP(A1361,'2025 check'!$E$3:$E$2531,1,0))=16,"Legacy Eligibility","Y")</f>
        <v>Y</v>
      </c>
    </row>
    <row r="1362" spans="1:15" x14ac:dyDescent="0.2">
      <c r="A1362" s="110" t="s">
        <v>3758</v>
      </c>
      <c r="B1362" s="149" t="s">
        <v>3759</v>
      </c>
      <c r="C1362" s="110" t="s">
        <v>3760</v>
      </c>
      <c r="D1362" s="147" t="s">
        <v>3761</v>
      </c>
      <c r="E1362" s="150">
        <v>35</v>
      </c>
      <c r="F1362" s="150">
        <v>24.3</v>
      </c>
      <c r="G1362" s="147" t="s">
        <v>3335</v>
      </c>
      <c r="H1362" s="110" t="s">
        <v>338</v>
      </c>
      <c r="I1362" s="110" t="s">
        <v>601</v>
      </c>
      <c r="J1362" s="110">
        <v>5</v>
      </c>
      <c r="K1362" s="154">
        <v>850.5</v>
      </c>
      <c r="L1362" s="154" t="s">
        <v>340</v>
      </c>
      <c r="M1362" s="154">
        <v>41.015500000000003</v>
      </c>
      <c r="N1362" s="154">
        <v>-102.1643</v>
      </c>
      <c r="O1362" s="154" t="str">
        <f>IF(TYPE(VLOOKUP(A1362,'2025 check'!$E$3:$E$2531,1,0))=16,"Legacy Eligibility","Y")</f>
        <v>Y</v>
      </c>
    </row>
    <row r="1363" spans="1:15" x14ac:dyDescent="0.2">
      <c r="A1363" s="110" t="s">
        <v>3762</v>
      </c>
      <c r="B1363" s="149" t="s">
        <v>3763</v>
      </c>
      <c r="C1363" s="110" t="s">
        <v>880</v>
      </c>
      <c r="D1363" s="147" t="s">
        <v>3764</v>
      </c>
      <c r="E1363" s="150">
        <v>28</v>
      </c>
      <c r="F1363" s="150">
        <v>29.8</v>
      </c>
      <c r="G1363" s="147" t="s">
        <v>1832</v>
      </c>
      <c r="H1363" s="110" t="s">
        <v>338</v>
      </c>
      <c r="I1363" s="110" t="s">
        <v>344</v>
      </c>
      <c r="J1363" s="110">
        <v>2</v>
      </c>
      <c r="K1363" s="154">
        <v>834.4</v>
      </c>
      <c r="L1363" s="154" t="s">
        <v>340</v>
      </c>
      <c r="M1363" s="154">
        <v>41.422199999999997</v>
      </c>
      <c r="N1363" s="154">
        <v>-96.405799999999999</v>
      </c>
      <c r="O1363" s="154" t="str">
        <f>IF(TYPE(VLOOKUP(A1363,'2025 check'!$E$3:$E$2531,1,0))=16,"Legacy Eligibility","Y")</f>
        <v>Y</v>
      </c>
    </row>
    <row r="1364" spans="1:15" ht="28.5" x14ac:dyDescent="0.2">
      <c r="A1364" s="110" t="s">
        <v>3765</v>
      </c>
      <c r="B1364" s="149" t="s">
        <v>3766</v>
      </c>
      <c r="C1364" s="110" t="s">
        <v>415</v>
      </c>
      <c r="D1364" s="147" t="s">
        <v>3767</v>
      </c>
      <c r="E1364" s="150">
        <v>24</v>
      </c>
      <c r="F1364" s="150">
        <v>20.100000000000001</v>
      </c>
      <c r="G1364" s="147" t="s">
        <v>1832</v>
      </c>
      <c r="H1364" s="110" t="s">
        <v>338</v>
      </c>
      <c r="I1364" s="110" t="s">
        <v>359</v>
      </c>
      <c r="J1364" s="110">
        <v>1</v>
      </c>
      <c r="K1364" s="154">
        <v>482.4</v>
      </c>
      <c r="L1364" s="154" t="s">
        <v>340</v>
      </c>
      <c r="M1364" s="154">
        <v>40.451700000000002</v>
      </c>
      <c r="N1364" s="154">
        <v>-97.528300000000002</v>
      </c>
      <c r="O1364" s="154" t="str">
        <f>IF(TYPE(VLOOKUP(A1364,'2025 check'!$E$3:$E$2531,1,0))=16,"Legacy Eligibility","Y")</f>
        <v>Y</v>
      </c>
    </row>
    <row r="1365" spans="1:15" x14ac:dyDescent="0.2">
      <c r="A1365" s="110" t="s">
        <v>3768</v>
      </c>
      <c r="B1365" s="149" t="s">
        <v>3769</v>
      </c>
      <c r="C1365" s="110" t="s">
        <v>419</v>
      </c>
      <c r="D1365" s="147" t="s">
        <v>3770</v>
      </c>
      <c r="E1365" s="150">
        <v>31</v>
      </c>
      <c r="F1365" s="150">
        <v>16</v>
      </c>
      <c r="G1365" s="147" t="s">
        <v>1832</v>
      </c>
      <c r="H1365" s="110" t="s">
        <v>338</v>
      </c>
      <c r="I1365" s="110" t="s">
        <v>339</v>
      </c>
      <c r="J1365" s="110">
        <v>4</v>
      </c>
      <c r="K1365" s="154">
        <v>496</v>
      </c>
      <c r="L1365" s="154" t="s">
        <v>340</v>
      </c>
      <c r="M1365" s="154">
        <v>40.667499999999997</v>
      </c>
      <c r="N1365" s="154">
        <v>-100.11450000000001</v>
      </c>
      <c r="O1365" s="154" t="str">
        <f>IF(TYPE(VLOOKUP(A1365,'2025 check'!$E$3:$E$2531,1,0))=16,"Legacy Eligibility","Y")</f>
        <v>Y</v>
      </c>
    </row>
    <row r="1366" spans="1:15" ht="28.5" x14ac:dyDescent="0.2">
      <c r="A1366" s="110" t="s">
        <v>3771</v>
      </c>
      <c r="B1366" s="149" t="s">
        <v>3772</v>
      </c>
      <c r="C1366" s="110" t="s">
        <v>356</v>
      </c>
      <c r="D1366" s="147" t="s">
        <v>3773</v>
      </c>
      <c r="E1366" s="150">
        <v>41</v>
      </c>
      <c r="F1366" s="150">
        <v>20</v>
      </c>
      <c r="G1366" s="147" t="s">
        <v>1832</v>
      </c>
      <c r="H1366" s="110" t="s">
        <v>338</v>
      </c>
      <c r="I1366" s="110" t="s">
        <v>359</v>
      </c>
      <c r="J1366" s="110">
        <v>1</v>
      </c>
      <c r="K1366" s="154">
        <v>820</v>
      </c>
      <c r="L1366" s="154" t="s">
        <v>340</v>
      </c>
      <c r="M1366" s="154">
        <v>40.1349996</v>
      </c>
      <c r="N1366" s="154">
        <v>-96.538300000000007</v>
      </c>
      <c r="O1366" s="154" t="str">
        <f>IF(TYPE(VLOOKUP(A1366,'2025 check'!$E$3:$E$2531,1,0))=16,"Legacy Eligibility","Y")</f>
        <v>Y</v>
      </c>
    </row>
    <row r="1367" spans="1:15" x14ac:dyDescent="0.2">
      <c r="A1367" s="110" t="s">
        <v>3774</v>
      </c>
      <c r="B1367" s="149">
        <v>0</v>
      </c>
      <c r="C1367" s="110" t="s">
        <v>366</v>
      </c>
      <c r="D1367" s="147" t="s">
        <v>3775</v>
      </c>
      <c r="E1367" s="150">
        <v>33</v>
      </c>
      <c r="F1367" s="150">
        <v>25.5</v>
      </c>
      <c r="G1367" s="147" t="s">
        <v>1832</v>
      </c>
      <c r="H1367" s="110" t="s">
        <v>338</v>
      </c>
      <c r="I1367" s="110" t="s">
        <v>359</v>
      </c>
      <c r="J1367" s="110">
        <v>1</v>
      </c>
      <c r="K1367" s="154">
        <v>841.5</v>
      </c>
      <c r="L1367" s="154" t="s">
        <v>340</v>
      </c>
      <c r="M1367" s="154">
        <v>40.508600000000001</v>
      </c>
      <c r="N1367" s="154">
        <v>-96.165000000000006</v>
      </c>
      <c r="O1367" s="154" t="str">
        <f>IF(TYPE(VLOOKUP(A1367,'2025 check'!$E$3:$E$2531,1,0))=16,"Legacy Eligibility","Y")</f>
        <v>Y</v>
      </c>
    </row>
    <row r="1368" spans="1:15" x14ac:dyDescent="0.2">
      <c r="A1368" s="110" t="s">
        <v>3776</v>
      </c>
      <c r="B1368" s="149" t="s">
        <v>3777</v>
      </c>
      <c r="C1368" s="110" t="s">
        <v>1202</v>
      </c>
      <c r="D1368" s="147" t="s">
        <v>3778</v>
      </c>
      <c r="E1368" s="150">
        <v>29</v>
      </c>
      <c r="F1368" s="150">
        <v>24</v>
      </c>
      <c r="G1368" s="147" t="s">
        <v>1832</v>
      </c>
      <c r="H1368" s="110" t="s">
        <v>338</v>
      </c>
      <c r="I1368" s="110" t="s">
        <v>359</v>
      </c>
      <c r="J1368" s="110">
        <v>1</v>
      </c>
      <c r="K1368" s="154">
        <v>696</v>
      </c>
      <c r="L1368" s="154" t="s">
        <v>340</v>
      </c>
      <c r="M1368" s="154">
        <v>40.557699999999997</v>
      </c>
      <c r="N1368" s="154">
        <v>-96.685699999999997</v>
      </c>
      <c r="O1368" s="154" t="str">
        <f>IF(TYPE(VLOOKUP(A1368,'2025 check'!$E$3:$E$2531,1,0))=16,"Legacy Eligibility","Y")</f>
        <v>Y</v>
      </c>
    </row>
    <row r="1369" spans="1:15" x14ac:dyDescent="0.2">
      <c r="A1369" s="110" t="s">
        <v>3779</v>
      </c>
      <c r="B1369" s="149">
        <v>0</v>
      </c>
      <c r="C1369" s="110" t="s">
        <v>2185</v>
      </c>
      <c r="D1369" s="147" t="s">
        <v>3780</v>
      </c>
      <c r="E1369" s="150">
        <v>64</v>
      </c>
      <c r="F1369" s="150">
        <v>18.2</v>
      </c>
      <c r="G1369" s="147" t="s">
        <v>1466</v>
      </c>
      <c r="H1369" s="110" t="s">
        <v>338</v>
      </c>
      <c r="I1369" s="110" t="s">
        <v>349</v>
      </c>
      <c r="J1369" s="110">
        <v>3</v>
      </c>
      <c r="K1369" s="154">
        <v>1164.8</v>
      </c>
      <c r="L1369" s="154" t="s">
        <v>340</v>
      </c>
      <c r="M1369" s="154">
        <v>41.984699999999997</v>
      </c>
      <c r="N1369" s="154">
        <v>-99.427499999999995</v>
      </c>
      <c r="O1369" s="154" t="str">
        <f>IF(TYPE(VLOOKUP(A1369,'2025 check'!$E$3:$E$2531,1,0))=16,"Legacy Eligibility","Y")</f>
        <v>Y</v>
      </c>
    </row>
    <row r="1370" spans="1:15" x14ac:dyDescent="0.2">
      <c r="A1370" s="110" t="s">
        <v>3781</v>
      </c>
      <c r="B1370" s="149" t="s">
        <v>3782</v>
      </c>
      <c r="C1370" s="110" t="s">
        <v>435</v>
      </c>
      <c r="D1370" s="147" t="s">
        <v>3783</v>
      </c>
      <c r="E1370" s="150">
        <v>92.999999999999986</v>
      </c>
      <c r="F1370" s="150">
        <v>22</v>
      </c>
      <c r="G1370" s="147" t="s">
        <v>1466</v>
      </c>
      <c r="H1370" s="110" t="s">
        <v>338</v>
      </c>
      <c r="I1370" s="110" t="s">
        <v>349</v>
      </c>
      <c r="J1370" s="110">
        <v>3</v>
      </c>
      <c r="K1370" s="154">
        <v>2046</v>
      </c>
      <c r="L1370" s="154" t="s">
        <v>340</v>
      </c>
      <c r="M1370" s="154">
        <v>40.965000000000003</v>
      </c>
      <c r="N1370" s="154">
        <v>-98.206699999999998</v>
      </c>
      <c r="O1370" s="154" t="str">
        <f>IF(TYPE(VLOOKUP(A1370,'2025 check'!$E$3:$E$2531,1,0))=16,"Legacy Eligibility","Y")</f>
        <v>Y</v>
      </c>
    </row>
    <row r="1371" spans="1:15" x14ac:dyDescent="0.2">
      <c r="A1371" s="110" t="s">
        <v>3784</v>
      </c>
      <c r="B1371" s="149" t="s">
        <v>3785</v>
      </c>
      <c r="C1371" s="110" t="s">
        <v>435</v>
      </c>
      <c r="D1371" s="147" t="s">
        <v>3786</v>
      </c>
      <c r="E1371" s="150">
        <v>47</v>
      </c>
      <c r="F1371" s="150">
        <v>22</v>
      </c>
      <c r="G1371" s="147" t="s">
        <v>1466</v>
      </c>
      <c r="H1371" s="110" t="s">
        <v>338</v>
      </c>
      <c r="I1371" s="110" t="s">
        <v>349</v>
      </c>
      <c r="J1371" s="110">
        <v>3</v>
      </c>
      <c r="K1371" s="154">
        <v>1034</v>
      </c>
      <c r="L1371" s="154" t="s">
        <v>340</v>
      </c>
      <c r="M1371" s="154">
        <v>41.205599999999997</v>
      </c>
      <c r="N1371" s="154">
        <v>-97.938299999999998</v>
      </c>
      <c r="O1371" s="154" t="str">
        <f>IF(TYPE(VLOOKUP(A1371,'2025 check'!$E$3:$E$2531,1,0))=16,"Legacy Eligibility","Y")</f>
        <v>Y</v>
      </c>
    </row>
    <row r="1372" spans="1:15" x14ac:dyDescent="0.2">
      <c r="A1372" s="110" t="s">
        <v>3787</v>
      </c>
      <c r="B1372" s="149" t="s">
        <v>3788</v>
      </c>
      <c r="C1372" s="110" t="s">
        <v>435</v>
      </c>
      <c r="D1372" s="147" t="s">
        <v>3789</v>
      </c>
      <c r="E1372" s="150">
        <v>33</v>
      </c>
      <c r="F1372" s="150">
        <v>22</v>
      </c>
      <c r="G1372" s="147" t="s">
        <v>1466</v>
      </c>
      <c r="H1372" s="110" t="s">
        <v>338</v>
      </c>
      <c r="I1372" s="110" t="s">
        <v>349</v>
      </c>
      <c r="J1372" s="110">
        <v>3</v>
      </c>
      <c r="K1372" s="154">
        <v>726</v>
      </c>
      <c r="L1372" s="154" t="s">
        <v>340</v>
      </c>
      <c r="M1372" s="154">
        <v>41.192999999999998</v>
      </c>
      <c r="N1372" s="154">
        <v>-97.963499999999996</v>
      </c>
      <c r="O1372" s="154" t="str">
        <f>IF(TYPE(VLOOKUP(A1372,'2025 check'!$E$3:$E$2531,1,0))=16,"Legacy Eligibility","Y")</f>
        <v>Y</v>
      </c>
    </row>
    <row r="1373" spans="1:15" x14ac:dyDescent="0.2">
      <c r="A1373" s="110" t="s">
        <v>3790</v>
      </c>
      <c r="B1373" s="149" t="s">
        <v>3791</v>
      </c>
      <c r="C1373" s="110" t="s">
        <v>435</v>
      </c>
      <c r="D1373" s="147" t="s">
        <v>3792</v>
      </c>
      <c r="E1373" s="150">
        <v>48</v>
      </c>
      <c r="F1373" s="150">
        <v>22</v>
      </c>
      <c r="G1373" s="147" t="s">
        <v>1466</v>
      </c>
      <c r="H1373" s="110" t="s">
        <v>338</v>
      </c>
      <c r="I1373" s="110" t="s">
        <v>349</v>
      </c>
      <c r="J1373" s="110">
        <v>3</v>
      </c>
      <c r="K1373" s="154">
        <v>1056</v>
      </c>
      <c r="L1373" s="154" t="s">
        <v>340</v>
      </c>
      <c r="M1373" s="154">
        <v>41.234699999999997</v>
      </c>
      <c r="N1373" s="154">
        <v>-97.885099999999994</v>
      </c>
      <c r="O1373" s="154" t="str">
        <f>IF(TYPE(VLOOKUP(A1373,'2025 check'!$E$3:$E$2531,1,0))=16,"Legacy Eligibility","Y")</f>
        <v>Legacy Eligibility</v>
      </c>
    </row>
    <row r="1374" spans="1:15" x14ac:dyDescent="0.2">
      <c r="A1374" s="110" t="s">
        <v>3793</v>
      </c>
      <c r="B1374" s="149">
        <v>0</v>
      </c>
      <c r="C1374" s="110" t="s">
        <v>369</v>
      </c>
      <c r="D1374" s="147" t="s">
        <v>3794</v>
      </c>
      <c r="E1374" s="150">
        <v>32</v>
      </c>
      <c r="F1374" s="150">
        <v>16</v>
      </c>
      <c r="G1374" s="147" t="s">
        <v>1832</v>
      </c>
      <c r="H1374" s="110" t="s">
        <v>338</v>
      </c>
      <c r="I1374" s="110" t="s">
        <v>359</v>
      </c>
      <c r="J1374" s="110">
        <v>1</v>
      </c>
      <c r="K1374" s="154">
        <v>512</v>
      </c>
      <c r="L1374" s="154" t="s">
        <v>340</v>
      </c>
      <c r="M1374" s="154">
        <v>40.296500000000002</v>
      </c>
      <c r="N1374" s="154">
        <v>-95.728499999999997</v>
      </c>
      <c r="O1374" s="154" t="str">
        <f>IF(TYPE(VLOOKUP(A1374,'2025 check'!$E$3:$E$2531,1,0))=16,"Legacy Eligibility","Y")</f>
        <v>Y</v>
      </c>
    </row>
    <row r="1375" spans="1:15" x14ac:dyDescent="0.2">
      <c r="A1375" s="110" t="s">
        <v>3795</v>
      </c>
      <c r="B1375" s="149">
        <v>0</v>
      </c>
      <c r="C1375" s="110" t="s">
        <v>1530</v>
      </c>
      <c r="D1375" s="147" t="s">
        <v>3796</v>
      </c>
      <c r="E1375" s="150">
        <v>28</v>
      </c>
      <c r="F1375" s="150">
        <v>24.2</v>
      </c>
      <c r="G1375" s="147" t="s">
        <v>1466</v>
      </c>
      <c r="H1375" s="110" t="s">
        <v>338</v>
      </c>
      <c r="I1375" s="110" t="s">
        <v>349</v>
      </c>
      <c r="J1375" s="110">
        <v>3</v>
      </c>
      <c r="K1375" s="154">
        <v>677.6</v>
      </c>
      <c r="L1375" s="154" t="s">
        <v>340</v>
      </c>
      <c r="M1375" s="154">
        <v>40.258600000000001</v>
      </c>
      <c r="N1375" s="154">
        <v>-98.048699999999997</v>
      </c>
      <c r="O1375" s="154" t="str">
        <f>IF(TYPE(VLOOKUP(A1375,'2025 check'!$E$3:$E$2531,1,0))=16,"Legacy Eligibility","Y")</f>
        <v>Y</v>
      </c>
    </row>
    <row r="1376" spans="1:15" x14ac:dyDescent="0.2">
      <c r="A1376" s="110" t="s">
        <v>3797</v>
      </c>
      <c r="B1376" s="149">
        <v>0</v>
      </c>
      <c r="C1376" s="110" t="s">
        <v>1530</v>
      </c>
      <c r="D1376" s="147" t="s">
        <v>3798</v>
      </c>
      <c r="E1376" s="150">
        <v>62</v>
      </c>
      <c r="F1376" s="150">
        <v>20.3</v>
      </c>
      <c r="G1376" s="147" t="s">
        <v>1466</v>
      </c>
      <c r="H1376" s="110" t="s">
        <v>338</v>
      </c>
      <c r="I1376" s="110" t="s">
        <v>349</v>
      </c>
      <c r="J1376" s="110">
        <v>3</v>
      </c>
      <c r="K1376" s="154">
        <v>1258.5999999999999</v>
      </c>
      <c r="L1376" s="154" t="s">
        <v>340</v>
      </c>
      <c r="M1376" s="154">
        <v>40.118299999999998</v>
      </c>
      <c r="N1376" s="154">
        <v>-97.869999300000003</v>
      </c>
      <c r="O1376" s="154" t="str">
        <f>IF(TYPE(VLOOKUP(A1376,'2025 check'!$E$3:$E$2531,1,0))=16,"Legacy Eligibility","Y")</f>
        <v>Y</v>
      </c>
    </row>
    <row r="1377" spans="1:15" x14ac:dyDescent="0.2">
      <c r="A1377" s="110" t="s">
        <v>3799</v>
      </c>
      <c r="B1377" s="149">
        <v>0</v>
      </c>
      <c r="C1377" s="110" t="s">
        <v>1530</v>
      </c>
      <c r="D1377" s="147" t="s">
        <v>3800</v>
      </c>
      <c r="E1377" s="150">
        <v>62</v>
      </c>
      <c r="F1377" s="150">
        <v>16</v>
      </c>
      <c r="G1377" s="147" t="s">
        <v>1466</v>
      </c>
      <c r="H1377" s="110" t="s">
        <v>338</v>
      </c>
      <c r="I1377" s="110" t="s">
        <v>349</v>
      </c>
      <c r="J1377" s="110">
        <v>3</v>
      </c>
      <c r="K1377" s="154">
        <v>992</v>
      </c>
      <c r="L1377" s="154" t="s">
        <v>340</v>
      </c>
      <c r="M1377" s="154">
        <v>40.1349996</v>
      </c>
      <c r="N1377" s="154">
        <v>-97.896699999999996</v>
      </c>
      <c r="O1377" s="154" t="str">
        <f>IF(TYPE(VLOOKUP(A1377,'2025 check'!$E$3:$E$2531,1,0))=16,"Legacy Eligibility","Y")</f>
        <v>Y</v>
      </c>
    </row>
    <row r="1378" spans="1:15" x14ac:dyDescent="0.2">
      <c r="A1378" s="110" t="s">
        <v>3801</v>
      </c>
      <c r="B1378" s="149">
        <v>0</v>
      </c>
      <c r="C1378" s="110" t="s">
        <v>1530</v>
      </c>
      <c r="D1378" s="147" t="s">
        <v>3802</v>
      </c>
      <c r="E1378" s="150">
        <v>213.99999999999997</v>
      </c>
      <c r="F1378" s="150">
        <v>19.899999999999999</v>
      </c>
      <c r="G1378" s="147" t="s">
        <v>1832</v>
      </c>
      <c r="H1378" s="110" t="s">
        <v>338</v>
      </c>
      <c r="I1378" s="110" t="s">
        <v>349</v>
      </c>
      <c r="J1378" s="110">
        <v>3</v>
      </c>
      <c r="K1378" s="154">
        <v>4258.6000000000004</v>
      </c>
      <c r="L1378" s="154" t="s">
        <v>340</v>
      </c>
      <c r="M1378" s="154">
        <v>40.228299999999997</v>
      </c>
      <c r="N1378" s="154">
        <v>-97.905000000000001</v>
      </c>
      <c r="O1378" s="154" t="str">
        <f>IF(TYPE(VLOOKUP(A1378,'2025 check'!$E$3:$E$2531,1,0))=16,"Legacy Eligibility","Y")</f>
        <v>Y</v>
      </c>
    </row>
    <row r="1379" spans="1:15" x14ac:dyDescent="0.2">
      <c r="A1379" s="110" t="s">
        <v>3803</v>
      </c>
      <c r="B1379" s="149">
        <v>0</v>
      </c>
      <c r="C1379" s="110" t="s">
        <v>1530</v>
      </c>
      <c r="D1379" s="147" t="s">
        <v>3804</v>
      </c>
      <c r="E1379" s="150">
        <v>40</v>
      </c>
      <c r="F1379" s="150">
        <v>16.3</v>
      </c>
      <c r="G1379" s="147" t="s">
        <v>1832</v>
      </c>
      <c r="H1379" s="110" t="s">
        <v>338</v>
      </c>
      <c r="I1379" s="110" t="s">
        <v>349</v>
      </c>
      <c r="J1379" s="110">
        <v>3</v>
      </c>
      <c r="K1379" s="154">
        <v>652</v>
      </c>
      <c r="L1379" s="154" t="s">
        <v>340</v>
      </c>
      <c r="M1379" s="154">
        <v>40.074800000000003</v>
      </c>
      <c r="N1379" s="154">
        <v>-98.091700000000003</v>
      </c>
      <c r="O1379" s="154" t="str">
        <f>IF(TYPE(VLOOKUP(A1379,'2025 check'!$E$3:$E$2531,1,0))=16,"Legacy Eligibility","Y")</f>
        <v>Y</v>
      </c>
    </row>
    <row r="1380" spans="1:15" x14ac:dyDescent="0.2">
      <c r="A1380" s="110" t="s">
        <v>3805</v>
      </c>
      <c r="B1380" s="149">
        <v>0</v>
      </c>
      <c r="C1380" s="110" t="s">
        <v>442</v>
      </c>
      <c r="D1380" s="147" t="s">
        <v>3806</v>
      </c>
      <c r="E1380" s="150">
        <v>70</v>
      </c>
      <c r="F1380" s="150">
        <v>15.9</v>
      </c>
      <c r="G1380" s="147" t="s">
        <v>1832</v>
      </c>
      <c r="H1380" s="110" t="s">
        <v>338</v>
      </c>
      <c r="I1380" s="110" t="s">
        <v>359</v>
      </c>
      <c r="J1380" s="110">
        <v>1</v>
      </c>
      <c r="K1380" s="154">
        <v>1113</v>
      </c>
      <c r="L1380" s="154" t="s">
        <v>340</v>
      </c>
      <c r="M1380" s="154">
        <v>40.680999999999997</v>
      </c>
      <c r="N1380" s="154">
        <v>-96.234999999999999</v>
      </c>
      <c r="O1380" s="154" t="str">
        <f>IF(TYPE(VLOOKUP(A1380,'2025 check'!$E$3:$E$2531,1,0))=16,"Legacy Eligibility","Y")</f>
        <v>Y</v>
      </c>
    </row>
    <row r="1381" spans="1:15" x14ac:dyDescent="0.2">
      <c r="A1381" s="110" t="s">
        <v>3807</v>
      </c>
      <c r="B1381" s="149">
        <v>0</v>
      </c>
      <c r="C1381" s="110" t="s">
        <v>442</v>
      </c>
      <c r="D1381" s="147" t="s">
        <v>3808</v>
      </c>
      <c r="E1381" s="150">
        <v>32</v>
      </c>
      <c r="F1381" s="150">
        <v>20</v>
      </c>
      <c r="G1381" s="147" t="s">
        <v>1832</v>
      </c>
      <c r="H1381" s="110" t="s">
        <v>338</v>
      </c>
      <c r="I1381" s="110" t="s">
        <v>359</v>
      </c>
      <c r="J1381" s="110">
        <v>1</v>
      </c>
      <c r="K1381" s="154">
        <v>640</v>
      </c>
      <c r="L1381" s="154" t="s">
        <v>340</v>
      </c>
      <c r="M1381" s="154">
        <v>40.686700000000002</v>
      </c>
      <c r="N1381" s="154">
        <v>-95.896699999999996</v>
      </c>
      <c r="O1381" s="154" t="str">
        <f>IF(TYPE(VLOOKUP(A1381,'2025 check'!$E$3:$E$2531,1,0))=16,"Legacy Eligibility","Y")</f>
        <v>Y</v>
      </c>
    </row>
    <row r="1382" spans="1:15" x14ac:dyDescent="0.2">
      <c r="A1382" s="110" t="s">
        <v>3809</v>
      </c>
      <c r="B1382" s="149" t="s">
        <v>3810</v>
      </c>
      <c r="C1382" s="110" t="s">
        <v>373</v>
      </c>
      <c r="D1382" s="147" t="s">
        <v>3811</v>
      </c>
      <c r="E1382" s="150">
        <v>31</v>
      </c>
      <c r="F1382" s="150">
        <v>21.8</v>
      </c>
      <c r="G1382" s="147" t="s">
        <v>1832</v>
      </c>
      <c r="H1382" s="110" t="s">
        <v>338</v>
      </c>
      <c r="I1382" s="110" t="s">
        <v>359</v>
      </c>
      <c r="J1382" s="110">
        <v>1</v>
      </c>
      <c r="K1382" s="154">
        <v>675.8</v>
      </c>
      <c r="L1382" s="154" t="s">
        <v>340</v>
      </c>
      <c r="M1382" s="154">
        <v>40.031799999999997</v>
      </c>
      <c r="N1382" s="154">
        <v>-96.180599999999998</v>
      </c>
      <c r="O1382" s="154" t="str">
        <f>IF(TYPE(VLOOKUP(A1382,'2025 check'!$E$3:$E$2531,1,0))=16,"Legacy Eligibility","Y")</f>
        <v>Y</v>
      </c>
    </row>
    <row r="1383" spans="1:15" x14ac:dyDescent="0.2">
      <c r="A1383" s="110" t="s">
        <v>3812</v>
      </c>
      <c r="B1383" s="149" t="s">
        <v>3813</v>
      </c>
      <c r="C1383" s="110" t="s">
        <v>373</v>
      </c>
      <c r="D1383" s="147" t="s">
        <v>3814</v>
      </c>
      <c r="E1383" s="150">
        <v>42</v>
      </c>
      <c r="F1383" s="150">
        <v>22.1</v>
      </c>
      <c r="G1383" s="147" t="s">
        <v>1832</v>
      </c>
      <c r="H1383" s="110" t="s">
        <v>338</v>
      </c>
      <c r="I1383" s="110" t="s">
        <v>359</v>
      </c>
      <c r="J1383" s="110">
        <v>1</v>
      </c>
      <c r="K1383" s="154">
        <v>928.2</v>
      </c>
      <c r="L1383" s="154" t="s">
        <v>340</v>
      </c>
      <c r="M1383" s="154">
        <v>40.162500000000001</v>
      </c>
      <c r="N1383" s="154">
        <v>-96.109300000000005</v>
      </c>
      <c r="O1383" s="154" t="str">
        <f>IF(TYPE(VLOOKUP(A1383,'2025 check'!$E$3:$E$2531,1,0))=16,"Legacy Eligibility","Y")</f>
        <v>Y</v>
      </c>
    </row>
    <row r="1384" spans="1:15" x14ac:dyDescent="0.2">
      <c r="A1384" s="110" t="s">
        <v>3815</v>
      </c>
      <c r="B1384" s="149">
        <v>0</v>
      </c>
      <c r="C1384" s="110" t="s">
        <v>3234</v>
      </c>
      <c r="D1384" s="147" t="s">
        <v>3816</v>
      </c>
      <c r="E1384" s="150">
        <v>80</v>
      </c>
      <c r="F1384" s="150">
        <v>24.3</v>
      </c>
      <c r="G1384" s="147" t="s">
        <v>1832</v>
      </c>
      <c r="H1384" s="110" t="s">
        <v>548</v>
      </c>
      <c r="I1384" s="110" t="s">
        <v>349</v>
      </c>
      <c r="J1384" s="110">
        <v>3</v>
      </c>
      <c r="K1384" s="154">
        <v>1944</v>
      </c>
      <c r="L1384" s="154" t="s">
        <v>340</v>
      </c>
      <c r="M1384" s="154">
        <v>40.548900000000003</v>
      </c>
      <c r="N1384" s="154">
        <v>-99.436999999999998</v>
      </c>
      <c r="O1384" s="154" t="str">
        <f>IF(TYPE(VLOOKUP(A1384,'2025 check'!$E$3:$E$2531,1,0))=16,"Legacy Eligibility","Y")</f>
        <v>Y</v>
      </c>
    </row>
    <row r="1385" spans="1:15" x14ac:dyDescent="0.2">
      <c r="A1385" s="110" t="s">
        <v>3817</v>
      </c>
      <c r="B1385" s="149">
        <v>0</v>
      </c>
      <c r="C1385" s="110" t="s">
        <v>377</v>
      </c>
      <c r="D1385" s="147" t="s">
        <v>3818</v>
      </c>
      <c r="E1385" s="150">
        <v>32</v>
      </c>
      <c r="F1385" s="150">
        <v>20.2</v>
      </c>
      <c r="G1385" s="147" t="s">
        <v>1466</v>
      </c>
      <c r="H1385" s="110" t="s">
        <v>338</v>
      </c>
      <c r="I1385" s="110" t="s">
        <v>344</v>
      </c>
      <c r="J1385" s="110">
        <v>2</v>
      </c>
      <c r="K1385" s="154">
        <v>646.4</v>
      </c>
      <c r="L1385" s="154" t="s">
        <v>340</v>
      </c>
      <c r="M1385" s="154">
        <v>42.394999599999998</v>
      </c>
      <c r="N1385" s="154">
        <v>-97.534999600000006</v>
      </c>
      <c r="O1385" s="154" t="str">
        <f>IF(TYPE(VLOOKUP(A1385,'2025 check'!$E$3:$E$2531,1,0))=16,"Legacy Eligibility","Y")</f>
        <v>Y</v>
      </c>
    </row>
    <row r="1386" spans="1:15" x14ac:dyDescent="0.2">
      <c r="A1386" s="110" t="s">
        <v>3819</v>
      </c>
      <c r="B1386" s="149" t="s">
        <v>3820</v>
      </c>
      <c r="C1386" s="110" t="s">
        <v>512</v>
      </c>
      <c r="D1386" s="147" t="s">
        <v>3821</v>
      </c>
      <c r="E1386" s="150">
        <v>135</v>
      </c>
      <c r="F1386" s="150">
        <v>16</v>
      </c>
      <c r="G1386" s="147" t="s">
        <v>1832</v>
      </c>
      <c r="H1386" s="110" t="s">
        <v>338</v>
      </c>
      <c r="I1386" s="110" t="s">
        <v>344</v>
      </c>
      <c r="J1386" s="110">
        <v>2</v>
      </c>
      <c r="K1386" s="154">
        <v>2160</v>
      </c>
      <c r="L1386" s="154" t="s">
        <v>340</v>
      </c>
      <c r="M1386" s="154">
        <v>41.4831</v>
      </c>
      <c r="N1386" s="154">
        <v>-97.638000000000005</v>
      </c>
      <c r="O1386" s="154" t="str">
        <f>IF(TYPE(VLOOKUP(A1386,'2025 check'!$E$3:$E$2531,1,0))=16,"Legacy Eligibility","Y")</f>
        <v>Y</v>
      </c>
    </row>
    <row r="1387" spans="1:15" x14ac:dyDescent="0.2">
      <c r="A1387" s="110" t="s">
        <v>3822</v>
      </c>
      <c r="B1387" s="149" t="s">
        <v>3823</v>
      </c>
      <c r="C1387" s="110" t="s">
        <v>512</v>
      </c>
      <c r="D1387" s="147" t="s">
        <v>3824</v>
      </c>
      <c r="E1387" s="150">
        <v>33</v>
      </c>
      <c r="F1387" s="150">
        <v>16</v>
      </c>
      <c r="G1387" s="147" t="s">
        <v>1832</v>
      </c>
      <c r="H1387" s="110" t="s">
        <v>338</v>
      </c>
      <c r="I1387" s="110" t="s">
        <v>344</v>
      </c>
      <c r="J1387" s="110">
        <v>2</v>
      </c>
      <c r="K1387" s="154">
        <v>528</v>
      </c>
      <c r="L1387" s="154" t="s">
        <v>340</v>
      </c>
      <c r="M1387" s="154">
        <v>41.719999299999998</v>
      </c>
      <c r="N1387" s="154">
        <v>-97.3767</v>
      </c>
      <c r="O1387" s="154" t="str">
        <f>IF(TYPE(VLOOKUP(A1387,'2025 check'!$E$3:$E$2531,1,0))=16,"Legacy Eligibility","Y")</f>
        <v>Y</v>
      </c>
    </row>
    <row r="1388" spans="1:15" x14ac:dyDescent="0.2">
      <c r="A1388" s="110" t="s">
        <v>3825</v>
      </c>
      <c r="B1388" s="149" t="s">
        <v>3826</v>
      </c>
      <c r="C1388" s="110" t="s">
        <v>381</v>
      </c>
      <c r="D1388" s="147" t="s">
        <v>3827</v>
      </c>
      <c r="E1388" s="150">
        <v>41</v>
      </c>
      <c r="F1388" s="150">
        <v>20</v>
      </c>
      <c r="G1388" s="147" t="s">
        <v>1832</v>
      </c>
      <c r="H1388" s="110" t="s">
        <v>338</v>
      </c>
      <c r="I1388" s="110" t="s">
        <v>359</v>
      </c>
      <c r="J1388" s="110">
        <v>1</v>
      </c>
      <c r="K1388" s="154">
        <v>820</v>
      </c>
      <c r="L1388" s="154" t="s">
        <v>340</v>
      </c>
      <c r="M1388" s="154">
        <v>40.016800000000003</v>
      </c>
      <c r="N1388" s="154">
        <v>-95.784800000000004</v>
      </c>
      <c r="O1388" s="154" t="str">
        <f>IF(TYPE(VLOOKUP(A1388,'2025 check'!$E$3:$E$2531,1,0))=16,"Legacy Eligibility","Y")</f>
        <v>Y</v>
      </c>
    </row>
    <row r="1389" spans="1:15" x14ac:dyDescent="0.2">
      <c r="A1389" s="110" t="s">
        <v>3828</v>
      </c>
      <c r="B1389" s="149" t="s">
        <v>3829</v>
      </c>
      <c r="C1389" s="110" t="s">
        <v>559</v>
      </c>
      <c r="D1389" s="147" t="s">
        <v>3830</v>
      </c>
      <c r="E1389" s="150">
        <v>95</v>
      </c>
      <c r="F1389" s="150">
        <v>25.3</v>
      </c>
      <c r="G1389" s="147" t="s">
        <v>1832</v>
      </c>
      <c r="H1389" s="110" t="s">
        <v>338</v>
      </c>
      <c r="I1389" s="110" t="s">
        <v>359</v>
      </c>
      <c r="J1389" s="110">
        <v>1</v>
      </c>
      <c r="K1389" s="154">
        <v>2403.5</v>
      </c>
      <c r="L1389" s="154" t="s">
        <v>340</v>
      </c>
      <c r="M1389" s="154">
        <v>40.573300000000003</v>
      </c>
      <c r="N1389" s="154">
        <v>-96.96</v>
      </c>
      <c r="O1389" s="154" t="str">
        <f>IF(TYPE(VLOOKUP(A1389,'2025 check'!$E$3:$E$2531,1,0))=16,"Legacy Eligibility","Y")</f>
        <v>Legacy Eligibility</v>
      </c>
    </row>
    <row r="1390" spans="1:15" x14ac:dyDescent="0.2">
      <c r="A1390" s="110" t="s">
        <v>3831</v>
      </c>
      <c r="B1390" s="149">
        <v>0</v>
      </c>
      <c r="C1390" s="110" t="s">
        <v>456</v>
      </c>
      <c r="D1390" s="147" t="s">
        <v>3832</v>
      </c>
      <c r="E1390" s="150">
        <v>26</v>
      </c>
      <c r="F1390" s="150">
        <v>20</v>
      </c>
      <c r="G1390" s="147" t="s">
        <v>1832</v>
      </c>
      <c r="H1390" s="110" t="s">
        <v>338</v>
      </c>
      <c r="I1390" s="110" t="s">
        <v>359</v>
      </c>
      <c r="J1390" s="110">
        <v>1</v>
      </c>
      <c r="K1390" s="154">
        <v>520</v>
      </c>
      <c r="L1390" s="154" t="s">
        <v>340</v>
      </c>
      <c r="M1390" s="154">
        <v>41.074999300000002</v>
      </c>
      <c r="N1390" s="154">
        <v>-96.6417</v>
      </c>
      <c r="O1390" s="154" t="str">
        <f>IF(TYPE(VLOOKUP(A1390,'2025 check'!$E$3:$E$2531,1,0))=16,"Legacy Eligibility","Y")</f>
        <v>Y</v>
      </c>
    </row>
    <row r="1391" spans="1:15" x14ac:dyDescent="0.2">
      <c r="A1391" s="110" t="s">
        <v>3833</v>
      </c>
      <c r="B1391" s="149">
        <v>0</v>
      </c>
      <c r="C1391" s="110" t="s">
        <v>456</v>
      </c>
      <c r="D1391" s="147" t="s">
        <v>3834</v>
      </c>
      <c r="E1391" s="150">
        <v>32</v>
      </c>
      <c r="F1391" s="150">
        <v>17</v>
      </c>
      <c r="G1391" s="147" t="s">
        <v>1832</v>
      </c>
      <c r="H1391" s="110" t="s">
        <v>338</v>
      </c>
      <c r="I1391" s="110" t="s">
        <v>359</v>
      </c>
      <c r="J1391" s="110">
        <v>1</v>
      </c>
      <c r="K1391" s="154">
        <v>544</v>
      </c>
      <c r="L1391" s="154" t="s">
        <v>340</v>
      </c>
      <c r="M1391" s="154">
        <v>41.276699999999998</v>
      </c>
      <c r="N1391" s="154">
        <v>-96.389999599999996</v>
      </c>
      <c r="O1391" s="154" t="str">
        <f>IF(TYPE(VLOOKUP(A1391,'2025 check'!$E$3:$E$2531,1,0))=16,"Legacy Eligibility","Y")</f>
        <v>Y</v>
      </c>
    </row>
    <row r="1392" spans="1:15" x14ac:dyDescent="0.2">
      <c r="A1392" s="110" t="s">
        <v>3835</v>
      </c>
      <c r="B1392" s="149">
        <v>0</v>
      </c>
      <c r="C1392" s="110" t="s">
        <v>456</v>
      </c>
      <c r="D1392" s="147" t="s">
        <v>3836</v>
      </c>
      <c r="E1392" s="150">
        <v>32</v>
      </c>
      <c r="F1392" s="150">
        <v>16</v>
      </c>
      <c r="G1392" s="147" t="s">
        <v>1832</v>
      </c>
      <c r="H1392" s="110" t="s">
        <v>338</v>
      </c>
      <c r="I1392" s="110" t="s">
        <v>359</v>
      </c>
      <c r="J1392" s="110">
        <v>1</v>
      </c>
      <c r="K1392" s="154">
        <v>512</v>
      </c>
      <c r="L1392" s="154" t="s">
        <v>340</v>
      </c>
      <c r="M1392" s="154">
        <v>41.215000000000003</v>
      </c>
      <c r="N1392" s="154">
        <v>-96.851699999999994</v>
      </c>
      <c r="O1392" s="154" t="str">
        <f>IF(TYPE(VLOOKUP(A1392,'2025 check'!$E$3:$E$2531,1,0))=16,"Legacy Eligibility","Y")</f>
        <v>Y</v>
      </c>
    </row>
    <row r="1393" spans="1:15" x14ac:dyDescent="0.2">
      <c r="A1393" s="110" t="s">
        <v>3837</v>
      </c>
      <c r="B1393" s="149" t="s">
        <v>3838</v>
      </c>
      <c r="C1393" s="110" t="s">
        <v>1464</v>
      </c>
      <c r="D1393" s="147" t="s">
        <v>3839</v>
      </c>
      <c r="E1393" s="150">
        <v>72</v>
      </c>
      <c r="F1393" s="150">
        <v>24</v>
      </c>
      <c r="G1393" s="147" t="s">
        <v>1466</v>
      </c>
      <c r="H1393" s="110" t="s">
        <v>338</v>
      </c>
      <c r="I1393" s="110" t="s">
        <v>601</v>
      </c>
      <c r="J1393" s="110">
        <v>5</v>
      </c>
      <c r="K1393" s="154">
        <v>1728</v>
      </c>
      <c r="L1393" s="154" t="s">
        <v>340</v>
      </c>
      <c r="M1393" s="154">
        <v>41.844000000000001</v>
      </c>
      <c r="N1393" s="154">
        <v>-103.4615</v>
      </c>
      <c r="O1393" s="154" t="str">
        <f>IF(TYPE(VLOOKUP(A1393,'2025 check'!$E$3:$E$2531,1,0))=16,"Legacy Eligibility","Y")</f>
        <v>Legacy Eligibility</v>
      </c>
    </row>
    <row r="1394" spans="1:15" x14ac:dyDescent="0.2">
      <c r="A1394" s="110" t="s">
        <v>3840</v>
      </c>
      <c r="B1394" s="149" t="s">
        <v>3841</v>
      </c>
      <c r="C1394" s="110" t="s">
        <v>473</v>
      </c>
      <c r="D1394" s="147" t="s">
        <v>3842</v>
      </c>
      <c r="E1394" s="150">
        <v>31</v>
      </c>
      <c r="F1394" s="150">
        <v>26.6</v>
      </c>
      <c r="G1394" s="147" t="s">
        <v>1832</v>
      </c>
      <c r="H1394" s="110" t="s">
        <v>338</v>
      </c>
      <c r="I1394" s="110" t="s">
        <v>359</v>
      </c>
      <c r="J1394" s="110">
        <v>1</v>
      </c>
      <c r="K1394" s="154">
        <v>824.6</v>
      </c>
      <c r="L1394" s="154" t="s">
        <v>620</v>
      </c>
      <c r="M1394" s="154">
        <v>40.154400000000003</v>
      </c>
      <c r="N1394" s="154">
        <v>-97.465699999999998</v>
      </c>
      <c r="O1394" s="154" t="str">
        <f>IF(TYPE(VLOOKUP(A1394,'2025 check'!$E$3:$E$2531,1,0))=16,"Legacy Eligibility","Y")</f>
        <v>Y</v>
      </c>
    </row>
    <row r="1395" spans="1:15" ht="28.5" x14ac:dyDescent="0.2">
      <c r="A1395" s="110" t="s">
        <v>3843</v>
      </c>
      <c r="B1395" s="149" t="s">
        <v>3844</v>
      </c>
      <c r="C1395" s="110" t="s">
        <v>473</v>
      </c>
      <c r="D1395" s="147" t="s">
        <v>3845</v>
      </c>
      <c r="E1395" s="150">
        <v>101</v>
      </c>
      <c r="F1395" s="150">
        <v>26.5</v>
      </c>
      <c r="G1395" s="147" t="s">
        <v>1832</v>
      </c>
      <c r="H1395" s="110" t="s">
        <v>338</v>
      </c>
      <c r="I1395" s="110" t="s">
        <v>359</v>
      </c>
      <c r="J1395" s="110">
        <v>1</v>
      </c>
      <c r="K1395" s="154">
        <v>2676.5</v>
      </c>
      <c r="L1395" s="154" t="s">
        <v>620</v>
      </c>
      <c r="M1395" s="154">
        <v>40.263399999999997</v>
      </c>
      <c r="N1395" s="154">
        <v>-97.594399999999993</v>
      </c>
      <c r="O1395" s="154" t="str">
        <f>IF(TYPE(VLOOKUP(A1395,'2025 check'!$E$3:$E$2531,1,0))=16,"Legacy Eligibility","Y")</f>
        <v>Y</v>
      </c>
    </row>
    <row r="1396" spans="1:15" x14ac:dyDescent="0.2">
      <c r="A1396" s="110" t="s">
        <v>3846</v>
      </c>
      <c r="B1396" s="149">
        <v>0</v>
      </c>
      <c r="C1396" s="110" t="s">
        <v>482</v>
      </c>
      <c r="D1396" s="147" t="s">
        <v>3847</v>
      </c>
      <c r="E1396" s="150">
        <v>24</v>
      </c>
      <c r="F1396" s="150">
        <v>22</v>
      </c>
      <c r="G1396" s="147" t="s">
        <v>1832</v>
      </c>
      <c r="H1396" s="110" t="s">
        <v>338</v>
      </c>
      <c r="I1396" s="110" t="s">
        <v>344</v>
      </c>
      <c r="J1396" s="110">
        <v>2</v>
      </c>
      <c r="K1396" s="154">
        <v>528</v>
      </c>
      <c r="L1396" s="154" t="s">
        <v>340</v>
      </c>
      <c r="M1396" s="154">
        <v>42.293599999999998</v>
      </c>
      <c r="N1396" s="154">
        <v>-97.2346</v>
      </c>
      <c r="O1396" s="154" t="str">
        <f>IF(TYPE(VLOOKUP(A1396,'2025 check'!$E$3:$E$2531,1,0))=16,"Legacy Eligibility","Y")</f>
        <v>Y</v>
      </c>
    </row>
    <row r="1397" spans="1:15" x14ac:dyDescent="0.2">
      <c r="A1397" s="110" t="s">
        <v>3848</v>
      </c>
      <c r="B1397" s="149">
        <v>0</v>
      </c>
      <c r="C1397" s="110" t="s">
        <v>482</v>
      </c>
      <c r="D1397" s="147" t="s">
        <v>3849</v>
      </c>
      <c r="E1397" s="150">
        <v>30</v>
      </c>
      <c r="F1397" s="150">
        <v>20.3</v>
      </c>
      <c r="G1397" s="147" t="s">
        <v>1832</v>
      </c>
      <c r="H1397" s="110" t="s">
        <v>338</v>
      </c>
      <c r="I1397" s="110" t="s">
        <v>344</v>
      </c>
      <c r="J1397" s="110">
        <v>2</v>
      </c>
      <c r="K1397" s="154">
        <v>609</v>
      </c>
      <c r="L1397" s="154" t="s">
        <v>340</v>
      </c>
      <c r="M1397" s="154">
        <v>42.2898</v>
      </c>
      <c r="N1397" s="154">
        <v>-97.271299999999997</v>
      </c>
      <c r="O1397" s="154" t="str">
        <f>IF(TYPE(VLOOKUP(A1397,'2025 check'!$E$3:$E$2531,1,0))=16,"Legacy Eligibility","Y")</f>
        <v>Y</v>
      </c>
    </row>
    <row r="1398" spans="1:15" x14ac:dyDescent="0.2">
      <c r="A1398" s="110" t="s">
        <v>3850</v>
      </c>
      <c r="B1398" s="149">
        <v>0</v>
      </c>
      <c r="C1398" s="110" t="s">
        <v>918</v>
      </c>
      <c r="D1398" s="147" t="s">
        <v>3851</v>
      </c>
      <c r="E1398" s="150">
        <v>27</v>
      </c>
      <c r="F1398" s="150">
        <v>25.3</v>
      </c>
      <c r="G1398" s="147" t="s">
        <v>1466</v>
      </c>
      <c r="H1398" s="110" t="s">
        <v>338</v>
      </c>
      <c r="I1398" s="110" t="s">
        <v>349</v>
      </c>
      <c r="J1398" s="110">
        <v>3</v>
      </c>
      <c r="K1398" s="154">
        <v>683.1</v>
      </c>
      <c r="L1398" s="154" t="s">
        <v>340</v>
      </c>
      <c r="M1398" s="154">
        <v>40.190936880829561</v>
      </c>
      <c r="N1398" s="154">
        <v>-98.356438892030781</v>
      </c>
      <c r="O1398" s="154" t="str">
        <f>IF(TYPE(VLOOKUP(A1398,'2025 check'!$E$3:$E$2531,1,0))=16,"Legacy Eligibility","Y")</f>
        <v>Y</v>
      </c>
    </row>
    <row r="1399" spans="1:15" x14ac:dyDescent="0.2">
      <c r="A1399" s="110" t="s">
        <v>3852</v>
      </c>
      <c r="B1399" s="149" t="s">
        <v>3853</v>
      </c>
      <c r="C1399" s="110" t="s">
        <v>398</v>
      </c>
      <c r="D1399" s="147" t="s">
        <v>3854</v>
      </c>
      <c r="E1399" s="150">
        <v>41</v>
      </c>
      <c r="F1399" s="150">
        <v>34.200000000000003</v>
      </c>
      <c r="G1399" s="147" t="s">
        <v>1832</v>
      </c>
      <c r="H1399" s="110" t="s">
        <v>338</v>
      </c>
      <c r="I1399" s="110" t="s">
        <v>359</v>
      </c>
      <c r="J1399" s="110">
        <v>1</v>
      </c>
      <c r="K1399" s="154">
        <v>1402.2</v>
      </c>
      <c r="L1399" s="154" t="s">
        <v>340</v>
      </c>
      <c r="M1399" s="154">
        <v>41.000999999999998</v>
      </c>
      <c r="N1399" s="154">
        <v>-96.161199999999994</v>
      </c>
      <c r="O1399" s="154" t="str">
        <f>IF(TYPE(VLOOKUP(A1399,'2025 check'!$E$3:$E$2531,1,0))=16,"Legacy Eligibility","Y")</f>
        <v>Y</v>
      </c>
    </row>
    <row r="1400" spans="1:15" x14ac:dyDescent="0.2">
      <c r="A1400" s="110" t="s">
        <v>3855</v>
      </c>
      <c r="B1400" s="149">
        <v>0</v>
      </c>
      <c r="C1400" s="110" t="s">
        <v>590</v>
      </c>
      <c r="D1400" s="147" t="s">
        <v>3856</v>
      </c>
      <c r="E1400" s="150">
        <v>36</v>
      </c>
      <c r="F1400" s="150">
        <v>26.3</v>
      </c>
      <c r="G1400" s="147" t="s">
        <v>2278</v>
      </c>
      <c r="H1400" s="110" t="s">
        <v>358</v>
      </c>
      <c r="I1400" s="110" t="s">
        <v>344</v>
      </c>
      <c r="J1400" s="110">
        <v>2</v>
      </c>
      <c r="K1400" s="154">
        <v>946.8</v>
      </c>
      <c r="L1400" s="154" t="s">
        <v>340</v>
      </c>
      <c r="M1400" s="154">
        <v>42.511260456497503</v>
      </c>
      <c r="N1400" s="154">
        <v>-97.374878542327863</v>
      </c>
      <c r="O1400" s="154" t="str">
        <f>IF(TYPE(VLOOKUP(A1400,'2025 check'!$E$3:$E$2531,1,0))=16,"Legacy Eligibility","Y")</f>
        <v>Y</v>
      </c>
    </row>
    <row r="1401" spans="1:15" x14ac:dyDescent="0.2">
      <c r="A1401" s="110" t="s">
        <v>3857</v>
      </c>
      <c r="B1401" s="149" t="s">
        <v>3858</v>
      </c>
      <c r="C1401" s="110" t="s">
        <v>880</v>
      </c>
      <c r="D1401" s="147" t="s">
        <v>3859</v>
      </c>
      <c r="E1401" s="150">
        <v>128</v>
      </c>
      <c r="F1401" s="150">
        <v>20</v>
      </c>
      <c r="G1401" s="147" t="s">
        <v>375</v>
      </c>
      <c r="H1401" s="110" t="s">
        <v>358</v>
      </c>
      <c r="I1401" s="110" t="s">
        <v>344</v>
      </c>
      <c r="J1401" s="110">
        <v>2</v>
      </c>
      <c r="K1401" s="154">
        <v>2560</v>
      </c>
      <c r="L1401" s="154" t="s">
        <v>620</v>
      </c>
      <c r="M1401" s="154">
        <v>41.562399999999997</v>
      </c>
      <c r="N1401" s="154">
        <v>-96.848200000000006</v>
      </c>
      <c r="O1401" s="154" t="str">
        <f>IF(TYPE(VLOOKUP(A1401,'2025 check'!$E$3:$E$2531,1,0))=16,"Legacy Eligibility","Y")</f>
        <v>Y</v>
      </c>
    </row>
    <row r="1402" spans="1:15" x14ac:dyDescent="0.2">
      <c r="A1402" s="110" t="s">
        <v>3860</v>
      </c>
      <c r="B1402" s="149" t="s">
        <v>3861</v>
      </c>
      <c r="C1402" s="110" t="s">
        <v>356</v>
      </c>
      <c r="D1402" s="147" t="s">
        <v>3862</v>
      </c>
      <c r="E1402" s="150">
        <v>49</v>
      </c>
      <c r="F1402" s="150">
        <v>26.6</v>
      </c>
      <c r="G1402" s="147" t="s">
        <v>1832</v>
      </c>
      <c r="H1402" s="110" t="s">
        <v>358</v>
      </c>
      <c r="I1402" s="110" t="s">
        <v>359</v>
      </c>
      <c r="J1402" s="110">
        <v>1</v>
      </c>
      <c r="K1402" s="154">
        <v>1303.4000000000001</v>
      </c>
      <c r="L1402" s="154" t="s">
        <v>340</v>
      </c>
      <c r="M1402" s="154">
        <v>40.237499999999997</v>
      </c>
      <c r="N1402" s="154">
        <v>-96.670699999999997</v>
      </c>
      <c r="O1402" s="154" t="str">
        <f>IF(TYPE(VLOOKUP(A1402,'2025 check'!$E$3:$E$2531,1,0))=16,"Legacy Eligibility","Y")</f>
        <v>Y</v>
      </c>
    </row>
    <row r="1403" spans="1:15" x14ac:dyDescent="0.2">
      <c r="A1403" s="110" t="s">
        <v>3863</v>
      </c>
      <c r="B1403" s="149">
        <v>0</v>
      </c>
      <c r="C1403" s="110" t="s">
        <v>361</v>
      </c>
      <c r="D1403" s="147" t="s">
        <v>3864</v>
      </c>
      <c r="E1403" s="150">
        <v>30</v>
      </c>
      <c r="F1403" s="150">
        <v>20.3</v>
      </c>
      <c r="G1403" s="147" t="s">
        <v>1832</v>
      </c>
      <c r="H1403" s="110" t="s">
        <v>338</v>
      </c>
      <c r="I1403" s="110" t="s">
        <v>359</v>
      </c>
      <c r="J1403" s="110">
        <v>1</v>
      </c>
      <c r="K1403" s="154">
        <v>609</v>
      </c>
      <c r="L1403" s="154" t="s">
        <v>340</v>
      </c>
      <c r="M1403" s="154">
        <v>40.249400000000001</v>
      </c>
      <c r="N1403" s="154">
        <v>-97.104799999999997</v>
      </c>
      <c r="O1403" s="154" t="str">
        <f>IF(TYPE(VLOOKUP(A1403,'2025 check'!$E$3:$E$2531,1,0))=16,"Legacy Eligibility","Y")</f>
        <v>Y</v>
      </c>
    </row>
    <row r="1404" spans="1:15" x14ac:dyDescent="0.2">
      <c r="A1404" s="110" t="s">
        <v>3865</v>
      </c>
      <c r="B1404" s="149" t="s">
        <v>3866</v>
      </c>
      <c r="C1404" s="110" t="s">
        <v>1202</v>
      </c>
      <c r="D1404" s="147" t="s">
        <v>3867</v>
      </c>
      <c r="E1404" s="150">
        <v>82</v>
      </c>
      <c r="F1404" s="150">
        <v>30</v>
      </c>
      <c r="G1404" s="147" t="s">
        <v>3868</v>
      </c>
      <c r="H1404" s="110" t="s">
        <v>548</v>
      </c>
      <c r="I1404" s="110" t="s">
        <v>359</v>
      </c>
      <c r="J1404" s="110">
        <v>1</v>
      </c>
      <c r="K1404" s="154">
        <v>2460</v>
      </c>
      <c r="L1404" s="154" t="s">
        <v>340</v>
      </c>
      <c r="M1404" s="154">
        <v>40.610999999999997</v>
      </c>
      <c r="N1404" s="154">
        <v>-96.590999999999994</v>
      </c>
      <c r="O1404" s="154" t="str">
        <f>IF(TYPE(VLOOKUP(A1404,'2025 check'!$E$3:$E$2531,1,0))=16,"Legacy Eligibility","Y")</f>
        <v>Y</v>
      </c>
    </row>
    <row r="1405" spans="1:15" x14ac:dyDescent="0.2">
      <c r="A1405" s="110" t="s">
        <v>3869</v>
      </c>
      <c r="B1405" s="149" t="s">
        <v>3870</v>
      </c>
      <c r="C1405" s="110" t="s">
        <v>435</v>
      </c>
      <c r="D1405" s="147" t="s">
        <v>3871</v>
      </c>
      <c r="E1405" s="150">
        <v>82</v>
      </c>
      <c r="F1405" s="150">
        <v>22.8</v>
      </c>
      <c r="G1405" s="147" t="s">
        <v>2278</v>
      </c>
      <c r="H1405" s="110" t="s">
        <v>548</v>
      </c>
      <c r="I1405" s="110" t="s">
        <v>349</v>
      </c>
      <c r="J1405" s="110">
        <v>3</v>
      </c>
      <c r="K1405" s="154">
        <v>1869.6</v>
      </c>
      <c r="L1405" s="154" t="s">
        <v>340</v>
      </c>
      <c r="M1405" s="154">
        <v>41.285299999999999</v>
      </c>
      <c r="N1405" s="154">
        <v>-97.753100000000003</v>
      </c>
      <c r="O1405" s="154" t="str">
        <f>IF(TYPE(VLOOKUP(A1405,'2025 check'!$E$3:$E$2531,1,0))=16,"Legacy Eligibility","Y")</f>
        <v>Y</v>
      </c>
    </row>
    <row r="1406" spans="1:15" x14ac:dyDescent="0.2">
      <c r="A1406" s="110" t="s">
        <v>3872</v>
      </c>
      <c r="B1406" s="149" t="s">
        <v>3873</v>
      </c>
      <c r="C1406" s="110" t="s">
        <v>373</v>
      </c>
      <c r="D1406" s="147" t="s">
        <v>3874</v>
      </c>
      <c r="E1406" s="150">
        <v>39</v>
      </c>
      <c r="F1406" s="150">
        <v>26.7</v>
      </c>
      <c r="G1406" s="147" t="s">
        <v>1832</v>
      </c>
      <c r="H1406" s="110" t="s">
        <v>358</v>
      </c>
      <c r="I1406" s="110" t="s">
        <v>359</v>
      </c>
      <c r="J1406" s="110">
        <v>1</v>
      </c>
      <c r="K1406" s="154">
        <v>1041.3</v>
      </c>
      <c r="L1406" s="154" t="s">
        <v>340</v>
      </c>
      <c r="M1406" s="154">
        <v>40.1462</v>
      </c>
      <c r="N1406" s="154">
        <v>-96.461200000000005</v>
      </c>
      <c r="O1406" s="154" t="str">
        <f>IF(TYPE(VLOOKUP(A1406,'2025 check'!$E$3:$E$2531,1,0))=16,"Legacy Eligibility","Y")</f>
        <v>Y</v>
      </c>
    </row>
    <row r="1407" spans="1:15" x14ac:dyDescent="0.2">
      <c r="A1407" s="110" t="s">
        <v>3875</v>
      </c>
      <c r="B1407" s="149">
        <v>0</v>
      </c>
      <c r="C1407" s="110" t="s">
        <v>3234</v>
      </c>
      <c r="D1407" s="147" t="s">
        <v>3876</v>
      </c>
      <c r="E1407" s="150">
        <v>40</v>
      </c>
      <c r="F1407" s="150">
        <v>28.6</v>
      </c>
      <c r="G1407" s="147" t="s">
        <v>1832</v>
      </c>
      <c r="H1407" s="110" t="s">
        <v>338</v>
      </c>
      <c r="I1407" s="110" t="s">
        <v>349</v>
      </c>
      <c r="J1407" s="110">
        <v>3</v>
      </c>
      <c r="K1407" s="154">
        <v>1144</v>
      </c>
      <c r="L1407" s="154" t="s">
        <v>340</v>
      </c>
      <c r="M1407" s="154">
        <v>40.539400000000001</v>
      </c>
      <c r="N1407" s="154">
        <v>-99.526399999999995</v>
      </c>
      <c r="O1407" s="154" t="str">
        <f>IF(TYPE(VLOOKUP(A1407,'2025 check'!$E$3:$E$2531,1,0))=16,"Legacy Eligibility","Y")</f>
        <v>Legacy Eligibility</v>
      </c>
    </row>
    <row r="1408" spans="1:15" x14ac:dyDescent="0.2">
      <c r="A1408" s="110" t="s">
        <v>3877</v>
      </c>
      <c r="B1408" s="149" t="s">
        <v>3878</v>
      </c>
      <c r="C1408" s="110" t="s">
        <v>512</v>
      </c>
      <c r="D1408" s="147" t="s">
        <v>3879</v>
      </c>
      <c r="E1408" s="150">
        <v>22.999999999999996</v>
      </c>
      <c r="F1408" s="150">
        <v>26.5</v>
      </c>
      <c r="G1408" s="147" t="s">
        <v>1832</v>
      </c>
      <c r="H1408" s="110" t="s">
        <v>358</v>
      </c>
      <c r="I1408" s="110" t="s">
        <v>344</v>
      </c>
      <c r="J1408" s="110">
        <v>2</v>
      </c>
      <c r="K1408" s="154">
        <v>609.5</v>
      </c>
      <c r="L1408" s="154" t="s">
        <v>340</v>
      </c>
      <c r="M1408" s="154">
        <v>41.531300000000002</v>
      </c>
      <c r="N1408" s="154">
        <v>-97.493099999999998</v>
      </c>
      <c r="O1408" s="154" t="str">
        <f>IF(TYPE(VLOOKUP(A1408,'2025 check'!$E$3:$E$2531,1,0))=16,"Legacy Eligibility","Y")</f>
        <v>Y</v>
      </c>
    </row>
    <row r="1409" spans="1:15" x14ac:dyDescent="0.2">
      <c r="A1409" s="110" t="s">
        <v>3880</v>
      </c>
      <c r="B1409" s="149" t="s">
        <v>3881</v>
      </c>
      <c r="C1409" s="110" t="s">
        <v>512</v>
      </c>
      <c r="D1409" s="147" t="s">
        <v>3882</v>
      </c>
      <c r="E1409" s="150">
        <v>40</v>
      </c>
      <c r="F1409" s="150">
        <v>30</v>
      </c>
      <c r="G1409" s="147" t="s">
        <v>1832</v>
      </c>
      <c r="H1409" s="110" t="s">
        <v>358</v>
      </c>
      <c r="I1409" s="110" t="s">
        <v>344</v>
      </c>
      <c r="J1409" s="110">
        <v>2</v>
      </c>
      <c r="K1409" s="154">
        <v>1200</v>
      </c>
      <c r="L1409" s="154" t="s">
        <v>340</v>
      </c>
      <c r="M1409" s="154">
        <v>41.593299999999999</v>
      </c>
      <c r="N1409" s="154">
        <v>-97.581199999999995</v>
      </c>
      <c r="O1409" s="154" t="str">
        <f>IF(TYPE(VLOOKUP(A1409,'2025 check'!$E$3:$E$2531,1,0))=16,"Legacy Eligibility","Y")</f>
        <v>Y</v>
      </c>
    </row>
    <row r="1410" spans="1:15" x14ac:dyDescent="0.2">
      <c r="A1410" s="110" t="s">
        <v>3883</v>
      </c>
      <c r="B1410" s="149">
        <v>0</v>
      </c>
      <c r="C1410" s="110" t="s">
        <v>456</v>
      </c>
      <c r="D1410" s="147" t="s">
        <v>3884</v>
      </c>
      <c r="E1410" s="150">
        <v>33</v>
      </c>
      <c r="F1410" s="150">
        <v>20.2</v>
      </c>
      <c r="G1410" s="147" t="s">
        <v>1466</v>
      </c>
      <c r="H1410" s="110" t="s">
        <v>338</v>
      </c>
      <c r="I1410" s="110" t="s">
        <v>359</v>
      </c>
      <c r="J1410" s="110">
        <v>1</v>
      </c>
      <c r="K1410" s="154">
        <v>666.6</v>
      </c>
      <c r="L1410" s="154" t="s">
        <v>340</v>
      </c>
      <c r="M1410" s="154">
        <v>41.269999300000002</v>
      </c>
      <c r="N1410" s="154">
        <v>-96.831699999999998</v>
      </c>
      <c r="O1410" s="154" t="str">
        <f>IF(TYPE(VLOOKUP(A1410,'2025 check'!$E$3:$E$2531,1,0))=16,"Legacy Eligibility","Y")</f>
        <v>Y</v>
      </c>
    </row>
    <row r="1411" spans="1:15" x14ac:dyDescent="0.2">
      <c r="A1411" s="110" t="s">
        <v>3885</v>
      </c>
      <c r="B1411" s="149" t="s">
        <v>1732</v>
      </c>
      <c r="C1411" s="110" t="s">
        <v>456</v>
      </c>
      <c r="D1411" s="147" t="s">
        <v>3886</v>
      </c>
      <c r="E1411" s="150">
        <v>24</v>
      </c>
      <c r="F1411" s="150">
        <v>20.5</v>
      </c>
      <c r="G1411" s="147" t="s">
        <v>1466</v>
      </c>
      <c r="H1411" s="110" t="s">
        <v>338</v>
      </c>
      <c r="I1411" s="110" t="s">
        <v>359</v>
      </c>
      <c r="J1411" s="110">
        <v>1</v>
      </c>
      <c r="K1411" s="154">
        <v>492</v>
      </c>
      <c r="L1411" s="154" t="s">
        <v>340</v>
      </c>
      <c r="M1411" s="154">
        <v>41.314999999999998</v>
      </c>
      <c r="N1411" s="154">
        <v>-96.563299999999998</v>
      </c>
      <c r="O1411" s="154" t="str">
        <f>IF(TYPE(VLOOKUP(A1411,'2025 check'!$E$3:$E$2531,1,0))=16,"Legacy Eligibility","Y")</f>
        <v>Y</v>
      </c>
    </row>
    <row r="1412" spans="1:15" x14ac:dyDescent="0.2">
      <c r="A1412" s="110" t="s">
        <v>3887</v>
      </c>
      <c r="B1412" s="149">
        <v>0</v>
      </c>
      <c r="C1412" s="110" t="s">
        <v>590</v>
      </c>
      <c r="D1412" s="147" t="s">
        <v>3888</v>
      </c>
      <c r="E1412" s="150">
        <v>32</v>
      </c>
      <c r="F1412" s="150">
        <v>27.8</v>
      </c>
      <c r="G1412" s="147" t="s">
        <v>1832</v>
      </c>
      <c r="H1412" s="110" t="s">
        <v>338</v>
      </c>
      <c r="I1412" s="110" t="s">
        <v>344</v>
      </c>
      <c r="J1412" s="110">
        <v>2</v>
      </c>
      <c r="K1412" s="154">
        <v>889.6</v>
      </c>
      <c r="L1412" s="154" t="s">
        <v>620</v>
      </c>
      <c r="M1412" s="154">
        <v>42.789200000000001</v>
      </c>
      <c r="N1412" s="154">
        <v>-97.268799999999999</v>
      </c>
      <c r="O1412" s="154" t="str">
        <f>IF(TYPE(VLOOKUP(A1412,'2025 check'!$E$3:$E$2531,1,0))=16,"Legacy Eligibility","Y")</f>
        <v>Y</v>
      </c>
    </row>
    <row r="1413" spans="1:15" x14ac:dyDescent="0.2">
      <c r="A1413" s="110" t="s">
        <v>3889</v>
      </c>
      <c r="B1413" s="149" t="s">
        <v>3890</v>
      </c>
      <c r="C1413" s="110" t="s">
        <v>3355</v>
      </c>
      <c r="D1413" s="147" t="s">
        <v>3891</v>
      </c>
      <c r="E1413" s="150">
        <v>28</v>
      </c>
      <c r="F1413" s="150">
        <v>29.5</v>
      </c>
      <c r="G1413" s="147" t="s">
        <v>1466</v>
      </c>
      <c r="H1413" s="110" t="s">
        <v>338</v>
      </c>
      <c r="I1413" s="110" t="s">
        <v>601</v>
      </c>
      <c r="J1413" s="110">
        <v>5</v>
      </c>
      <c r="K1413" s="154">
        <v>826</v>
      </c>
      <c r="L1413" s="154" t="s">
        <v>620</v>
      </c>
      <c r="M1413" s="154">
        <v>41.241</v>
      </c>
      <c r="N1413" s="154">
        <v>-103.0138</v>
      </c>
      <c r="O1413" s="154" t="str">
        <f>IF(TYPE(VLOOKUP(A1413,'2025 check'!$E$3:$E$2531,1,0))=16,"Legacy Eligibility","Y")</f>
        <v>Y</v>
      </c>
    </row>
    <row r="1414" spans="1:15" x14ac:dyDescent="0.2">
      <c r="A1414" s="110" t="s">
        <v>3892</v>
      </c>
      <c r="B1414" s="149" t="s">
        <v>3893</v>
      </c>
      <c r="C1414" s="110" t="s">
        <v>876</v>
      </c>
      <c r="D1414" s="147" t="s">
        <v>3894</v>
      </c>
      <c r="E1414" s="150">
        <v>115</v>
      </c>
      <c r="F1414" s="150">
        <v>16</v>
      </c>
      <c r="G1414" s="147" t="s">
        <v>1466</v>
      </c>
      <c r="H1414" s="110" t="s">
        <v>338</v>
      </c>
      <c r="I1414" s="110" t="s">
        <v>349</v>
      </c>
      <c r="J1414" s="110">
        <v>3</v>
      </c>
      <c r="K1414" s="154">
        <v>1840</v>
      </c>
      <c r="L1414" s="154" t="s">
        <v>340</v>
      </c>
      <c r="M1414" s="154">
        <v>40.818300000000001</v>
      </c>
      <c r="N1414" s="154">
        <v>-100.1096</v>
      </c>
      <c r="O1414" s="154" t="str">
        <f>IF(TYPE(VLOOKUP(A1414,'2025 check'!$E$3:$E$2531,1,0))=16,"Legacy Eligibility","Y")</f>
        <v>Y</v>
      </c>
    </row>
    <row r="1415" spans="1:15" x14ac:dyDescent="0.2">
      <c r="A1415" s="110" t="s">
        <v>3895</v>
      </c>
      <c r="B1415" s="149">
        <v>0</v>
      </c>
      <c r="C1415" s="110" t="s">
        <v>531</v>
      </c>
      <c r="D1415" s="147" t="s">
        <v>3896</v>
      </c>
      <c r="E1415" s="150">
        <v>30</v>
      </c>
      <c r="F1415" s="150">
        <v>28</v>
      </c>
      <c r="G1415" s="147" t="s">
        <v>1832</v>
      </c>
      <c r="H1415" s="110" t="s">
        <v>338</v>
      </c>
      <c r="I1415" s="110" t="s">
        <v>339</v>
      </c>
      <c r="J1415" s="110">
        <v>4</v>
      </c>
      <c r="K1415" s="154">
        <v>840</v>
      </c>
      <c r="L1415" s="154" t="s">
        <v>620</v>
      </c>
      <c r="M1415" s="154">
        <v>40.331600000000002</v>
      </c>
      <c r="N1415" s="154">
        <v>-99.819699999999997</v>
      </c>
      <c r="O1415" s="154" t="str">
        <f>IF(TYPE(VLOOKUP(A1415,'2025 check'!$E$3:$E$2531,1,0))=16,"Legacy Eligibility","Y")</f>
        <v>Y</v>
      </c>
    </row>
    <row r="1416" spans="1:15" x14ac:dyDescent="0.2">
      <c r="A1416" s="110" t="s">
        <v>3897</v>
      </c>
      <c r="B1416" s="149" t="s">
        <v>3898</v>
      </c>
      <c r="C1416" s="110" t="s">
        <v>356</v>
      </c>
      <c r="D1416" s="147" t="s">
        <v>3899</v>
      </c>
      <c r="E1416" s="150">
        <v>25</v>
      </c>
      <c r="F1416" s="150">
        <v>15.8</v>
      </c>
      <c r="G1416" s="147" t="s">
        <v>1832</v>
      </c>
      <c r="H1416" s="110" t="s">
        <v>338</v>
      </c>
      <c r="I1416" s="110" t="s">
        <v>359</v>
      </c>
      <c r="J1416" s="110">
        <v>1</v>
      </c>
      <c r="K1416" s="154">
        <v>395</v>
      </c>
      <c r="L1416" s="154" t="s">
        <v>340</v>
      </c>
      <c r="M1416" s="154">
        <v>40.117600000000003</v>
      </c>
      <c r="N1416" s="154">
        <v>-96.906199999999998</v>
      </c>
      <c r="O1416" s="154" t="str">
        <f>IF(TYPE(VLOOKUP(A1416,'2025 check'!$E$3:$E$2531,1,0))=16,"Legacy Eligibility","Y")</f>
        <v>Y</v>
      </c>
    </row>
    <row r="1417" spans="1:15" x14ac:dyDescent="0.2">
      <c r="A1417" s="110" t="s">
        <v>3900</v>
      </c>
      <c r="B1417" s="149">
        <v>0</v>
      </c>
      <c r="C1417" s="110" t="s">
        <v>361</v>
      </c>
      <c r="D1417" s="147" t="s">
        <v>3901</v>
      </c>
      <c r="E1417" s="150">
        <v>56</v>
      </c>
      <c r="F1417" s="150">
        <v>20</v>
      </c>
      <c r="G1417" s="147" t="s">
        <v>1832</v>
      </c>
      <c r="H1417" s="110" t="s">
        <v>338</v>
      </c>
      <c r="I1417" s="110" t="s">
        <v>359</v>
      </c>
      <c r="J1417" s="110">
        <v>1</v>
      </c>
      <c r="K1417" s="154">
        <v>1120</v>
      </c>
      <c r="L1417" s="154" t="s">
        <v>340</v>
      </c>
      <c r="M1417" s="154">
        <v>40.048699999999997</v>
      </c>
      <c r="N1417" s="154">
        <v>-97.275300000000001</v>
      </c>
      <c r="O1417" s="154" t="str">
        <f>IF(TYPE(VLOOKUP(A1417,'2025 check'!$E$3:$E$2531,1,0))=16,"Legacy Eligibility","Y")</f>
        <v>Y</v>
      </c>
    </row>
    <row r="1418" spans="1:15" x14ac:dyDescent="0.2">
      <c r="A1418" s="110" t="s">
        <v>3902</v>
      </c>
      <c r="B1418" s="149">
        <v>0</v>
      </c>
      <c r="C1418" s="110" t="s">
        <v>366</v>
      </c>
      <c r="D1418" s="147" t="s">
        <v>3903</v>
      </c>
      <c r="E1418" s="150">
        <v>40</v>
      </c>
      <c r="F1418" s="150">
        <v>15.8</v>
      </c>
      <c r="G1418" s="147" t="s">
        <v>1832</v>
      </c>
      <c r="H1418" s="110" t="s">
        <v>338</v>
      </c>
      <c r="I1418" s="110" t="s">
        <v>359</v>
      </c>
      <c r="J1418" s="110">
        <v>1</v>
      </c>
      <c r="K1418" s="154">
        <v>632</v>
      </c>
      <c r="L1418" s="154" t="s">
        <v>340</v>
      </c>
      <c r="M1418" s="154">
        <v>40.493899999999996</v>
      </c>
      <c r="N1418" s="154">
        <v>-96.333500000000001</v>
      </c>
      <c r="O1418" s="154" t="str">
        <f>IF(TYPE(VLOOKUP(A1418,'2025 check'!$E$3:$E$2531,1,0))=16,"Legacy Eligibility","Y")</f>
        <v>Y</v>
      </c>
    </row>
    <row r="1419" spans="1:15" x14ac:dyDescent="0.2">
      <c r="A1419" s="110" t="s">
        <v>3904</v>
      </c>
      <c r="B1419" s="149">
        <v>0</v>
      </c>
      <c r="C1419" s="110" t="s">
        <v>442</v>
      </c>
      <c r="D1419" s="147" t="s">
        <v>3905</v>
      </c>
      <c r="E1419" s="150">
        <v>24</v>
      </c>
      <c r="F1419" s="150">
        <v>16</v>
      </c>
      <c r="G1419" s="147" t="s">
        <v>1832</v>
      </c>
      <c r="H1419" s="110" t="s">
        <v>338</v>
      </c>
      <c r="I1419" s="110" t="s">
        <v>359</v>
      </c>
      <c r="J1419" s="110">
        <v>1</v>
      </c>
      <c r="K1419" s="154">
        <v>384</v>
      </c>
      <c r="L1419" s="154" t="s">
        <v>340</v>
      </c>
      <c r="M1419" s="154">
        <v>40.698799999999999</v>
      </c>
      <c r="N1419" s="154">
        <v>-96.338800000000006</v>
      </c>
      <c r="O1419" s="154" t="str">
        <f>IF(TYPE(VLOOKUP(A1419,'2025 check'!$E$3:$E$2531,1,0))=16,"Legacy Eligibility","Y")</f>
        <v>Y</v>
      </c>
    </row>
    <row r="1420" spans="1:15" x14ac:dyDescent="0.2">
      <c r="A1420" s="110" t="s">
        <v>3906</v>
      </c>
      <c r="B1420" s="149">
        <v>0</v>
      </c>
      <c r="C1420" s="110" t="s">
        <v>442</v>
      </c>
      <c r="D1420" s="147" t="s">
        <v>3907</v>
      </c>
      <c r="E1420" s="150">
        <v>27.999999999999996</v>
      </c>
      <c r="F1420" s="150">
        <v>17.7</v>
      </c>
      <c r="G1420" s="147" t="s">
        <v>1832</v>
      </c>
      <c r="H1420" s="110" t="s">
        <v>338</v>
      </c>
      <c r="I1420" s="110" t="s">
        <v>359</v>
      </c>
      <c r="J1420" s="110">
        <v>1</v>
      </c>
      <c r="K1420" s="154">
        <v>495.6</v>
      </c>
      <c r="L1420" s="154" t="s">
        <v>340</v>
      </c>
      <c r="M1420" s="154">
        <v>40.638300000000001</v>
      </c>
      <c r="N1420" s="154">
        <v>-96.271699999999996</v>
      </c>
      <c r="O1420" s="154" t="str">
        <f>IF(TYPE(VLOOKUP(A1420,'2025 check'!$E$3:$E$2531,1,0))=16,"Legacy Eligibility","Y")</f>
        <v>Y</v>
      </c>
    </row>
    <row r="1421" spans="1:15" x14ac:dyDescent="0.2">
      <c r="A1421" s="110" t="s">
        <v>3908</v>
      </c>
      <c r="B1421" s="149" t="s">
        <v>3909</v>
      </c>
      <c r="C1421" s="110" t="s">
        <v>512</v>
      </c>
      <c r="D1421" s="147" t="s">
        <v>3910</v>
      </c>
      <c r="E1421" s="150">
        <v>135</v>
      </c>
      <c r="F1421" s="150">
        <v>16</v>
      </c>
      <c r="G1421" s="147" t="s">
        <v>1832</v>
      </c>
      <c r="H1421" s="110" t="s">
        <v>338</v>
      </c>
      <c r="I1421" s="110" t="s">
        <v>344</v>
      </c>
      <c r="J1421" s="110">
        <v>2</v>
      </c>
      <c r="K1421" s="154">
        <v>2160</v>
      </c>
      <c r="L1421" s="154" t="s">
        <v>340</v>
      </c>
      <c r="M1421" s="154">
        <v>41.4801</v>
      </c>
      <c r="N1421" s="154">
        <v>-97.657200000000003</v>
      </c>
      <c r="O1421" s="154" t="str">
        <f>IF(TYPE(VLOOKUP(A1421,'2025 check'!$E$3:$E$2531,1,0))=16,"Legacy Eligibility","Y")</f>
        <v>Y</v>
      </c>
    </row>
    <row r="1422" spans="1:15" x14ac:dyDescent="0.2">
      <c r="A1422" s="110" t="s">
        <v>3911</v>
      </c>
      <c r="B1422" s="149">
        <v>0</v>
      </c>
      <c r="C1422" s="110" t="s">
        <v>721</v>
      </c>
      <c r="D1422" s="147" t="s">
        <v>3912</v>
      </c>
      <c r="E1422" s="150">
        <v>70.999999999999986</v>
      </c>
      <c r="F1422" s="150">
        <v>15.6</v>
      </c>
      <c r="G1422" s="147" t="s">
        <v>375</v>
      </c>
      <c r="H1422" s="110" t="s">
        <v>338</v>
      </c>
      <c r="I1422" s="110" t="s">
        <v>344</v>
      </c>
      <c r="J1422" s="110">
        <v>2</v>
      </c>
      <c r="K1422" s="154">
        <v>1107.5999999999999</v>
      </c>
      <c r="L1422" s="154" t="s">
        <v>340</v>
      </c>
      <c r="M1422" s="154">
        <v>42.003300000000003</v>
      </c>
      <c r="N1422" s="154">
        <v>-97.276700000000005</v>
      </c>
      <c r="O1422" s="154" t="str">
        <f>IF(TYPE(VLOOKUP(A1422,'2025 check'!$E$3:$E$2531,1,0))=16,"Legacy Eligibility","Y")</f>
        <v>Y</v>
      </c>
    </row>
    <row r="1423" spans="1:15" x14ac:dyDescent="0.2">
      <c r="A1423" s="110" t="s">
        <v>3913</v>
      </c>
      <c r="B1423" s="149">
        <v>0</v>
      </c>
      <c r="C1423" s="110" t="s">
        <v>482</v>
      </c>
      <c r="D1423" s="147" t="s">
        <v>3914</v>
      </c>
      <c r="E1423" s="150">
        <v>26</v>
      </c>
      <c r="F1423" s="150">
        <v>16</v>
      </c>
      <c r="G1423" s="147" t="s">
        <v>1832</v>
      </c>
      <c r="H1423" s="110" t="s">
        <v>338</v>
      </c>
      <c r="I1423" s="110" t="s">
        <v>344</v>
      </c>
      <c r="J1423" s="110">
        <v>2</v>
      </c>
      <c r="K1423" s="154">
        <v>416</v>
      </c>
      <c r="L1423" s="154" t="s">
        <v>340</v>
      </c>
      <c r="M1423" s="154">
        <v>42.1349996</v>
      </c>
      <c r="N1423" s="154">
        <v>-97.231700000000004</v>
      </c>
      <c r="O1423" s="154" t="str">
        <f>IF(TYPE(VLOOKUP(A1423,'2025 check'!$E$3:$E$2531,1,0))=16,"Legacy Eligibility","Y")</f>
        <v>Y</v>
      </c>
    </row>
    <row r="1424" spans="1:15" x14ac:dyDescent="0.2">
      <c r="A1424" s="110" t="s">
        <v>3915</v>
      </c>
      <c r="B1424" s="149" t="s">
        <v>3916</v>
      </c>
      <c r="C1424" s="110" t="s">
        <v>918</v>
      </c>
      <c r="D1424" s="147" t="s">
        <v>3917</v>
      </c>
      <c r="E1424" s="150">
        <v>60</v>
      </c>
      <c r="F1424" s="150">
        <v>20</v>
      </c>
      <c r="G1424" s="147" t="s">
        <v>1832</v>
      </c>
      <c r="H1424" s="110" t="s">
        <v>338</v>
      </c>
      <c r="I1424" s="110" t="s">
        <v>349</v>
      </c>
      <c r="J1424" s="110">
        <v>3</v>
      </c>
      <c r="K1424" s="154">
        <v>1200</v>
      </c>
      <c r="L1424" s="154" t="s">
        <v>340</v>
      </c>
      <c r="M1424" s="154">
        <v>40.306600000000003</v>
      </c>
      <c r="N1424" s="154">
        <v>-98.661500000000004</v>
      </c>
      <c r="O1424" s="154" t="str">
        <f>IF(TYPE(VLOOKUP(A1424,'2025 check'!$E$3:$E$2531,1,0))=16,"Legacy Eligibility","Y")</f>
        <v>Y</v>
      </c>
    </row>
    <row r="1425" spans="1:15" x14ac:dyDescent="0.2">
      <c r="A1425" s="110" t="s">
        <v>3918</v>
      </c>
      <c r="B1425" s="149">
        <v>0</v>
      </c>
      <c r="C1425" s="110" t="s">
        <v>366</v>
      </c>
      <c r="D1425" s="147" t="s">
        <v>3919</v>
      </c>
      <c r="E1425" s="150">
        <v>31</v>
      </c>
      <c r="F1425" s="150">
        <v>20.3</v>
      </c>
      <c r="G1425" s="147" t="s">
        <v>1832</v>
      </c>
      <c r="H1425" s="110" t="s">
        <v>338</v>
      </c>
      <c r="I1425" s="110" t="s">
        <v>359</v>
      </c>
      <c r="J1425" s="110">
        <v>1</v>
      </c>
      <c r="K1425" s="154">
        <v>629.29999999999995</v>
      </c>
      <c r="L1425" s="154" t="s">
        <v>340</v>
      </c>
      <c r="M1425" s="154">
        <v>40.335000000000001</v>
      </c>
      <c r="N1425" s="154">
        <v>-96.367099999999994</v>
      </c>
      <c r="O1425" s="154" t="str">
        <f>IF(TYPE(VLOOKUP(A1425,'2025 check'!$E$3:$E$2531,1,0))=16,"Legacy Eligibility","Y")</f>
        <v>Y</v>
      </c>
    </row>
    <row r="1426" spans="1:15" x14ac:dyDescent="0.2">
      <c r="A1426" s="110" t="s">
        <v>3920</v>
      </c>
      <c r="B1426" s="149" t="s">
        <v>3921</v>
      </c>
      <c r="C1426" s="110" t="s">
        <v>435</v>
      </c>
      <c r="D1426" s="147" t="s">
        <v>3922</v>
      </c>
      <c r="E1426" s="150">
        <v>48</v>
      </c>
      <c r="F1426" s="150">
        <v>20.100000000000001</v>
      </c>
      <c r="G1426" s="147" t="s">
        <v>1466</v>
      </c>
      <c r="H1426" s="110" t="s">
        <v>338</v>
      </c>
      <c r="I1426" s="110" t="s">
        <v>349</v>
      </c>
      <c r="J1426" s="110">
        <v>3</v>
      </c>
      <c r="K1426" s="154">
        <v>964.8</v>
      </c>
      <c r="L1426" s="154" t="s">
        <v>620</v>
      </c>
      <c r="M1426" s="154">
        <v>41.234299999999998</v>
      </c>
      <c r="N1426" s="154">
        <v>-97.886700000000005</v>
      </c>
      <c r="O1426" s="154" t="str">
        <f>IF(TYPE(VLOOKUP(A1426,'2025 check'!$E$3:$E$2531,1,0))=16,"Legacy Eligibility","Y")</f>
        <v>Y</v>
      </c>
    </row>
    <row r="1427" spans="1:15" x14ac:dyDescent="0.2">
      <c r="A1427" s="110" t="s">
        <v>3923</v>
      </c>
      <c r="B1427" s="149">
        <v>0</v>
      </c>
      <c r="C1427" s="110" t="s">
        <v>1530</v>
      </c>
      <c r="D1427" s="147" t="s">
        <v>3924</v>
      </c>
      <c r="E1427" s="150">
        <v>32</v>
      </c>
      <c r="F1427" s="150">
        <v>20.3</v>
      </c>
      <c r="G1427" s="147" t="s">
        <v>1832</v>
      </c>
      <c r="H1427" s="110" t="s">
        <v>338</v>
      </c>
      <c r="I1427" s="110" t="s">
        <v>349</v>
      </c>
      <c r="J1427" s="110">
        <v>3</v>
      </c>
      <c r="K1427" s="154">
        <v>649.6</v>
      </c>
      <c r="L1427" s="154" t="s">
        <v>340</v>
      </c>
      <c r="M1427" s="154">
        <v>40.003300000000003</v>
      </c>
      <c r="N1427" s="154">
        <v>-98.103300000000004</v>
      </c>
      <c r="O1427" s="154" t="str">
        <f>IF(TYPE(VLOOKUP(A1427,'2025 check'!$E$3:$E$2531,1,0))=16,"Legacy Eligibility","Y")</f>
        <v>Y</v>
      </c>
    </row>
    <row r="1428" spans="1:15" x14ac:dyDescent="0.2">
      <c r="A1428" s="110" t="s">
        <v>3925</v>
      </c>
      <c r="B1428" s="149" t="s">
        <v>3926</v>
      </c>
      <c r="C1428" s="110" t="s">
        <v>559</v>
      </c>
      <c r="D1428" s="147" t="s">
        <v>3927</v>
      </c>
      <c r="E1428" s="150">
        <v>33</v>
      </c>
      <c r="F1428" s="150">
        <v>20.2</v>
      </c>
      <c r="G1428" s="147" t="s">
        <v>1466</v>
      </c>
      <c r="H1428" s="110" t="s">
        <v>338</v>
      </c>
      <c r="I1428" s="110" t="s">
        <v>359</v>
      </c>
      <c r="J1428" s="110">
        <v>1</v>
      </c>
      <c r="K1428" s="154">
        <v>666.6</v>
      </c>
      <c r="L1428" s="154" t="s">
        <v>620</v>
      </c>
      <c r="M1428" s="154">
        <v>40.567799999999998</v>
      </c>
      <c r="N1428" s="154">
        <v>-97.269199999999998</v>
      </c>
      <c r="O1428" s="154" t="str">
        <f>IF(TYPE(VLOOKUP(A1428,'2025 check'!$E$3:$E$2531,1,0))=16,"Legacy Eligibility","Y")</f>
        <v>Y</v>
      </c>
    </row>
    <row r="1429" spans="1:15" x14ac:dyDescent="0.2">
      <c r="A1429" s="110" t="s">
        <v>3928</v>
      </c>
      <c r="B1429" s="149">
        <v>0</v>
      </c>
      <c r="C1429" s="110" t="s">
        <v>577</v>
      </c>
      <c r="D1429" s="147" t="s">
        <v>3929</v>
      </c>
      <c r="E1429" s="150">
        <v>51</v>
      </c>
      <c r="F1429" s="150">
        <v>16.100000000000001</v>
      </c>
      <c r="G1429" s="147" t="s">
        <v>1832</v>
      </c>
      <c r="H1429" s="110" t="s">
        <v>338</v>
      </c>
      <c r="I1429" s="110" t="s">
        <v>344</v>
      </c>
      <c r="J1429" s="110">
        <v>2</v>
      </c>
      <c r="K1429" s="154">
        <v>821.1</v>
      </c>
      <c r="L1429" s="154" t="s">
        <v>620</v>
      </c>
      <c r="M1429" s="154">
        <v>42.045900000000003</v>
      </c>
      <c r="N1429" s="154">
        <v>-97.995400000000004</v>
      </c>
      <c r="O1429" s="154" t="str">
        <f>IF(TYPE(VLOOKUP(A1429,'2025 check'!$E$3:$E$2531,1,0))=16,"Legacy Eligibility","Y")</f>
        <v>Y</v>
      </c>
    </row>
    <row r="1430" spans="1:15" x14ac:dyDescent="0.2">
      <c r="A1430" s="110" t="s">
        <v>3930</v>
      </c>
      <c r="B1430" s="149">
        <v>0</v>
      </c>
      <c r="C1430" s="110" t="s">
        <v>577</v>
      </c>
      <c r="D1430" s="147" t="s">
        <v>3931</v>
      </c>
      <c r="E1430" s="150">
        <v>32</v>
      </c>
      <c r="F1430" s="150">
        <v>16</v>
      </c>
      <c r="G1430" s="147" t="s">
        <v>1832</v>
      </c>
      <c r="H1430" s="110" t="s">
        <v>338</v>
      </c>
      <c r="I1430" s="110" t="s">
        <v>344</v>
      </c>
      <c r="J1430" s="110">
        <v>2</v>
      </c>
      <c r="K1430" s="154">
        <v>512</v>
      </c>
      <c r="L1430" s="154" t="s">
        <v>340</v>
      </c>
      <c r="M1430" s="154">
        <v>42.420400000000001</v>
      </c>
      <c r="N1430" s="154">
        <v>-97.912800000000004</v>
      </c>
      <c r="O1430" s="154" t="str">
        <f>IF(TYPE(VLOOKUP(A1430,'2025 check'!$E$3:$E$2531,1,0))=16,"Legacy Eligibility","Y")</f>
        <v>Y</v>
      </c>
    </row>
    <row r="1431" spans="1:15" x14ac:dyDescent="0.2">
      <c r="A1431" s="110" t="s">
        <v>3932</v>
      </c>
      <c r="B1431" s="149" t="s">
        <v>3933</v>
      </c>
      <c r="C1431" s="110" t="s">
        <v>980</v>
      </c>
      <c r="D1431" s="147" t="s">
        <v>3934</v>
      </c>
      <c r="E1431" s="150">
        <v>49</v>
      </c>
      <c r="F1431" s="150">
        <v>15.8</v>
      </c>
      <c r="G1431" s="147" t="s">
        <v>337</v>
      </c>
      <c r="H1431" s="110" t="s">
        <v>338</v>
      </c>
      <c r="I1431" s="110" t="s">
        <v>344</v>
      </c>
      <c r="J1431" s="110">
        <v>2</v>
      </c>
      <c r="K1431" s="154">
        <v>774.2</v>
      </c>
      <c r="L1431" s="154" t="s">
        <v>340</v>
      </c>
      <c r="M1431" s="154">
        <v>41.596699999999998</v>
      </c>
      <c r="N1431" s="154">
        <v>-96.95</v>
      </c>
      <c r="O1431" s="154" t="str">
        <f>IF(TYPE(VLOOKUP(A1431,'2025 check'!$E$3:$E$2531,1,0))=16,"Legacy Eligibility","Y")</f>
        <v>Y</v>
      </c>
    </row>
    <row r="1432" spans="1:15" ht="28.5" x14ac:dyDescent="0.2">
      <c r="A1432" s="110" t="s">
        <v>3935</v>
      </c>
      <c r="B1432" s="149" t="s">
        <v>3936</v>
      </c>
      <c r="C1432" s="110" t="s">
        <v>352</v>
      </c>
      <c r="D1432" s="147" t="s">
        <v>3937</v>
      </c>
      <c r="E1432" s="150">
        <v>32</v>
      </c>
      <c r="F1432" s="150">
        <v>16.5</v>
      </c>
      <c r="G1432" s="147" t="s">
        <v>1832</v>
      </c>
      <c r="H1432" s="110" t="s">
        <v>338</v>
      </c>
      <c r="I1432" s="110" t="s">
        <v>344</v>
      </c>
      <c r="J1432" s="110">
        <v>2</v>
      </c>
      <c r="K1432" s="154">
        <v>528</v>
      </c>
      <c r="L1432" s="154" t="s">
        <v>620</v>
      </c>
      <c r="M1432" s="154">
        <v>42.478999999999999</v>
      </c>
      <c r="N1432" s="154">
        <v>-96.634</v>
      </c>
      <c r="O1432" s="154" t="str">
        <f>IF(TYPE(VLOOKUP(A1432,'2025 check'!$E$3:$E$2531,1,0))=16,"Legacy Eligibility","Y")</f>
        <v>Y</v>
      </c>
    </row>
    <row r="1433" spans="1:15" x14ac:dyDescent="0.2">
      <c r="A1433" s="110" t="s">
        <v>3938</v>
      </c>
      <c r="B1433" s="149" t="s">
        <v>3939</v>
      </c>
      <c r="C1433" s="110" t="s">
        <v>876</v>
      </c>
      <c r="D1433" s="147" t="s">
        <v>3940</v>
      </c>
      <c r="E1433" s="150">
        <v>155</v>
      </c>
      <c r="F1433" s="150">
        <v>20</v>
      </c>
      <c r="G1433" s="147" t="s">
        <v>1466</v>
      </c>
      <c r="H1433" s="110" t="s">
        <v>338</v>
      </c>
      <c r="I1433" s="110" t="s">
        <v>349</v>
      </c>
      <c r="J1433" s="110">
        <v>3</v>
      </c>
      <c r="K1433" s="154">
        <v>3100</v>
      </c>
      <c r="L1433" s="154" t="s">
        <v>620</v>
      </c>
      <c r="M1433" s="154">
        <v>40.700699999999998</v>
      </c>
      <c r="N1433" s="154">
        <v>-99.901200000000003</v>
      </c>
      <c r="O1433" s="154" t="str">
        <f>IF(TYPE(VLOOKUP(A1433,'2025 check'!$E$3:$E$2531,1,0))=16,"Legacy Eligibility","Y")</f>
        <v>Y</v>
      </c>
    </row>
    <row r="1434" spans="1:15" x14ac:dyDescent="0.2">
      <c r="A1434" s="110" t="s">
        <v>3941</v>
      </c>
      <c r="B1434" s="149">
        <v>0</v>
      </c>
      <c r="C1434" s="110" t="s">
        <v>361</v>
      </c>
      <c r="D1434" s="147" t="s">
        <v>3942</v>
      </c>
      <c r="E1434" s="150">
        <v>24</v>
      </c>
      <c r="F1434" s="150">
        <v>19</v>
      </c>
      <c r="G1434" s="147" t="s">
        <v>1832</v>
      </c>
      <c r="H1434" s="110" t="s">
        <v>338</v>
      </c>
      <c r="I1434" s="110" t="s">
        <v>359</v>
      </c>
      <c r="J1434" s="110">
        <v>1</v>
      </c>
      <c r="K1434" s="154">
        <v>456</v>
      </c>
      <c r="L1434" s="154" t="s">
        <v>340</v>
      </c>
      <c r="M1434" s="154">
        <v>40.213500000000003</v>
      </c>
      <c r="N1434" s="154">
        <v>-97.236400000000003</v>
      </c>
      <c r="O1434" s="154" t="str">
        <f>IF(TYPE(VLOOKUP(A1434,'2025 check'!$E$3:$E$2531,1,0))=16,"Legacy Eligibility","Y")</f>
        <v>Y</v>
      </c>
    </row>
    <row r="1435" spans="1:15" x14ac:dyDescent="0.2">
      <c r="A1435" s="110" t="s">
        <v>3943</v>
      </c>
      <c r="B1435" s="149">
        <v>0</v>
      </c>
      <c r="C1435" s="110" t="s">
        <v>366</v>
      </c>
      <c r="D1435" s="147" t="s">
        <v>3944</v>
      </c>
      <c r="E1435" s="150">
        <v>40</v>
      </c>
      <c r="F1435" s="150">
        <v>15.2</v>
      </c>
      <c r="G1435" s="147" t="s">
        <v>1832</v>
      </c>
      <c r="H1435" s="110" t="s">
        <v>338</v>
      </c>
      <c r="I1435" s="110" t="s">
        <v>359</v>
      </c>
      <c r="J1435" s="110">
        <v>1</v>
      </c>
      <c r="K1435" s="154">
        <v>608</v>
      </c>
      <c r="L1435" s="154" t="s">
        <v>340</v>
      </c>
      <c r="M1435" s="154">
        <v>40.3917</v>
      </c>
      <c r="N1435" s="154">
        <v>-96.138300000000001</v>
      </c>
      <c r="O1435" s="154" t="str">
        <f>IF(TYPE(VLOOKUP(A1435,'2025 check'!$E$3:$E$2531,1,0))=16,"Legacy Eligibility","Y")</f>
        <v>Y</v>
      </c>
    </row>
    <row r="1436" spans="1:15" x14ac:dyDescent="0.2">
      <c r="A1436" s="110" t="s">
        <v>3945</v>
      </c>
      <c r="B1436" s="149" t="s">
        <v>3946</v>
      </c>
      <c r="C1436" s="110" t="s">
        <v>431</v>
      </c>
      <c r="D1436" s="147" t="s">
        <v>3947</v>
      </c>
      <c r="E1436" s="150">
        <v>36</v>
      </c>
      <c r="F1436" s="150">
        <v>16</v>
      </c>
      <c r="G1436" s="147" t="s">
        <v>1466</v>
      </c>
      <c r="H1436" s="110" t="s">
        <v>338</v>
      </c>
      <c r="I1436" s="110" t="s">
        <v>344</v>
      </c>
      <c r="J1436" s="110">
        <v>2</v>
      </c>
      <c r="K1436" s="154">
        <v>576</v>
      </c>
      <c r="L1436" s="154" t="s">
        <v>620</v>
      </c>
      <c r="M1436" s="154">
        <v>42.580031862576931</v>
      </c>
      <c r="N1436" s="154">
        <v>-98.016313411045104</v>
      </c>
      <c r="O1436" s="154" t="str">
        <f>IF(TYPE(VLOOKUP(A1436,'2025 check'!$E$3:$E$2531,1,0))=16,"Legacy Eligibility","Y")</f>
        <v>Y</v>
      </c>
    </row>
    <row r="1437" spans="1:15" x14ac:dyDescent="0.2">
      <c r="A1437" s="110" t="s">
        <v>3948</v>
      </c>
      <c r="B1437" s="149">
        <v>0</v>
      </c>
      <c r="C1437" s="110" t="s">
        <v>1688</v>
      </c>
      <c r="D1437" s="147" t="s">
        <v>3949</v>
      </c>
      <c r="E1437" s="150">
        <v>109</v>
      </c>
      <c r="F1437" s="150">
        <v>20</v>
      </c>
      <c r="G1437" s="147" t="s">
        <v>1466</v>
      </c>
      <c r="H1437" s="110" t="s">
        <v>338</v>
      </c>
      <c r="I1437" s="110" t="s">
        <v>339</v>
      </c>
      <c r="J1437" s="110">
        <v>4</v>
      </c>
      <c r="K1437" s="154">
        <v>2180</v>
      </c>
      <c r="L1437" s="154" t="s">
        <v>620</v>
      </c>
      <c r="M1437" s="154">
        <v>40.901299999999999</v>
      </c>
      <c r="N1437" s="154">
        <v>-100.2632</v>
      </c>
      <c r="O1437" s="154" t="str">
        <f>IF(TYPE(VLOOKUP(A1437,'2025 check'!$E$3:$E$2531,1,0))=16,"Legacy Eligibility","Y")</f>
        <v>Y</v>
      </c>
    </row>
    <row r="1438" spans="1:15" x14ac:dyDescent="0.2">
      <c r="A1438" s="110" t="s">
        <v>3950</v>
      </c>
      <c r="B1438" s="149">
        <v>0</v>
      </c>
      <c r="C1438" s="110" t="s">
        <v>538</v>
      </c>
      <c r="D1438" s="147" t="s">
        <v>3951</v>
      </c>
      <c r="E1438" s="150">
        <v>68</v>
      </c>
      <c r="F1438" s="150">
        <v>20</v>
      </c>
      <c r="G1438" s="147" t="s">
        <v>1466</v>
      </c>
      <c r="H1438" s="110" t="s">
        <v>338</v>
      </c>
      <c r="I1438" s="110" t="s">
        <v>344</v>
      </c>
      <c r="J1438" s="110">
        <v>2</v>
      </c>
      <c r="K1438" s="154">
        <v>1360</v>
      </c>
      <c r="L1438" s="154" t="s">
        <v>620</v>
      </c>
      <c r="M1438" s="154">
        <v>41.469499999999996</v>
      </c>
      <c r="N1438" s="154">
        <v>-98.176599999999993</v>
      </c>
      <c r="O1438" s="154" t="str">
        <f>IF(TYPE(VLOOKUP(A1438,'2025 check'!$E$3:$E$2531,1,0))=16,"Legacy Eligibility","Y")</f>
        <v>Y</v>
      </c>
    </row>
    <row r="1439" spans="1:15" x14ac:dyDescent="0.2">
      <c r="A1439" s="110" t="s">
        <v>3952</v>
      </c>
      <c r="B1439" s="149">
        <v>0</v>
      </c>
      <c r="C1439" s="110" t="s">
        <v>369</v>
      </c>
      <c r="D1439" s="147" t="s">
        <v>3953</v>
      </c>
      <c r="E1439" s="150">
        <v>32</v>
      </c>
      <c r="F1439" s="150">
        <v>16</v>
      </c>
      <c r="G1439" s="147" t="s">
        <v>1832</v>
      </c>
      <c r="H1439" s="110" t="s">
        <v>338</v>
      </c>
      <c r="I1439" s="110" t="s">
        <v>359</v>
      </c>
      <c r="J1439" s="110">
        <v>1</v>
      </c>
      <c r="K1439" s="154">
        <v>512</v>
      </c>
      <c r="L1439" s="154" t="s">
        <v>340</v>
      </c>
      <c r="M1439" s="154">
        <v>40.293300000000002</v>
      </c>
      <c r="N1439" s="154">
        <v>-95.916700000000006</v>
      </c>
      <c r="O1439" s="154" t="str">
        <f>IF(TYPE(VLOOKUP(A1439,'2025 check'!$E$3:$E$2531,1,0))=16,"Legacy Eligibility","Y")</f>
        <v>Y</v>
      </c>
    </row>
    <row r="1440" spans="1:15" x14ac:dyDescent="0.2">
      <c r="A1440" s="110" t="s">
        <v>3954</v>
      </c>
      <c r="B1440" s="149">
        <v>0</v>
      </c>
      <c r="C1440" s="110" t="s">
        <v>369</v>
      </c>
      <c r="D1440" s="147" t="s">
        <v>3955</v>
      </c>
      <c r="E1440" s="150">
        <v>51</v>
      </c>
      <c r="F1440" s="150">
        <v>15.7</v>
      </c>
      <c r="G1440" s="147" t="s">
        <v>337</v>
      </c>
      <c r="H1440" s="110" t="s">
        <v>338</v>
      </c>
      <c r="I1440" s="110" t="s">
        <v>359</v>
      </c>
      <c r="J1440" s="110">
        <v>1</v>
      </c>
      <c r="K1440" s="154">
        <v>800.7</v>
      </c>
      <c r="L1440" s="154" t="s">
        <v>340</v>
      </c>
      <c r="M1440" s="154">
        <v>40.283299999999997</v>
      </c>
      <c r="N1440" s="154">
        <v>-95.631699999999995</v>
      </c>
      <c r="O1440" s="154" t="str">
        <f>IF(TYPE(VLOOKUP(A1440,'2025 check'!$E$3:$E$2531,1,0))=16,"Legacy Eligibility","Y")</f>
        <v>Y</v>
      </c>
    </row>
    <row r="1441" spans="1:15" x14ac:dyDescent="0.2">
      <c r="A1441" s="110" t="s">
        <v>3956</v>
      </c>
      <c r="B1441" s="149">
        <v>0</v>
      </c>
      <c r="C1441" s="110" t="s">
        <v>369</v>
      </c>
      <c r="D1441" s="147" t="s">
        <v>3957</v>
      </c>
      <c r="E1441" s="150">
        <v>24</v>
      </c>
      <c r="F1441" s="150">
        <v>16</v>
      </c>
      <c r="G1441" s="147" t="s">
        <v>1832</v>
      </c>
      <c r="H1441" s="110" t="s">
        <v>338</v>
      </c>
      <c r="I1441" s="110" t="s">
        <v>359</v>
      </c>
      <c r="J1441" s="110">
        <v>1</v>
      </c>
      <c r="K1441" s="154">
        <v>384</v>
      </c>
      <c r="L1441" s="154" t="s">
        <v>340</v>
      </c>
      <c r="M1441" s="154">
        <v>40.396700000000003</v>
      </c>
      <c r="N1441" s="154">
        <v>-95.763300000000001</v>
      </c>
      <c r="O1441" s="154" t="str">
        <f>IF(TYPE(VLOOKUP(A1441,'2025 check'!$E$3:$E$2531,1,0))=16,"Legacy Eligibility","Y")</f>
        <v>Legacy Eligibility</v>
      </c>
    </row>
    <row r="1442" spans="1:15" x14ac:dyDescent="0.2">
      <c r="A1442" s="110" t="s">
        <v>3958</v>
      </c>
      <c r="B1442" s="149">
        <v>0</v>
      </c>
      <c r="C1442" s="110" t="s">
        <v>442</v>
      </c>
      <c r="D1442" s="147" t="s">
        <v>3959</v>
      </c>
      <c r="E1442" s="150">
        <v>30</v>
      </c>
      <c r="F1442" s="150">
        <v>16.2</v>
      </c>
      <c r="G1442" s="147" t="s">
        <v>1832</v>
      </c>
      <c r="H1442" s="110" t="s">
        <v>338</v>
      </c>
      <c r="I1442" s="110" t="s">
        <v>359</v>
      </c>
      <c r="J1442" s="110">
        <v>1</v>
      </c>
      <c r="K1442" s="154">
        <v>486</v>
      </c>
      <c r="L1442" s="154" t="s">
        <v>620</v>
      </c>
      <c r="M1442" s="154">
        <v>40.692700000000002</v>
      </c>
      <c r="N1442" s="154">
        <v>-96.217100000000002</v>
      </c>
      <c r="O1442" s="154" t="str">
        <f>IF(TYPE(VLOOKUP(A1442,'2025 check'!$E$3:$E$2531,1,0))=16,"Legacy Eligibility","Y")</f>
        <v>Y</v>
      </c>
    </row>
    <row r="1443" spans="1:15" x14ac:dyDescent="0.2">
      <c r="A1443" s="110" t="s">
        <v>3960</v>
      </c>
      <c r="B1443" s="149" t="s">
        <v>3961</v>
      </c>
      <c r="C1443" s="110" t="s">
        <v>442</v>
      </c>
      <c r="D1443" s="147" t="s">
        <v>3962</v>
      </c>
      <c r="E1443" s="150">
        <v>25</v>
      </c>
      <c r="F1443" s="150">
        <v>16.3</v>
      </c>
      <c r="G1443" s="147" t="s">
        <v>1466</v>
      </c>
      <c r="H1443" s="110" t="s">
        <v>338</v>
      </c>
      <c r="I1443" s="110" t="s">
        <v>359</v>
      </c>
      <c r="J1443" s="110">
        <v>1</v>
      </c>
      <c r="K1443" s="154">
        <v>407.5</v>
      </c>
      <c r="L1443" s="154" t="s">
        <v>340</v>
      </c>
      <c r="M1443" s="154">
        <v>40.588299999999997</v>
      </c>
      <c r="N1443" s="154">
        <v>-95.991699999999994</v>
      </c>
      <c r="O1443" s="154" t="str">
        <f>IF(TYPE(VLOOKUP(A1443,'2025 check'!$E$3:$E$2531,1,0))=16,"Legacy Eligibility","Y")</f>
        <v>Y</v>
      </c>
    </row>
    <row r="1444" spans="1:15" x14ac:dyDescent="0.2">
      <c r="A1444" s="110" t="s">
        <v>3963</v>
      </c>
      <c r="B1444" s="149">
        <v>0</v>
      </c>
      <c r="C1444" s="110" t="s">
        <v>442</v>
      </c>
      <c r="D1444" s="147" t="s">
        <v>3964</v>
      </c>
      <c r="E1444" s="150">
        <v>87.999999999999986</v>
      </c>
      <c r="F1444" s="150">
        <v>14</v>
      </c>
      <c r="G1444" s="147" t="s">
        <v>1832</v>
      </c>
      <c r="H1444" s="110" t="s">
        <v>338</v>
      </c>
      <c r="I1444" s="110" t="s">
        <v>359</v>
      </c>
      <c r="J1444" s="110">
        <v>1</v>
      </c>
      <c r="K1444" s="154">
        <v>1232</v>
      </c>
      <c r="L1444" s="154" t="s">
        <v>340</v>
      </c>
      <c r="M1444" s="154">
        <v>40.7117</v>
      </c>
      <c r="N1444" s="154">
        <v>-95.893299999999996</v>
      </c>
      <c r="O1444" s="154" t="str">
        <f>IF(TYPE(VLOOKUP(A1444,'2025 check'!$E$3:$E$2531,1,0))=16,"Legacy Eligibility","Y")</f>
        <v>Y</v>
      </c>
    </row>
    <row r="1445" spans="1:15" x14ac:dyDescent="0.2">
      <c r="A1445" s="110" t="s">
        <v>3965</v>
      </c>
      <c r="B1445" s="149">
        <v>0</v>
      </c>
      <c r="C1445" s="110" t="s">
        <v>442</v>
      </c>
      <c r="D1445" s="147" t="s">
        <v>3966</v>
      </c>
      <c r="E1445" s="150">
        <v>37</v>
      </c>
      <c r="F1445" s="150">
        <v>16</v>
      </c>
      <c r="G1445" s="147" t="s">
        <v>1832</v>
      </c>
      <c r="H1445" s="110" t="s">
        <v>338</v>
      </c>
      <c r="I1445" s="110" t="s">
        <v>359</v>
      </c>
      <c r="J1445" s="110">
        <v>1</v>
      </c>
      <c r="K1445" s="154">
        <v>592</v>
      </c>
      <c r="L1445" s="154" t="s">
        <v>620</v>
      </c>
      <c r="M1445" s="154">
        <v>40.613900000000001</v>
      </c>
      <c r="N1445" s="154">
        <v>-96.312299999999993</v>
      </c>
      <c r="O1445" s="154" t="str">
        <f>IF(TYPE(VLOOKUP(A1445,'2025 check'!$E$3:$E$2531,1,0))=16,"Legacy Eligibility","Y")</f>
        <v>Y</v>
      </c>
    </row>
    <row r="1446" spans="1:15" x14ac:dyDescent="0.2">
      <c r="A1446" s="110" t="s">
        <v>3967</v>
      </c>
      <c r="B1446" s="149">
        <v>0</v>
      </c>
      <c r="C1446" s="110" t="s">
        <v>442</v>
      </c>
      <c r="D1446" s="147" t="s">
        <v>3968</v>
      </c>
      <c r="E1446" s="150">
        <v>79</v>
      </c>
      <c r="F1446" s="150">
        <v>16</v>
      </c>
      <c r="G1446" s="147" t="s">
        <v>1832</v>
      </c>
      <c r="H1446" s="110" t="s">
        <v>338</v>
      </c>
      <c r="I1446" s="110" t="s">
        <v>359</v>
      </c>
      <c r="J1446" s="110">
        <v>1</v>
      </c>
      <c r="K1446" s="154">
        <v>1264</v>
      </c>
      <c r="L1446" s="154" t="s">
        <v>620</v>
      </c>
      <c r="M1446" s="154">
        <v>40.580799999999996</v>
      </c>
      <c r="N1446" s="154">
        <v>-96.221199999999996</v>
      </c>
      <c r="O1446" s="154" t="str">
        <f>IF(TYPE(VLOOKUP(A1446,'2025 check'!$E$3:$E$2531,1,0))=16,"Legacy Eligibility","Y")</f>
        <v>Y</v>
      </c>
    </row>
    <row r="1447" spans="1:15" x14ac:dyDescent="0.2">
      <c r="A1447" s="110" t="s">
        <v>3969</v>
      </c>
      <c r="B1447" s="149">
        <v>0</v>
      </c>
      <c r="C1447" s="110" t="s">
        <v>442</v>
      </c>
      <c r="D1447" s="147" t="s">
        <v>3970</v>
      </c>
      <c r="E1447" s="150">
        <v>28</v>
      </c>
      <c r="F1447" s="150">
        <v>15.6</v>
      </c>
      <c r="G1447" s="147" t="s">
        <v>1832</v>
      </c>
      <c r="H1447" s="110" t="s">
        <v>338</v>
      </c>
      <c r="I1447" s="110" t="s">
        <v>359</v>
      </c>
      <c r="J1447" s="110">
        <v>1</v>
      </c>
      <c r="K1447" s="154">
        <v>436.8</v>
      </c>
      <c r="L1447" s="154" t="s">
        <v>620</v>
      </c>
      <c r="M1447" s="154">
        <v>40.727800000000002</v>
      </c>
      <c r="N1447" s="154">
        <v>-96.159300000000002</v>
      </c>
      <c r="O1447" s="154" t="str">
        <f>IF(TYPE(VLOOKUP(A1447,'2025 check'!$E$3:$E$2531,1,0))=16,"Legacy Eligibility","Y")</f>
        <v>Y</v>
      </c>
    </row>
    <row r="1448" spans="1:15" x14ac:dyDescent="0.2">
      <c r="A1448" s="110" t="s">
        <v>3971</v>
      </c>
      <c r="B1448" s="149">
        <v>0</v>
      </c>
      <c r="C1448" s="110" t="s">
        <v>377</v>
      </c>
      <c r="D1448" s="147" t="s">
        <v>3972</v>
      </c>
      <c r="E1448" s="150">
        <v>79</v>
      </c>
      <c r="F1448" s="150">
        <v>20</v>
      </c>
      <c r="G1448" s="147" t="s">
        <v>1832</v>
      </c>
      <c r="H1448" s="110" t="s">
        <v>548</v>
      </c>
      <c r="I1448" s="110" t="s">
        <v>344</v>
      </c>
      <c r="J1448" s="110">
        <v>2</v>
      </c>
      <c r="K1448" s="154">
        <v>1580</v>
      </c>
      <c r="L1448" s="154" t="s">
        <v>340</v>
      </c>
      <c r="M1448" s="154">
        <v>42.105200000000004</v>
      </c>
      <c r="N1448" s="154">
        <v>-97.461100000000002</v>
      </c>
      <c r="O1448" s="154" t="str">
        <f>IF(TYPE(VLOOKUP(A1448,'2025 check'!$E$3:$E$2531,1,0))=16,"Legacy Eligibility","Y")</f>
        <v>Y</v>
      </c>
    </row>
    <row r="1449" spans="1:15" x14ac:dyDescent="0.2">
      <c r="A1449" s="110" t="s">
        <v>3973</v>
      </c>
      <c r="B1449" s="149" t="s">
        <v>3974</v>
      </c>
      <c r="C1449" s="110" t="s">
        <v>381</v>
      </c>
      <c r="D1449" s="147" t="s">
        <v>3975</v>
      </c>
      <c r="E1449" s="150">
        <v>45</v>
      </c>
      <c r="F1449" s="150">
        <v>19.899999999999999</v>
      </c>
      <c r="G1449" s="147" t="s">
        <v>1832</v>
      </c>
      <c r="H1449" s="110" t="s">
        <v>338</v>
      </c>
      <c r="I1449" s="110" t="s">
        <v>359</v>
      </c>
      <c r="J1449" s="110">
        <v>1</v>
      </c>
      <c r="K1449" s="154">
        <v>895.5</v>
      </c>
      <c r="L1449" s="154" t="s">
        <v>620</v>
      </c>
      <c r="M1449" s="154">
        <v>40.207700000000003</v>
      </c>
      <c r="N1449" s="154">
        <v>-95.897999999999996</v>
      </c>
      <c r="O1449" s="154" t="str">
        <f>IF(TYPE(VLOOKUP(A1449,'2025 check'!$E$3:$E$2531,1,0))=16,"Legacy Eligibility","Y")</f>
        <v>Y</v>
      </c>
    </row>
    <row r="1450" spans="1:15" x14ac:dyDescent="0.2">
      <c r="A1450" s="110" t="s">
        <v>3976</v>
      </c>
      <c r="B1450" s="149" t="s">
        <v>3977</v>
      </c>
      <c r="C1450" s="110" t="s">
        <v>559</v>
      </c>
      <c r="D1450" s="147" t="s">
        <v>3978</v>
      </c>
      <c r="E1450" s="150">
        <v>31</v>
      </c>
      <c r="F1450" s="150">
        <v>19.5</v>
      </c>
      <c r="G1450" s="147" t="s">
        <v>1466</v>
      </c>
      <c r="H1450" s="110" t="s">
        <v>338</v>
      </c>
      <c r="I1450" s="110" t="s">
        <v>359</v>
      </c>
      <c r="J1450" s="110">
        <v>1</v>
      </c>
      <c r="K1450" s="154">
        <v>604.5</v>
      </c>
      <c r="L1450" s="154" t="s">
        <v>620</v>
      </c>
      <c r="M1450" s="154">
        <v>40.611400000000003</v>
      </c>
      <c r="N1450" s="154">
        <v>-97.317999999999998</v>
      </c>
      <c r="O1450" s="154" t="str">
        <f>IF(TYPE(VLOOKUP(A1450,'2025 check'!$E$3:$E$2531,1,0))=16,"Legacy Eligibility","Y")</f>
        <v>Y</v>
      </c>
    </row>
    <row r="1451" spans="1:15" x14ac:dyDescent="0.2">
      <c r="A1451" s="110" t="s">
        <v>3979</v>
      </c>
      <c r="B1451" s="149" t="s">
        <v>3980</v>
      </c>
      <c r="C1451" s="110" t="s">
        <v>559</v>
      </c>
      <c r="D1451" s="147" t="s">
        <v>3981</v>
      </c>
      <c r="E1451" s="150">
        <v>33</v>
      </c>
      <c r="F1451" s="150">
        <v>20</v>
      </c>
      <c r="G1451" s="147" t="s">
        <v>1466</v>
      </c>
      <c r="H1451" s="110" t="s">
        <v>338</v>
      </c>
      <c r="I1451" s="110" t="s">
        <v>359</v>
      </c>
      <c r="J1451" s="110">
        <v>1</v>
      </c>
      <c r="K1451" s="154">
        <v>660</v>
      </c>
      <c r="L1451" s="154" t="s">
        <v>620</v>
      </c>
      <c r="M1451" s="154">
        <v>40.519800000000004</v>
      </c>
      <c r="N1451" s="154">
        <v>-97.046499999999995</v>
      </c>
      <c r="O1451" s="154" t="str">
        <f>IF(TYPE(VLOOKUP(A1451,'2025 check'!$E$3:$E$2531,1,0))=16,"Legacy Eligibility","Y")</f>
        <v>Y</v>
      </c>
    </row>
    <row r="1452" spans="1:15" x14ac:dyDescent="0.2">
      <c r="A1452" s="110" t="s">
        <v>3982</v>
      </c>
      <c r="B1452" s="149">
        <v>0</v>
      </c>
      <c r="C1452" s="110" t="s">
        <v>456</v>
      </c>
      <c r="D1452" s="147" t="s">
        <v>3983</v>
      </c>
      <c r="E1452" s="150">
        <v>40</v>
      </c>
      <c r="F1452" s="150">
        <v>16.3</v>
      </c>
      <c r="G1452" s="147" t="s">
        <v>375</v>
      </c>
      <c r="H1452" s="110" t="s">
        <v>338</v>
      </c>
      <c r="I1452" s="110" t="s">
        <v>359</v>
      </c>
      <c r="J1452" s="110">
        <v>1</v>
      </c>
      <c r="K1452" s="154">
        <v>652</v>
      </c>
      <c r="L1452" s="154" t="s">
        <v>620</v>
      </c>
      <c r="M1452" s="154">
        <v>41.1905</v>
      </c>
      <c r="N1452" s="154">
        <v>-96.424400000000006</v>
      </c>
      <c r="O1452" s="154" t="str">
        <f>IF(TYPE(VLOOKUP(A1452,'2025 check'!$E$3:$E$2531,1,0))=16,"Legacy Eligibility","Y")</f>
        <v>Y</v>
      </c>
    </row>
    <row r="1453" spans="1:15" x14ac:dyDescent="0.2">
      <c r="A1453" s="110" t="s">
        <v>3984</v>
      </c>
      <c r="B1453" s="149">
        <v>0</v>
      </c>
      <c r="C1453" s="110" t="s">
        <v>721</v>
      </c>
      <c r="D1453" s="147" t="s">
        <v>3985</v>
      </c>
      <c r="E1453" s="150">
        <v>41</v>
      </c>
      <c r="F1453" s="150">
        <v>16</v>
      </c>
      <c r="G1453" s="147" t="s">
        <v>1466</v>
      </c>
      <c r="H1453" s="110" t="s">
        <v>338</v>
      </c>
      <c r="I1453" s="110" t="s">
        <v>344</v>
      </c>
      <c r="J1453" s="110">
        <v>2</v>
      </c>
      <c r="K1453" s="154">
        <v>656</v>
      </c>
      <c r="L1453" s="154" t="s">
        <v>340</v>
      </c>
      <c r="M1453" s="154">
        <v>41.903300000000002</v>
      </c>
      <c r="N1453" s="154">
        <v>-97.2</v>
      </c>
      <c r="O1453" s="154" t="str">
        <f>IF(TYPE(VLOOKUP(A1453,'2025 check'!$E$3:$E$2531,1,0))=16,"Legacy Eligibility","Y")</f>
        <v>Y</v>
      </c>
    </row>
    <row r="1454" spans="1:15" x14ac:dyDescent="0.2">
      <c r="A1454" s="110" t="s">
        <v>3986</v>
      </c>
      <c r="B1454" s="149">
        <v>0</v>
      </c>
      <c r="C1454" s="110" t="s">
        <v>482</v>
      </c>
      <c r="D1454" s="147" t="s">
        <v>3987</v>
      </c>
      <c r="E1454" s="150">
        <v>99.081364829396307</v>
      </c>
      <c r="F1454" s="150">
        <v>15.7</v>
      </c>
      <c r="G1454" s="147" t="s">
        <v>337</v>
      </c>
      <c r="H1454" s="110" t="s">
        <v>338</v>
      </c>
      <c r="I1454" s="110" t="s">
        <v>344</v>
      </c>
      <c r="J1454" s="110">
        <v>2</v>
      </c>
      <c r="K1454" s="154">
        <v>1555.6</v>
      </c>
      <c r="L1454" s="154" t="s">
        <v>340</v>
      </c>
      <c r="M1454" s="154">
        <v>42.228099999999998</v>
      </c>
      <c r="N1454" s="154">
        <v>-97.068700000000007</v>
      </c>
      <c r="O1454" s="154" t="str">
        <f>IF(TYPE(VLOOKUP(A1454,'2025 check'!$E$3:$E$2531,1,0))=16,"Legacy Eligibility","Y")</f>
        <v>Y</v>
      </c>
    </row>
    <row r="1455" spans="1:15" x14ac:dyDescent="0.2">
      <c r="A1455" s="110" t="s">
        <v>3988</v>
      </c>
      <c r="B1455" s="149" t="s">
        <v>3989</v>
      </c>
      <c r="C1455" s="110" t="s">
        <v>918</v>
      </c>
      <c r="D1455" s="147" t="s">
        <v>3990</v>
      </c>
      <c r="E1455" s="150">
        <v>31</v>
      </c>
      <c r="F1455" s="150">
        <v>19.7</v>
      </c>
      <c r="G1455" s="147" t="s">
        <v>1466</v>
      </c>
      <c r="H1455" s="110" t="s">
        <v>548</v>
      </c>
      <c r="I1455" s="110" t="s">
        <v>349</v>
      </c>
      <c r="J1455" s="110">
        <v>3</v>
      </c>
      <c r="K1455" s="154">
        <v>610.70000000000005</v>
      </c>
      <c r="L1455" s="154" t="s">
        <v>340</v>
      </c>
      <c r="M1455" s="154">
        <v>40.147100000000002</v>
      </c>
      <c r="N1455" s="154">
        <v>-98.595600000000005</v>
      </c>
      <c r="O1455" s="154" t="str">
        <f>IF(TYPE(VLOOKUP(A1455,'2025 check'!$E$3:$E$2531,1,0))=16,"Legacy Eligibility","Y")</f>
        <v>Y</v>
      </c>
    </row>
    <row r="1456" spans="1:15" x14ac:dyDescent="0.2">
      <c r="A1456" s="110" t="s">
        <v>3991</v>
      </c>
      <c r="B1456" s="149">
        <v>0</v>
      </c>
      <c r="C1456" s="110" t="s">
        <v>577</v>
      </c>
      <c r="D1456" s="147" t="s">
        <v>3992</v>
      </c>
      <c r="E1456" s="150">
        <v>32</v>
      </c>
      <c r="F1456" s="150">
        <v>22</v>
      </c>
      <c r="G1456" s="147" t="s">
        <v>1832</v>
      </c>
      <c r="H1456" s="110" t="s">
        <v>358</v>
      </c>
      <c r="I1456" s="110" t="s">
        <v>344</v>
      </c>
      <c r="J1456" s="110">
        <v>2</v>
      </c>
      <c r="K1456" s="154">
        <v>704</v>
      </c>
      <c r="L1456" s="154" t="s">
        <v>620</v>
      </c>
      <c r="M1456" s="154">
        <v>42.09</v>
      </c>
      <c r="N1456" s="154">
        <v>-97.958799999999997</v>
      </c>
      <c r="O1456" s="154" t="str">
        <f>IF(TYPE(VLOOKUP(A1456,'2025 check'!$E$3:$E$2531,1,0))=16,"Legacy Eligibility","Y")</f>
        <v>Y</v>
      </c>
    </row>
    <row r="1457" spans="1:15" x14ac:dyDescent="0.2">
      <c r="A1457" s="110" t="s">
        <v>3993</v>
      </c>
      <c r="B1457" s="149">
        <v>0</v>
      </c>
      <c r="C1457" s="110" t="s">
        <v>866</v>
      </c>
      <c r="D1457" s="147" t="s">
        <v>3994</v>
      </c>
      <c r="E1457" s="150">
        <v>27</v>
      </c>
      <c r="F1457" s="150">
        <v>24</v>
      </c>
      <c r="G1457" s="147" t="s">
        <v>1466</v>
      </c>
      <c r="H1457" s="110" t="s">
        <v>338</v>
      </c>
      <c r="I1457" s="110" t="s">
        <v>344</v>
      </c>
      <c r="J1457" s="110">
        <v>2</v>
      </c>
      <c r="K1457" s="154">
        <v>648</v>
      </c>
      <c r="L1457" s="154" t="s">
        <v>340</v>
      </c>
      <c r="M1457" s="154">
        <v>42.607399999999998</v>
      </c>
      <c r="N1457" s="154">
        <v>-99.984999999999999</v>
      </c>
      <c r="O1457" s="154" t="str">
        <f>IF(TYPE(VLOOKUP(A1457,'2025 check'!$E$3:$E$2531,1,0))=16,"Legacy Eligibility","Y")</f>
        <v>Y</v>
      </c>
    </row>
    <row r="1458" spans="1:15" x14ac:dyDescent="0.2">
      <c r="A1458" s="110" t="s">
        <v>3995</v>
      </c>
      <c r="B1458" s="149" t="s">
        <v>3996</v>
      </c>
      <c r="C1458" s="110" t="s">
        <v>398</v>
      </c>
      <c r="D1458" s="147" t="s">
        <v>3997</v>
      </c>
      <c r="E1458" s="150">
        <v>122</v>
      </c>
      <c r="F1458" s="150">
        <v>30.3</v>
      </c>
      <c r="G1458" s="147" t="s">
        <v>3527</v>
      </c>
      <c r="H1458" s="110" t="s">
        <v>358</v>
      </c>
      <c r="I1458" s="110" t="s">
        <v>359</v>
      </c>
      <c r="J1458" s="110">
        <v>1</v>
      </c>
      <c r="K1458" s="154">
        <v>3696.6</v>
      </c>
      <c r="L1458" s="154" t="s">
        <v>340</v>
      </c>
      <c r="M1458" s="154">
        <v>41.0456</v>
      </c>
      <c r="N1458" s="154">
        <v>-95.948099999999997</v>
      </c>
      <c r="O1458" s="154" t="str">
        <f>IF(TYPE(VLOOKUP(A1458,'2025 check'!$E$3:$E$2531,1,0))=16,"Legacy Eligibility","Y")</f>
        <v>Y</v>
      </c>
    </row>
    <row r="1459" spans="1:15" ht="28.5" x14ac:dyDescent="0.2">
      <c r="A1459" s="110" t="s">
        <v>3998</v>
      </c>
      <c r="B1459" s="149" t="s">
        <v>3999</v>
      </c>
      <c r="C1459" s="110" t="s">
        <v>391</v>
      </c>
      <c r="D1459" s="147" t="s">
        <v>4000</v>
      </c>
      <c r="E1459" s="150">
        <v>122</v>
      </c>
      <c r="F1459" s="150">
        <v>21.8</v>
      </c>
      <c r="G1459" s="147" t="s">
        <v>1466</v>
      </c>
      <c r="H1459" s="110" t="s">
        <v>338</v>
      </c>
      <c r="I1459" s="110" t="s">
        <v>349</v>
      </c>
      <c r="J1459" s="110">
        <v>3</v>
      </c>
      <c r="K1459" s="154">
        <v>2659.6</v>
      </c>
      <c r="L1459" s="154" t="s">
        <v>340</v>
      </c>
      <c r="M1459" s="154">
        <v>40.6</v>
      </c>
      <c r="N1459" s="154">
        <v>-97.882000000000005</v>
      </c>
      <c r="O1459" s="154" t="str">
        <f>IF(TYPE(VLOOKUP(A1459,'2025 check'!$E$3:$E$2531,1,0))=16,"Legacy Eligibility","Y")</f>
        <v>Legacy Eligibility</v>
      </c>
    </row>
    <row r="1460" spans="1:15" ht="28.5" x14ac:dyDescent="0.2">
      <c r="A1460" s="110" t="s">
        <v>4001</v>
      </c>
      <c r="B1460" s="149" t="s">
        <v>4002</v>
      </c>
      <c r="C1460" s="110" t="s">
        <v>415</v>
      </c>
      <c r="D1460" s="147" t="s">
        <v>4003</v>
      </c>
      <c r="E1460" s="150">
        <v>55</v>
      </c>
      <c r="F1460" s="150">
        <v>20.7</v>
      </c>
      <c r="G1460" s="147" t="s">
        <v>1466</v>
      </c>
      <c r="H1460" s="110" t="s">
        <v>338</v>
      </c>
      <c r="I1460" s="110" t="s">
        <v>359</v>
      </c>
      <c r="J1460" s="110">
        <v>1</v>
      </c>
      <c r="K1460" s="154">
        <v>1138.5</v>
      </c>
      <c r="L1460" s="154" t="s">
        <v>340</v>
      </c>
      <c r="M1460" s="154">
        <v>40.540999999999997</v>
      </c>
      <c r="N1460" s="154">
        <v>-97.728999999999999</v>
      </c>
      <c r="O1460" s="154" t="str">
        <f>IF(TYPE(VLOOKUP(A1460,'2025 check'!$E$3:$E$2531,1,0))=16,"Legacy Eligibility","Y")</f>
        <v>Y</v>
      </c>
    </row>
    <row r="1461" spans="1:15" x14ac:dyDescent="0.2">
      <c r="A1461" s="110" t="s">
        <v>4004</v>
      </c>
      <c r="B1461" s="149" t="s">
        <v>4005</v>
      </c>
      <c r="C1461" s="110" t="s">
        <v>419</v>
      </c>
      <c r="D1461" s="147" t="s">
        <v>4006</v>
      </c>
      <c r="E1461" s="150">
        <v>41</v>
      </c>
      <c r="F1461" s="150">
        <v>20.5</v>
      </c>
      <c r="G1461" s="147" t="s">
        <v>1832</v>
      </c>
      <c r="H1461" s="110" t="s">
        <v>338</v>
      </c>
      <c r="I1461" s="110" t="s">
        <v>339</v>
      </c>
      <c r="J1461" s="110">
        <v>4</v>
      </c>
      <c r="K1461" s="154">
        <v>840.5</v>
      </c>
      <c r="L1461" s="154" t="s">
        <v>340</v>
      </c>
      <c r="M1461" s="154">
        <v>40.6417</v>
      </c>
      <c r="N1461" s="154">
        <v>-100.3533</v>
      </c>
      <c r="O1461" s="154" t="str">
        <f>IF(TYPE(VLOOKUP(A1461,'2025 check'!$E$3:$E$2531,1,0))=16,"Legacy Eligibility","Y")</f>
        <v>Y</v>
      </c>
    </row>
    <row r="1462" spans="1:15" x14ac:dyDescent="0.2">
      <c r="A1462" s="110" t="s">
        <v>4007</v>
      </c>
      <c r="B1462" s="149" t="s">
        <v>4008</v>
      </c>
      <c r="C1462" s="110" t="s">
        <v>425</v>
      </c>
      <c r="D1462" s="147" t="s">
        <v>4009</v>
      </c>
      <c r="E1462" s="150">
        <v>41</v>
      </c>
      <c r="F1462" s="150">
        <v>20.100000000000001</v>
      </c>
      <c r="G1462" s="147" t="s">
        <v>1466</v>
      </c>
      <c r="H1462" s="110" t="s">
        <v>338</v>
      </c>
      <c r="I1462" s="110" t="s">
        <v>349</v>
      </c>
      <c r="J1462" s="110">
        <v>3</v>
      </c>
      <c r="K1462" s="154">
        <v>824.1</v>
      </c>
      <c r="L1462" s="154" t="s">
        <v>340</v>
      </c>
      <c r="M1462" s="154">
        <v>40.743400000000001</v>
      </c>
      <c r="N1462" s="154">
        <v>-98.168800000000005</v>
      </c>
      <c r="O1462" s="154" t="str">
        <f>IF(TYPE(VLOOKUP(A1462,'2025 check'!$E$3:$E$2531,1,0))=16,"Legacy Eligibility","Y")</f>
        <v>Y</v>
      </c>
    </row>
    <row r="1463" spans="1:15" x14ac:dyDescent="0.2">
      <c r="A1463" s="110" t="s">
        <v>4010</v>
      </c>
      <c r="B1463" s="149">
        <v>0</v>
      </c>
      <c r="C1463" s="110" t="s">
        <v>425</v>
      </c>
      <c r="D1463" s="147" t="s">
        <v>4011</v>
      </c>
      <c r="E1463" s="150">
        <v>45</v>
      </c>
      <c r="F1463" s="150">
        <v>26</v>
      </c>
      <c r="G1463" s="147" t="s">
        <v>1832</v>
      </c>
      <c r="H1463" s="110" t="s">
        <v>338</v>
      </c>
      <c r="I1463" s="110" t="s">
        <v>349</v>
      </c>
      <c r="J1463" s="110">
        <v>3</v>
      </c>
      <c r="K1463" s="154">
        <v>1170</v>
      </c>
      <c r="L1463" s="154" t="s">
        <v>340</v>
      </c>
      <c r="M1463" s="154">
        <v>40.892099999999999</v>
      </c>
      <c r="N1463" s="154">
        <v>-98.0364</v>
      </c>
      <c r="O1463" s="154" t="str">
        <f>IF(TYPE(VLOOKUP(A1463,'2025 check'!$E$3:$E$2531,1,0))=16,"Legacy Eligibility","Y")</f>
        <v>Y</v>
      </c>
    </row>
    <row r="1464" spans="1:15" x14ac:dyDescent="0.2">
      <c r="A1464" s="110" t="s">
        <v>4012</v>
      </c>
      <c r="B1464" s="149">
        <v>0</v>
      </c>
      <c r="C1464" s="110" t="s">
        <v>361</v>
      </c>
      <c r="D1464" s="147" t="s">
        <v>4013</v>
      </c>
      <c r="E1464" s="150">
        <v>24</v>
      </c>
      <c r="F1464" s="150">
        <v>21</v>
      </c>
      <c r="G1464" s="147" t="s">
        <v>3335</v>
      </c>
      <c r="H1464" s="110" t="s">
        <v>338</v>
      </c>
      <c r="I1464" s="110" t="s">
        <v>359</v>
      </c>
      <c r="J1464" s="110">
        <v>1</v>
      </c>
      <c r="K1464" s="154">
        <v>504</v>
      </c>
      <c r="L1464" s="154" t="s">
        <v>340</v>
      </c>
      <c r="M1464" s="154">
        <v>40.118299999999998</v>
      </c>
      <c r="N1464" s="154">
        <v>-97.113299999999995</v>
      </c>
      <c r="O1464" s="154" t="str">
        <f>IF(TYPE(VLOOKUP(A1464,'2025 check'!$E$3:$E$2531,1,0))=16,"Legacy Eligibility","Y")</f>
        <v>Y</v>
      </c>
    </row>
    <row r="1465" spans="1:15" x14ac:dyDescent="0.2">
      <c r="A1465" s="110" t="s">
        <v>4014</v>
      </c>
      <c r="B1465" s="149">
        <v>0</v>
      </c>
      <c r="C1465" s="110" t="s">
        <v>366</v>
      </c>
      <c r="D1465" s="147" t="s">
        <v>4015</v>
      </c>
      <c r="E1465" s="150">
        <v>62</v>
      </c>
      <c r="F1465" s="150">
        <v>21</v>
      </c>
      <c r="G1465" s="147" t="s">
        <v>1466</v>
      </c>
      <c r="H1465" s="110" t="s">
        <v>338</v>
      </c>
      <c r="I1465" s="110" t="s">
        <v>359</v>
      </c>
      <c r="J1465" s="110">
        <v>1</v>
      </c>
      <c r="K1465" s="154">
        <v>1302</v>
      </c>
      <c r="L1465" s="154" t="s">
        <v>340</v>
      </c>
      <c r="M1465" s="154">
        <v>40.392499999999998</v>
      </c>
      <c r="N1465" s="154">
        <v>-96.242000000000004</v>
      </c>
      <c r="O1465" s="154" t="str">
        <f>IF(TYPE(VLOOKUP(A1465,'2025 check'!$E$3:$E$2531,1,0))=16,"Legacy Eligibility","Y")</f>
        <v>Y</v>
      </c>
    </row>
    <row r="1466" spans="1:15" x14ac:dyDescent="0.2">
      <c r="A1466" s="110" t="s">
        <v>4016</v>
      </c>
      <c r="B1466" s="149">
        <v>0</v>
      </c>
      <c r="C1466" s="110" t="s">
        <v>4017</v>
      </c>
      <c r="D1466" s="147" t="s">
        <v>4018</v>
      </c>
      <c r="E1466" s="150">
        <v>41</v>
      </c>
      <c r="F1466" s="150">
        <v>24</v>
      </c>
      <c r="G1466" s="147" t="s">
        <v>1832</v>
      </c>
      <c r="H1466" s="110" t="s">
        <v>338</v>
      </c>
      <c r="I1466" s="110" t="s">
        <v>349</v>
      </c>
      <c r="J1466" s="110">
        <v>3</v>
      </c>
      <c r="K1466" s="154">
        <v>984</v>
      </c>
      <c r="L1466" s="154" t="s">
        <v>340</v>
      </c>
      <c r="M1466" s="154">
        <v>40.578299999999999</v>
      </c>
      <c r="N1466" s="154">
        <v>-98.933300000000003</v>
      </c>
      <c r="O1466" s="154" t="str">
        <f>IF(TYPE(VLOOKUP(A1466,'2025 check'!$E$3:$E$2531,1,0))=16,"Legacy Eligibility","Y")</f>
        <v>Y</v>
      </c>
    </row>
    <row r="1467" spans="1:15" x14ac:dyDescent="0.2">
      <c r="A1467" s="110" t="s">
        <v>4019</v>
      </c>
      <c r="B1467" s="149">
        <v>0</v>
      </c>
      <c r="C1467" s="110" t="s">
        <v>652</v>
      </c>
      <c r="D1467" s="147" t="s">
        <v>4020</v>
      </c>
      <c r="E1467" s="150">
        <v>80</v>
      </c>
      <c r="F1467" s="150">
        <v>28</v>
      </c>
      <c r="G1467" s="147" t="s">
        <v>1832</v>
      </c>
      <c r="H1467" s="110" t="s">
        <v>338</v>
      </c>
      <c r="I1467" s="110" t="s">
        <v>344</v>
      </c>
      <c r="J1467" s="110">
        <v>2</v>
      </c>
      <c r="K1467" s="154">
        <v>2240</v>
      </c>
      <c r="L1467" s="154" t="s">
        <v>620</v>
      </c>
      <c r="M1467" s="154">
        <v>42.061799999999998</v>
      </c>
      <c r="N1467" s="154">
        <v>-97.401899999999998</v>
      </c>
      <c r="O1467" s="154" t="str">
        <f>IF(TYPE(VLOOKUP(A1467,'2025 check'!$E$3:$E$2531,1,0))=16,"Legacy Eligibility","Y")</f>
        <v>Y</v>
      </c>
    </row>
    <row r="1468" spans="1:15" x14ac:dyDescent="0.2">
      <c r="A1468" s="110" t="s">
        <v>4021</v>
      </c>
      <c r="B1468" s="149">
        <v>0</v>
      </c>
      <c r="C1468" s="110" t="s">
        <v>369</v>
      </c>
      <c r="D1468" s="147" t="s">
        <v>4022</v>
      </c>
      <c r="E1468" s="150">
        <v>31</v>
      </c>
      <c r="F1468" s="150">
        <v>26</v>
      </c>
      <c r="G1468" s="147" t="s">
        <v>1832</v>
      </c>
      <c r="H1468" s="110" t="s">
        <v>338</v>
      </c>
      <c r="I1468" s="110" t="s">
        <v>359</v>
      </c>
      <c r="J1468" s="110">
        <v>1</v>
      </c>
      <c r="K1468" s="154">
        <v>806</v>
      </c>
      <c r="L1468" s="154" t="s">
        <v>340</v>
      </c>
      <c r="M1468" s="154">
        <v>40.419800000000002</v>
      </c>
      <c r="N1468" s="154">
        <v>-96.047499999999999</v>
      </c>
      <c r="O1468" s="154" t="str">
        <f>IF(TYPE(VLOOKUP(A1468,'2025 check'!$E$3:$E$2531,1,0))=16,"Legacy Eligibility","Y")</f>
        <v>Y</v>
      </c>
    </row>
    <row r="1469" spans="1:15" x14ac:dyDescent="0.2">
      <c r="A1469" s="110" t="s">
        <v>4023</v>
      </c>
      <c r="B1469" s="149">
        <v>0</v>
      </c>
      <c r="C1469" s="110" t="s">
        <v>3234</v>
      </c>
      <c r="D1469" s="147" t="s">
        <v>4024</v>
      </c>
      <c r="E1469" s="150">
        <v>81</v>
      </c>
      <c r="F1469" s="150">
        <v>24.3</v>
      </c>
      <c r="G1469" s="147" t="s">
        <v>1832</v>
      </c>
      <c r="H1469" s="110" t="s">
        <v>338</v>
      </c>
      <c r="I1469" s="110" t="s">
        <v>349</v>
      </c>
      <c r="J1469" s="110">
        <v>3</v>
      </c>
      <c r="K1469" s="154">
        <v>1968.3</v>
      </c>
      <c r="L1469" s="154" t="s">
        <v>340</v>
      </c>
      <c r="M1469" s="154">
        <v>40.5398</v>
      </c>
      <c r="N1469" s="154">
        <v>-99.4268</v>
      </c>
      <c r="O1469" s="154" t="str">
        <f>IF(TYPE(VLOOKUP(A1469,'2025 check'!$E$3:$E$2531,1,0))=16,"Legacy Eligibility","Y")</f>
        <v>Legacy Eligibility</v>
      </c>
    </row>
    <row r="1470" spans="1:15" x14ac:dyDescent="0.2">
      <c r="A1470" s="110" t="s">
        <v>4025</v>
      </c>
      <c r="B1470" s="149" t="s">
        <v>4026</v>
      </c>
      <c r="C1470" s="110" t="s">
        <v>2449</v>
      </c>
      <c r="D1470" s="147" t="s">
        <v>4027</v>
      </c>
      <c r="E1470" s="150">
        <v>113</v>
      </c>
      <c r="F1470" s="150">
        <v>20.6</v>
      </c>
      <c r="G1470" s="147" t="s">
        <v>1832</v>
      </c>
      <c r="H1470" s="110" t="s">
        <v>338</v>
      </c>
      <c r="I1470" s="110" t="s">
        <v>349</v>
      </c>
      <c r="J1470" s="110">
        <v>3</v>
      </c>
      <c r="K1470" s="154">
        <v>2327.8000000000002</v>
      </c>
      <c r="L1470" s="154" t="s">
        <v>340</v>
      </c>
      <c r="M1470" s="154">
        <v>41.359699999999997</v>
      </c>
      <c r="N1470" s="154">
        <v>-97.406800000000004</v>
      </c>
      <c r="O1470" s="154" t="str">
        <f>IF(TYPE(VLOOKUP(A1470,'2025 check'!$E$3:$E$2531,1,0))=16,"Legacy Eligibility","Y")</f>
        <v>Y</v>
      </c>
    </row>
    <row r="1471" spans="1:15" x14ac:dyDescent="0.2">
      <c r="A1471" s="110" t="s">
        <v>4028</v>
      </c>
      <c r="B1471" s="149">
        <v>0</v>
      </c>
      <c r="C1471" s="110" t="s">
        <v>1081</v>
      </c>
      <c r="D1471" s="147" t="s">
        <v>4029</v>
      </c>
      <c r="E1471" s="150">
        <v>89</v>
      </c>
      <c r="F1471" s="150">
        <v>25.3</v>
      </c>
      <c r="G1471" s="147" t="s">
        <v>1832</v>
      </c>
      <c r="H1471" s="110" t="s">
        <v>338</v>
      </c>
      <c r="I1471" s="110" t="s">
        <v>339</v>
      </c>
      <c r="J1471" s="110">
        <v>4</v>
      </c>
      <c r="K1471" s="154">
        <v>2251.6999999999998</v>
      </c>
      <c r="L1471" s="154" t="s">
        <v>340</v>
      </c>
      <c r="M1471" s="154">
        <v>40.073799999999999</v>
      </c>
      <c r="N1471" s="154">
        <v>-100.21250000000001</v>
      </c>
      <c r="O1471" s="154" t="str">
        <f>IF(TYPE(VLOOKUP(A1471,'2025 check'!$E$3:$E$2531,1,0))=16,"Legacy Eligibility","Y")</f>
        <v>Legacy Eligibility</v>
      </c>
    </row>
    <row r="1472" spans="1:15" x14ac:dyDescent="0.2">
      <c r="A1472" s="110" t="s">
        <v>4030</v>
      </c>
      <c r="B1472" s="149" t="s">
        <v>4031</v>
      </c>
      <c r="C1472" s="110" t="s">
        <v>381</v>
      </c>
      <c r="D1472" s="147" t="s">
        <v>4032</v>
      </c>
      <c r="E1472" s="150">
        <v>29</v>
      </c>
      <c r="F1472" s="150">
        <v>24.2</v>
      </c>
      <c r="G1472" s="147" t="s">
        <v>1832</v>
      </c>
      <c r="H1472" s="110" t="s">
        <v>338</v>
      </c>
      <c r="I1472" s="110" t="s">
        <v>359</v>
      </c>
      <c r="J1472" s="110">
        <v>1</v>
      </c>
      <c r="K1472" s="154">
        <v>701.8</v>
      </c>
      <c r="L1472" s="154" t="s">
        <v>340</v>
      </c>
      <c r="M1472" s="154">
        <v>40.131100000000004</v>
      </c>
      <c r="N1472" s="154">
        <v>-95.821899999999999</v>
      </c>
      <c r="O1472" s="154" t="str">
        <f>IF(TYPE(VLOOKUP(A1472,'2025 check'!$E$3:$E$2531,1,0))=16,"Legacy Eligibility","Y")</f>
        <v>Y</v>
      </c>
    </row>
    <row r="1473" spans="1:15" x14ac:dyDescent="0.2">
      <c r="A1473" s="110" t="s">
        <v>4033</v>
      </c>
      <c r="B1473" s="149">
        <v>0</v>
      </c>
      <c r="C1473" s="110" t="s">
        <v>456</v>
      </c>
      <c r="D1473" s="147" t="s">
        <v>4034</v>
      </c>
      <c r="E1473" s="150">
        <v>78</v>
      </c>
      <c r="F1473" s="150">
        <v>26</v>
      </c>
      <c r="G1473" s="147" t="s">
        <v>1466</v>
      </c>
      <c r="H1473" s="110" t="s">
        <v>338</v>
      </c>
      <c r="I1473" s="110" t="s">
        <v>359</v>
      </c>
      <c r="J1473" s="110">
        <v>1</v>
      </c>
      <c r="K1473" s="154">
        <v>2028</v>
      </c>
      <c r="L1473" s="154" t="s">
        <v>340</v>
      </c>
      <c r="M1473" s="154">
        <v>41.132302020220187</v>
      </c>
      <c r="N1473" s="154">
        <v>-96.481267813491826</v>
      </c>
      <c r="O1473" s="154" t="str">
        <f>IF(TYPE(VLOOKUP(A1473,'2025 check'!$E$3:$E$2531,1,0))=16,"Legacy Eligibility","Y")</f>
        <v>Y</v>
      </c>
    </row>
    <row r="1474" spans="1:15" x14ac:dyDescent="0.2">
      <c r="A1474" s="110" t="s">
        <v>4035</v>
      </c>
      <c r="B1474" s="149">
        <v>0</v>
      </c>
      <c r="C1474" s="110" t="s">
        <v>456</v>
      </c>
      <c r="D1474" s="147" t="s">
        <v>4036</v>
      </c>
      <c r="E1474" s="150">
        <v>33</v>
      </c>
      <c r="F1474" s="150">
        <v>20.6</v>
      </c>
      <c r="G1474" s="147" t="s">
        <v>1832</v>
      </c>
      <c r="H1474" s="110" t="s">
        <v>338</v>
      </c>
      <c r="I1474" s="110" t="s">
        <v>359</v>
      </c>
      <c r="J1474" s="110">
        <v>1</v>
      </c>
      <c r="K1474" s="154">
        <v>679.8</v>
      </c>
      <c r="L1474" s="154" t="s">
        <v>340</v>
      </c>
      <c r="M1474" s="154">
        <v>41.234900000000003</v>
      </c>
      <c r="N1474" s="154">
        <v>-96.463999999999999</v>
      </c>
      <c r="O1474" s="154" t="str">
        <f>IF(TYPE(VLOOKUP(A1474,'2025 check'!$E$3:$E$2531,1,0))=16,"Legacy Eligibility","Y")</f>
        <v>Y</v>
      </c>
    </row>
    <row r="1475" spans="1:15" x14ac:dyDescent="0.2">
      <c r="A1475" s="110" t="s">
        <v>4037</v>
      </c>
      <c r="B1475" s="149" t="s">
        <v>4038</v>
      </c>
      <c r="C1475" s="110" t="s">
        <v>918</v>
      </c>
      <c r="D1475" s="147" t="s">
        <v>4039</v>
      </c>
      <c r="E1475" s="150">
        <v>64</v>
      </c>
      <c r="F1475" s="150">
        <v>20.2</v>
      </c>
      <c r="G1475" s="147" t="s">
        <v>1466</v>
      </c>
      <c r="H1475" s="110" t="s">
        <v>338</v>
      </c>
      <c r="I1475" s="110" t="s">
        <v>349</v>
      </c>
      <c r="J1475" s="110">
        <v>3</v>
      </c>
      <c r="K1475" s="154">
        <v>1292.8</v>
      </c>
      <c r="L1475" s="154" t="s">
        <v>340</v>
      </c>
      <c r="M1475" s="154">
        <v>40.057200000000002</v>
      </c>
      <c r="N1475" s="154">
        <v>-98.349299999999999</v>
      </c>
      <c r="O1475" s="154" t="str">
        <f>IF(TYPE(VLOOKUP(A1475,'2025 check'!$E$3:$E$2531,1,0))=16,"Legacy Eligibility","Y")</f>
        <v>Y</v>
      </c>
    </row>
    <row r="1476" spans="1:15" x14ac:dyDescent="0.2">
      <c r="A1476" s="110" t="s">
        <v>4040</v>
      </c>
      <c r="B1476" s="149" t="s">
        <v>4041</v>
      </c>
      <c r="C1476" s="110" t="s">
        <v>347</v>
      </c>
      <c r="D1476" s="147" t="s">
        <v>4042</v>
      </c>
      <c r="E1476" s="150">
        <v>40</v>
      </c>
      <c r="F1476" s="150">
        <v>20.100000000000001</v>
      </c>
      <c r="G1476" s="147" t="s">
        <v>1466</v>
      </c>
      <c r="H1476" s="110" t="s">
        <v>338</v>
      </c>
      <c r="I1476" s="110" t="s">
        <v>349</v>
      </c>
      <c r="J1476" s="110">
        <v>3</v>
      </c>
      <c r="K1476" s="154">
        <v>804</v>
      </c>
      <c r="L1476" s="154" t="s">
        <v>340</v>
      </c>
      <c r="M1476" s="154">
        <v>41.683999999999997</v>
      </c>
      <c r="N1476" s="154">
        <v>-99.640299999999996</v>
      </c>
      <c r="O1476" s="154" t="str">
        <f>IF(TYPE(VLOOKUP(A1476,'2025 check'!$E$3:$E$2531,1,0))=16,"Legacy Eligibility","Y")</f>
        <v>Y</v>
      </c>
    </row>
    <row r="1477" spans="1:15" x14ac:dyDescent="0.2">
      <c r="A1477" s="110" t="s">
        <v>4043</v>
      </c>
      <c r="B1477" s="149" t="s">
        <v>4044</v>
      </c>
      <c r="C1477" s="110" t="s">
        <v>876</v>
      </c>
      <c r="D1477" s="147" t="s">
        <v>4045</v>
      </c>
      <c r="E1477" s="150">
        <v>40</v>
      </c>
      <c r="F1477" s="150">
        <v>30</v>
      </c>
      <c r="G1477" s="147" t="s">
        <v>3868</v>
      </c>
      <c r="H1477" s="110" t="s">
        <v>548</v>
      </c>
      <c r="I1477" s="110" t="s">
        <v>349</v>
      </c>
      <c r="J1477" s="110">
        <v>3</v>
      </c>
      <c r="K1477" s="154">
        <v>1200</v>
      </c>
      <c r="L1477" s="154" t="s">
        <v>340</v>
      </c>
      <c r="M1477" s="154">
        <v>40.965800000000002</v>
      </c>
      <c r="N1477" s="154">
        <v>-100.2243</v>
      </c>
      <c r="O1477" s="154" t="str">
        <f>IF(TYPE(VLOOKUP(A1477,'2025 check'!$E$3:$E$2531,1,0))=16,"Legacy Eligibility","Y")</f>
        <v>Y</v>
      </c>
    </row>
    <row r="1478" spans="1:15" x14ac:dyDescent="0.2">
      <c r="A1478" s="110" t="s">
        <v>4046</v>
      </c>
      <c r="B1478" s="149" t="s">
        <v>4047</v>
      </c>
      <c r="C1478" s="110" t="s">
        <v>411</v>
      </c>
      <c r="D1478" s="147" t="s">
        <v>4048</v>
      </c>
      <c r="E1478" s="150">
        <v>351</v>
      </c>
      <c r="F1478" s="150">
        <v>28.3</v>
      </c>
      <c r="G1478" s="147" t="s">
        <v>1443</v>
      </c>
      <c r="H1478" s="110" t="s">
        <v>358</v>
      </c>
      <c r="I1478" s="110" t="s">
        <v>359</v>
      </c>
      <c r="J1478" s="110">
        <v>1</v>
      </c>
      <c r="K1478" s="154">
        <v>9933.2999999999993</v>
      </c>
      <c r="L1478" s="154" t="s">
        <v>340</v>
      </c>
      <c r="M1478" s="154">
        <v>41.204700000000003</v>
      </c>
      <c r="N1478" s="154">
        <v>-96.296300000000002</v>
      </c>
      <c r="O1478" s="154" t="str">
        <f>IF(TYPE(VLOOKUP(A1478,'2025 check'!$E$3:$E$2531,1,0))=16,"Legacy Eligibility","Y")</f>
        <v>Y</v>
      </c>
    </row>
    <row r="1479" spans="1:15" x14ac:dyDescent="0.2">
      <c r="A1479" s="110" t="s">
        <v>4049</v>
      </c>
      <c r="B1479" s="149">
        <v>0</v>
      </c>
      <c r="C1479" s="110" t="s">
        <v>531</v>
      </c>
      <c r="D1479" s="147" t="s">
        <v>4050</v>
      </c>
      <c r="E1479" s="150">
        <v>35.999999999999993</v>
      </c>
      <c r="F1479" s="150">
        <v>24</v>
      </c>
      <c r="G1479" s="147" t="s">
        <v>1832</v>
      </c>
      <c r="H1479" s="110" t="s">
        <v>338</v>
      </c>
      <c r="I1479" s="110" t="s">
        <v>339</v>
      </c>
      <c r="J1479" s="110">
        <v>4</v>
      </c>
      <c r="K1479" s="154">
        <v>864</v>
      </c>
      <c r="L1479" s="154" t="s">
        <v>340</v>
      </c>
      <c r="M1479" s="154">
        <v>40.088299999999997</v>
      </c>
      <c r="N1479" s="154">
        <v>-99.661699999999996</v>
      </c>
      <c r="O1479" s="154" t="str">
        <f>IF(TYPE(VLOOKUP(A1479,'2025 check'!$E$3:$E$2531,1,0))=16,"Legacy Eligibility","Y")</f>
        <v>Y</v>
      </c>
    </row>
    <row r="1480" spans="1:15" x14ac:dyDescent="0.2">
      <c r="A1480" s="110" t="s">
        <v>4051</v>
      </c>
      <c r="B1480" s="149">
        <v>0</v>
      </c>
      <c r="C1480" s="110" t="s">
        <v>1028</v>
      </c>
      <c r="D1480" s="147" t="s">
        <v>4052</v>
      </c>
      <c r="E1480" s="150">
        <v>120</v>
      </c>
      <c r="F1480" s="150">
        <v>25.2</v>
      </c>
      <c r="G1480" s="147" t="s">
        <v>1832</v>
      </c>
      <c r="H1480" s="110" t="s">
        <v>338</v>
      </c>
      <c r="I1480" s="110" t="s">
        <v>339</v>
      </c>
      <c r="J1480" s="110">
        <v>4</v>
      </c>
      <c r="K1480" s="154">
        <v>3024</v>
      </c>
      <c r="L1480" s="154" t="s">
        <v>340</v>
      </c>
      <c r="M1480" s="154">
        <v>40.194999600000003</v>
      </c>
      <c r="N1480" s="154">
        <v>-100.9667</v>
      </c>
      <c r="O1480" s="154" t="str">
        <f>IF(TYPE(VLOOKUP(A1480,'2025 check'!$E$3:$E$2531,1,0))=16,"Legacy Eligibility","Y")</f>
        <v>Y</v>
      </c>
    </row>
    <row r="1481" spans="1:15" x14ac:dyDescent="0.2">
      <c r="A1481" s="110" t="s">
        <v>4053</v>
      </c>
      <c r="B1481" s="149" t="s">
        <v>4054</v>
      </c>
      <c r="C1481" s="110" t="s">
        <v>895</v>
      </c>
      <c r="D1481" s="147" t="s">
        <v>4055</v>
      </c>
      <c r="E1481" s="150">
        <v>40</v>
      </c>
      <c r="F1481" s="150">
        <v>28</v>
      </c>
      <c r="G1481" s="147" t="s">
        <v>1832</v>
      </c>
      <c r="H1481" s="110" t="s">
        <v>548</v>
      </c>
      <c r="I1481" s="110" t="s">
        <v>349</v>
      </c>
      <c r="J1481" s="110">
        <v>3</v>
      </c>
      <c r="K1481" s="154">
        <v>1120</v>
      </c>
      <c r="L1481" s="154" t="s">
        <v>340</v>
      </c>
      <c r="M1481" s="154">
        <v>41.191499999999998</v>
      </c>
      <c r="N1481" s="154">
        <v>-98.690600000000003</v>
      </c>
      <c r="O1481" s="154" t="str">
        <f>IF(TYPE(VLOOKUP(A1481,'2025 check'!$E$3:$E$2531,1,0))=16,"Legacy Eligibility","Y")</f>
        <v>Y</v>
      </c>
    </row>
    <row r="1482" spans="1:15" x14ac:dyDescent="0.2">
      <c r="A1482" s="110" t="s">
        <v>4056</v>
      </c>
      <c r="B1482" s="149">
        <v>0</v>
      </c>
      <c r="C1482" s="110" t="s">
        <v>361</v>
      </c>
      <c r="D1482" s="147" t="s">
        <v>4057</v>
      </c>
      <c r="E1482" s="150">
        <v>34</v>
      </c>
      <c r="F1482" s="150">
        <v>26.3</v>
      </c>
      <c r="G1482" s="147" t="s">
        <v>1832</v>
      </c>
      <c r="H1482" s="110" t="s">
        <v>548</v>
      </c>
      <c r="I1482" s="110" t="s">
        <v>359</v>
      </c>
      <c r="J1482" s="110">
        <v>1</v>
      </c>
      <c r="K1482" s="154">
        <v>894.2</v>
      </c>
      <c r="L1482" s="154" t="s">
        <v>620</v>
      </c>
      <c r="M1482" s="154">
        <v>40.262599999999999</v>
      </c>
      <c r="N1482" s="154">
        <v>-97.018600000000006</v>
      </c>
      <c r="O1482" s="154" t="str">
        <f>IF(TYPE(VLOOKUP(A1482,'2025 check'!$E$3:$E$2531,1,0))=16,"Legacy Eligibility","Y")</f>
        <v>Y</v>
      </c>
    </row>
    <row r="1483" spans="1:15" x14ac:dyDescent="0.2">
      <c r="A1483" s="110" t="s">
        <v>4058</v>
      </c>
      <c r="B1483" s="149">
        <v>0</v>
      </c>
      <c r="C1483" s="110" t="s">
        <v>2416</v>
      </c>
      <c r="D1483" s="147" t="s">
        <v>4059</v>
      </c>
      <c r="E1483" s="150">
        <v>23</v>
      </c>
      <c r="F1483" s="150">
        <v>19.600000000000001</v>
      </c>
      <c r="G1483" s="147" t="s">
        <v>1466</v>
      </c>
      <c r="H1483" s="110" t="s">
        <v>548</v>
      </c>
      <c r="I1483" s="110" t="s">
        <v>344</v>
      </c>
      <c r="J1483" s="110">
        <v>2</v>
      </c>
      <c r="K1483" s="154">
        <v>450.8</v>
      </c>
      <c r="L1483" s="154" t="s">
        <v>340</v>
      </c>
      <c r="M1483" s="154">
        <v>42.733199999999997</v>
      </c>
      <c r="N1483" s="154">
        <v>-99.611900000000006</v>
      </c>
      <c r="O1483" s="154" t="str">
        <f>IF(TYPE(VLOOKUP(A1483,'2025 check'!$E$3:$E$2531,1,0))=16,"Legacy Eligibility","Y")</f>
        <v>Y</v>
      </c>
    </row>
    <row r="1484" spans="1:15" x14ac:dyDescent="0.2">
      <c r="A1484" s="110" t="s">
        <v>4060</v>
      </c>
      <c r="B1484" s="149" t="s">
        <v>4061</v>
      </c>
      <c r="C1484" s="110" t="s">
        <v>1202</v>
      </c>
      <c r="D1484" s="147" t="s">
        <v>4062</v>
      </c>
      <c r="E1484" s="150">
        <v>135</v>
      </c>
      <c r="F1484" s="150">
        <v>30</v>
      </c>
      <c r="G1484" s="147" t="s">
        <v>3868</v>
      </c>
      <c r="H1484" s="110" t="s">
        <v>338</v>
      </c>
      <c r="I1484" s="110" t="s">
        <v>359</v>
      </c>
      <c r="J1484" s="110">
        <v>1</v>
      </c>
      <c r="K1484" s="154">
        <v>4050</v>
      </c>
      <c r="L1484" s="154" t="s">
        <v>340</v>
      </c>
      <c r="M1484" s="154">
        <v>40.930199999999999</v>
      </c>
      <c r="N1484" s="154">
        <v>-96.774299999999997</v>
      </c>
      <c r="O1484" s="154" t="str">
        <f>IF(TYPE(VLOOKUP(A1484,'2025 check'!$E$3:$E$2531,1,0))=16,"Legacy Eligibility","Y")</f>
        <v>Y</v>
      </c>
    </row>
    <row r="1485" spans="1:15" x14ac:dyDescent="0.2">
      <c r="A1485" s="110" t="s">
        <v>4063</v>
      </c>
      <c r="B1485" s="149" t="s">
        <v>4064</v>
      </c>
      <c r="C1485" s="110" t="s">
        <v>1202</v>
      </c>
      <c r="D1485" s="147" t="s">
        <v>4065</v>
      </c>
      <c r="E1485" s="150">
        <v>24</v>
      </c>
      <c r="F1485" s="150">
        <v>24</v>
      </c>
      <c r="G1485" s="147" t="s">
        <v>1832</v>
      </c>
      <c r="H1485" s="110" t="s">
        <v>338</v>
      </c>
      <c r="I1485" s="110" t="s">
        <v>359</v>
      </c>
      <c r="J1485" s="110">
        <v>1</v>
      </c>
      <c r="K1485" s="154">
        <v>576</v>
      </c>
      <c r="L1485" s="154" t="s">
        <v>340</v>
      </c>
      <c r="M1485" s="154">
        <v>40.770200000000003</v>
      </c>
      <c r="N1485" s="154">
        <v>-96.83</v>
      </c>
      <c r="O1485" s="154" t="str">
        <f>IF(TYPE(VLOOKUP(A1485,'2025 check'!$E$3:$E$2531,1,0))=16,"Legacy Eligibility","Y")</f>
        <v>Y</v>
      </c>
    </row>
    <row r="1486" spans="1:15" x14ac:dyDescent="0.2">
      <c r="A1486" s="110" t="s">
        <v>4066</v>
      </c>
      <c r="B1486" s="149" t="s">
        <v>4067</v>
      </c>
      <c r="C1486" s="110" t="s">
        <v>1202</v>
      </c>
      <c r="D1486" s="147" t="s">
        <v>4068</v>
      </c>
      <c r="E1486" s="150">
        <v>43.999999999999993</v>
      </c>
      <c r="F1486" s="150">
        <v>30</v>
      </c>
      <c r="G1486" s="147" t="s">
        <v>3868</v>
      </c>
      <c r="H1486" s="110" t="s">
        <v>338</v>
      </c>
      <c r="I1486" s="110" t="s">
        <v>359</v>
      </c>
      <c r="J1486" s="110">
        <v>1</v>
      </c>
      <c r="K1486" s="154">
        <v>1320</v>
      </c>
      <c r="L1486" s="154" t="s">
        <v>340</v>
      </c>
      <c r="M1486" s="154">
        <v>40.740699999999997</v>
      </c>
      <c r="N1486" s="154">
        <v>-96.543599999999998</v>
      </c>
      <c r="O1486" s="154" t="str">
        <f>IF(TYPE(VLOOKUP(A1486,'2025 check'!$E$3:$E$2531,1,0))=16,"Legacy Eligibility","Y")</f>
        <v>Legacy Eligibility</v>
      </c>
    </row>
    <row r="1487" spans="1:15" x14ac:dyDescent="0.2">
      <c r="A1487" s="110" t="s">
        <v>4069</v>
      </c>
      <c r="B1487" s="149">
        <v>0</v>
      </c>
      <c r="C1487" s="110" t="s">
        <v>652</v>
      </c>
      <c r="D1487" s="147" t="s">
        <v>4070</v>
      </c>
      <c r="E1487" s="150">
        <v>46.000999999999998</v>
      </c>
      <c r="F1487" s="150">
        <v>19.7</v>
      </c>
      <c r="G1487" s="147" t="s">
        <v>1832</v>
      </c>
      <c r="H1487" s="110" t="s">
        <v>548</v>
      </c>
      <c r="I1487" s="110" t="s">
        <v>344</v>
      </c>
      <c r="J1487" s="110">
        <v>2</v>
      </c>
      <c r="K1487" s="154">
        <v>906.2</v>
      </c>
      <c r="L1487" s="154" t="s">
        <v>340</v>
      </c>
      <c r="M1487" s="154">
        <v>41.895400000000002</v>
      </c>
      <c r="N1487" s="154">
        <v>-97.523099999999999</v>
      </c>
      <c r="O1487" s="154" t="str">
        <f>IF(TYPE(VLOOKUP(A1487,'2025 check'!$E$3:$E$2531,1,0))=16,"Legacy Eligibility","Y")</f>
        <v>Y</v>
      </c>
    </row>
    <row r="1488" spans="1:15" x14ac:dyDescent="0.2">
      <c r="A1488" s="110" t="s">
        <v>4071</v>
      </c>
      <c r="B1488" s="149">
        <v>0</v>
      </c>
      <c r="C1488" s="110" t="s">
        <v>442</v>
      </c>
      <c r="D1488" s="147" t="s">
        <v>4072</v>
      </c>
      <c r="E1488" s="150">
        <v>40</v>
      </c>
      <c r="F1488" s="150">
        <v>21.6</v>
      </c>
      <c r="G1488" s="147" t="s">
        <v>1832</v>
      </c>
      <c r="H1488" s="110" t="s">
        <v>338</v>
      </c>
      <c r="I1488" s="110" t="s">
        <v>359</v>
      </c>
      <c r="J1488" s="110">
        <v>1</v>
      </c>
      <c r="K1488" s="154">
        <v>864</v>
      </c>
      <c r="L1488" s="154" t="s">
        <v>340</v>
      </c>
      <c r="M1488" s="154">
        <v>40.7517</v>
      </c>
      <c r="N1488" s="154">
        <v>-96.273300000000006</v>
      </c>
      <c r="O1488" s="154" t="str">
        <f>IF(TYPE(VLOOKUP(A1488,'2025 check'!$E$3:$E$2531,1,0))=16,"Legacy Eligibility","Y")</f>
        <v>Y</v>
      </c>
    </row>
    <row r="1489" spans="1:15" x14ac:dyDescent="0.2">
      <c r="A1489" s="110" t="s">
        <v>4073</v>
      </c>
      <c r="B1489" s="149" t="s">
        <v>4074</v>
      </c>
      <c r="C1489" s="110" t="s">
        <v>373</v>
      </c>
      <c r="D1489" s="147" t="s">
        <v>4075</v>
      </c>
      <c r="E1489" s="150">
        <v>33</v>
      </c>
      <c r="F1489" s="150">
        <v>25</v>
      </c>
      <c r="G1489" s="147" t="s">
        <v>1832</v>
      </c>
      <c r="H1489" s="110" t="s">
        <v>338</v>
      </c>
      <c r="I1489" s="110" t="s">
        <v>359</v>
      </c>
      <c r="J1489" s="110">
        <v>1</v>
      </c>
      <c r="K1489" s="154">
        <v>825</v>
      </c>
      <c r="L1489" s="154" t="s">
        <v>340</v>
      </c>
      <c r="M1489" s="154">
        <v>40.246699999999997</v>
      </c>
      <c r="N1489" s="154">
        <v>-96.198300000000003</v>
      </c>
      <c r="O1489" s="154" t="str">
        <f>IF(TYPE(VLOOKUP(A1489,'2025 check'!$E$3:$E$2531,1,0))=16,"Legacy Eligibility","Y")</f>
        <v>Y</v>
      </c>
    </row>
    <row r="1490" spans="1:15" x14ac:dyDescent="0.2">
      <c r="A1490" s="110" t="s">
        <v>4076</v>
      </c>
      <c r="B1490" s="149" t="s">
        <v>4077</v>
      </c>
      <c r="C1490" s="110" t="s">
        <v>373</v>
      </c>
      <c r="D1490" s="147" t="s">
        <v>4078</v>
      </c>
      <c r="E1490" s="150">
        <v>42</v>
      </c>
      <c r="F1490" s="150">
        <v>27.7</v>
      </c>
      <c r="G1490" s="147" t="s">
        <v>1832</v>
      </c>
      <c r="H1490" s="110" t="s">
        <v>338</v>
      </c>
      <c r="I1490" s="110" t="s">
        <v>359</v>
      </c>
      <c r="J1490" s="110">
        <v>1</v>
      </c>
      <c r="K1490" s="154">
        <v>1163.4000000000001</v>
      </c>
      <c r="L1490" s="154" t="s">
        <v>340</v>
      </c>
      <c r="M1490" s="154">
        <v>40.197499999999998</v>
      </c>
      <c r="N1490" s="154">
        <v>-96.123199999999997</v>
      </c>
      <c r="O1490" s="154" t="str">
        <f>IF(TYPE(VLOOKUP(A1490,'2025 check'!$E$3:$E$2531,1,0))=16,"Legacy Eligibility","Y")</f>
        <v>Y</v>
      </c>
    </row>
    <row r="1491" spans="1:15" x14ac:dyDescent="0.2">
      <c r="A1491" s="110" t="s">
        <v>4079</v>
      </c>
      <c r="B1491" s="149" t="s">
        <v>4080</v>
      </c>
      <c r="C1491" s="110" t="s">
        <v>2449</v>
      </c>
      <c r="D1491" s="147" t="s">
        <v>4081</v>
      </c>
      <c r="E1491" s="150">
        <v>33</v>
      </c>
      <c r="F1491" s="150">
        <v>20.100000000000001</v>
      </c>
      <c r="G1491" s="147" t="s">
        <v>1832</v>
      </c>
      <c r="H1491" s="110" t="s">
        <v>338</v>
      </c>
      <c r="I1491" s="110" t="s">
        <v>349</v>
      </c>
      <c r="J1491" s="110">
        <v>3</v>
      </c>
      <c r="K1491" s="154">
        <v>663.3</v>
      </c>
      <c r="L1491" s="154" t="s">
        <v>340</v>
      </c>
      <c r="M1491" s="154">
        <v>41.312399999999997</v>
      </c>
      <c r="N1491" s="154">
        <v>-97.617400000000004</v>
      </c>
      <c r="O1491" s="154" t="str">
        <f>IF(TYPE(VLOOKUP(A1491,'2025 check'!$E$3:$E$2531,1,0))=16,"Legacy Eligibility","Y")</f>
        <v>Legacy Eligibility</v>
      </c>
    </row>
    <row r="1492" spans="1:15" x14ac:dyDescent="0.2">
      <c r="A1492" s="110" t="s">
        <v>4082</v>
      </c>
      <c r="B1492" s="149" t="s">
        <v>4083</v>
      </c>
      <c r="C1492" s="110" t="s">
        <v>381</v>
      </c>
      <c r="D1492" s="147" t="s">
        <v>4084</v>
      </c>
      <c r="E1492" s="150">
        <v>100</v>
      </c>
      <c r="F1492" s="150">
        <v>26</v>
      </c>
      <c r="G1492" s="147" t="s">
        <v>1832</v>
      </c>
      <c r="H1492" s="110" t="s">
        <v>338</v>
      </c>
      <c r="I1492" s="110" t="s">
        <v>359</v>
      </c>
      <c r="J1492" s="110">
        <v>1</v>
      </c>
      <c r="K1492" s="154">
        <v>2600</v>
      </c>
      <c r="L1492" s="154" t="s">
        <v>340</v>
      </c>
      <c r="M1492" s="154">
        <v>40.116399999999999</v>
      </c>
      <c r="N1492" s="154">
        <v>-95.592100000000002</v>
      </c>
      <c r="O1492" s="154" t="str">
        <f>IF(TYPE(VLOOKUP(A1492,'2025 check'!$E$3:$E$2531,1,0))=16,"Legacy Eligibility","Y")</f>
        <v>Y</v>
      </c>
    </row>
    <row r="1493" spans="1:15" ht="28.5" x14ac:dyDescent="0.2">
      <c r="A1493" s="110" t="s">
        <v>4085</v>
      </c>
      <c r="B1493" s="149" t="s">
        <v>4086</v>
      </c>
      <c r="C1493" s="110" t="s">
        <v>473</v>
      </c>
      <c r="D1493" s="147" t="s">
        <v>4087</v>
      </c>
      <c r="E1493" s="150">
        <v>150</v>
      </c>
      <c r="F1493" s="150">
        <v>24.5</v>
      </c>
      <c r="G1493" s="147" t="s">
        <v>1832</v>
      </c>
      <c r="H1493" s="110" t="s">
        <v>338</v>
      </c>
      <c r="I1493" s="110" t="s">
        <v>359</v>
      </c>
      <c r="J1493" s="110">
        <v>1</v>
      </c>
      <c r="K1493" s="154">
        <v>3675</v>
      </c>
      <c r="L1493" s="154" t="s">
        <v>340</v>
      </c>
      <c r="M1493" s="154">
        <v>40.240600000000001</v>
      </c>
      <c r="N1493" s="154">
        <v>-97.4071</v>
      </c>
      <c r="O1493" s="154" t="str">
        <f>IF(TYPE(VLOOKUP(A1493,'2025 check'!$E$3:$E$2531,1,0))=16,"Legacy Eligibility","Y")</f>
        <v>Legacy Eligibility</v>
      </c>
    </row>
    <row r="1494" spans="1:15" ht="28.5" x14ac:dyDescent="0.2">
      <c r="A1494" s="110" t="s">
        <v>4088</v>
      </c>
      <c r="B1494" s="149" t="s">
        <v>4089</v>
      </c>
      <c r="C1494" s="110" t="s">
        <v>391</v>
      </c>
      <c r="D1494" s="147" t="s">
        <v>4090</v>
      </c>
      <c r="E1494" s="150">
        <v>28</v>
      </c>
      <c r="F1494" s="150">
        <v>22</v>
      </c>
      <c r="G1494" s="147" t="s">
        <v>1466</v>
      </c>
      <c r="H1494" s="110" t="s">
        <v>338</v>
      </c>
      <c r="I1494" s="110" t="s">
        <v>349</v>
      </c>
      <c r="J1494" s="110">
        <v>3</v>
      </c>
      <c r="K1494" s="154">
        <v>616</v>
      </c>
      <c r="L1494" s="154" t="s">
        <v>620</v>
      </c>
      <c r="M1494" s="154">
        <v>40.683900000000001</v>
      </c>
      <c r="N1494" s="154">
        <v>-97.906300000000002</v>
      </c>
      <c r="O1494" s="154" t="str">
        <f>IF(TYPE(VLOOKUP(A1494,'2025 check'!$E$3:$E$2531,1,0))=16,"Legacy Eligibility","Y")</f>
        <v>Legacy Eligibility</v>
      </c>
    </row>
    <row r="1495" spans="1:15" x14ac:dyDescent="0.2">
      <c r="A1495" s="110" t="s">
        <v>4091</v>
      </c>
      <c r="B1495" s="149" t="s">
        <v>4092</v>
      </c>
      <c r="C1495" s="110" t="s">
        <v>347</v>
      </c>
      <c r="D1495" s="147" t="s">
        <v>4093</v>
      </c>
      <c r="E1495" s="150">
        <v>46</v>
      </c>
      <c r="F1495" s="150">
        <v>24.4</v>
      </c>
      <c r="G1495" s="147" t="s">
        <v>1466</v>
      </c>
      <c r="H1495" s="110" t="s">
        <v>338</v>
      </c>
      <c r="I1495" s="110" t="s">
        <v>349</v>
      </c>
      <c r="J1495" s="110">
        <v>3</v>
      </c>
      <c r="K1495" s="154">
        <v>1122.4000000000001</v>
      </c>
      <c r="L1495" s="154" t="s">
        <v>620</v>
      </c>
      <c r="M1495" s="154">
        <v>41.408999999999999</v>
      </c>
      <c r="N1495" s="154">
        <v>-100.1358</v>
      </c>
      <c r="O1495" s="154" t="str">
        <f>IF(TYPE(VLOOKUP(A1495,'2025 check'!$E$3:$E$2531,1,0))=16,"Legacy Eligibility","Y")</f>
        <v>Y</v>
      </c>
    </row>
    <row r="1496" spans="1:15" x14ac:dyDescent="0.2">
      <c r="A1496" s="110" t="s">
        <v>4094</v>
      </c>
      <c r="B1496" s="149" t="s">
        <v>4095</v>
      </c>
      <c r="C1496" s="110" t="s">
        <v>599</v>
      </c>
      <c r="D1496" s="147" t="s">
        <v>4096</v>
      </c>
      <c r="E1496" s="150">
        <v>34.999999999999993</v>
      </c>
      <c r="F1496" s="150">
        <v>20.3</v>
      </c>
      <c r="G1496" s="147" t="s">
        <v>1832</v>
      </c>
      <c r="H1496" s="110" t="s">
        <v>338</v>
      </c>
      <c r="I1496" s="110" t="s">
        <v>601</v>
      </c>
      <c r="J1496" s="110">
        <v>5</v>
      </c>
      <c r="K1496" s="154">
        <v>710.5</v>
      </c>
      <c r="L1496" s="154" t="s">
        <v>340</v>
      </c>
      <c r="M1496" s="154">
        <v>42.741700000000002</v>
      </c>
      <c r="N1496" s="154">
        <v>-103.3533</v>
      </c>
      <c r="O1496" s="154" t="str">
        <f>IF(TYPE(VLOOKUP(A1496,'2025 check'!$E$3:$E$2531,1,0))=16,"Legacy Eligibility","Y")</f>
        <v>Y</v>
      </c>
    </row>
    <row r="1497" spans="1:15" x14ac:dyDescent="0.2">
      <c r="A1497" s="110" t="s">
        <v>4097</v>
      </c>
      <c r="B1497" s="149">
        <v>0</v>
      </c>
      <c r="C1497" s="110" t="s">
        <v>361</v>
      </c>
      <c r="D1497" s="147" t="s">
        <v>4098</v>
      </c>
      <c r="E1497" s="150">
        <v>24</v>
      </c>
      <c r="F1497" s="150">
        <v>22.3</v>
      </c>
      <c r="G1497" s="147" t="s">
        <v>1931</v>
      </c>
      <c r="H1497" s="110" t="s">
        <v>338</v>
      </c>
      <c r="I1497" s="110" t="s">
        <v>359</v>
      </c>
      <c r="J1497" s="110">
        <v>1</v>
      </c>
      <c r="K1497" s="154">
        <v>535.20000000000005</v>
      </c>
      <c r="L1497" s="154" t="s">
        <v>340</v>
      </c>
      <c r="M1497" s="154">
        <v>40.2239</v>
      </c>
      <c r="N1497" s="154">
        <v>-97.236400000000003</v>
      </c>
      <c r="O1497" s="154" t="str">
        <f>IF(TYPE(VLOOKUP(A1497,'2025 check'!$E$3:$E$2531,1,0))=16,"Legacy Eligibility","Y")</f>
        <v>Y</v>
      </c>
    </row>
    <row r="1498" spans="1:15" x14ac:dyDescent="0.2">
      <c r="A1498" s="110" t="s">
        <v>4099</v>
      </c>
      <c r="B1498" s="149" t="s">
        <v>4100</v>
      </c>
      <c r="C1498" s="110" t="s">
        <v>435</v>
      </c>
      <c r="D1498" s="147" t="s">
        <v>4101</v>
      </c>
      <c r="E1498" s="150">
        <v>79</v>
      </c>
      <c r="F1498" s="150">
        <v>20.2</v>
      </c>
      <c r="G1498" s="147" t="s">
        <v>1466</v>
      </c>
      <c r="H1498" s="110" t="s">
        <v>338</v>
      </c>
      <c r="I1498" s="110" t="s">
        <v>349</v>
      </c>
      <c r="J1498" s="110">
        <v>3</v>
      </c>
      <c r="K1498" s="154">
        <v>1595.8</v>
      </c>
      <c r="L1498" s="154" t="s">
        <v>620</v>
      </c>
      <c r="M1498" s="154">
        <v>41.308300000000003</v>
      </c>
      <c r="N1498" s="154">
        <v>-97.683300000000003</v>
      </c>
      <c r="O1498" s="154" t="str">
        <f>IF(TYPE(VLOOKUP(A1498,'2025 check'!$E$3:$E$2531,1,0))=16,"Legacy Eligibility","Y")</f>
        <v>Y</v>
      </c>
    </row>
    <row r="1499" spans="1:15" x14ac:dyDescent="0.2">
      <c r="A1499" s="110" t="s">
        <v>4102</v>
      </c>
      <c r="B1499" s="149" t="s">
        <v>4103</v>
      </c>
      <c r="C1499" s="110" t="s">
        <v>381</v>
      </c>
      <c r="D1499" s="147" t="s">
        <v>4104</v>
      </c>
      <c r="E1499" s="150">
        <v>77</v>
      </c>
      <c r="F1499" s="150">
        <v>25.2</v>
      </c>
      <c r="G1499" s="147" t="s">
        <v>1832</v>
      </c>
      <c r="H1499" s="110" t="s">
        <v>338</v>
      </c>
      <c r="I1499" s="110" t="s">
        <v>359</v>
      </c>
      <c r="J1499" s="110">
        <v>1</v>
      </c>
      <c r="K1499" s="154">
        <v>1940.4</v>
      </c>
      <c r="L1499" s="154" t="s">
        <v>340</v>
      </c>
      <c r="M1499" s="154">
        <v>40.0336</v>
      </c>
      <c r="N1499" s="154">
        <v>-95.803399999999996</v>
      </c>
      <c r="O1499" s="154" t="str">
        <f>IF(TYPE(VLOOKUP(A1499,'2025 check'!$E$3:$E$2531,1,0))=16,"Legacy Eligibility","Y")</f>
        <v>Y</v>
      </c>
    </row>
    <row r="1500" spans="1:15" x14ac:dyDescent="0.2">
      <c r="A1500" s="110" t="s">
        <v>4105</v>
      </c>
      <c r="B1500" s="149" t="s">
        <v>4106</v>
      </c>
      <c r="C1500" s="110" t="s">
        <v>559</v>
      </c>
      <c r="D1500" s="147" t="s">
        <v>4107</v>
      </c>
      <c r="E1500" s="150">
        <v>117.998687664042</v>
      </c>
      <c r="F1500" s="150">
        <v>24.3</v>
      </c>
      <c r="G1500" s="147" t="s">
        <v>1832</v>
      </c>
      <c r="H1500" s="110" t="s">
        <v>338</v>
      </c>
      <c r="I1500" s="110" t="s">
        <v>359</v>
      </c>
      <c r="J1500" s="110">
        <v>1</v>
      </c>
      <c r="K1500" s="154">
        <v>2867.4</v>
      </c>
      <c r="L1500" s="154" t="s">
        <v>620</v>
      </c>
      <c r="M1500" s="154">
        <v>40.5092</v>
      </c>
      <c r="N1500" s="154">
        <v>-97.007800000000003</v>
      </c>
      <c r="O1500" s="154" t="str">
        <f>IF(TYPE(VLOOKUP(A1500,'2025 check'!$E$3:$E$2531,1,0))=16,"Legacy Eligibility","Y")</f>
        <v>Y</v>
      </c>
    </row>
    <row r="1501" spans="1:15" x14ac:dyDescent="0.2">
      <c r="A1501" s="110" t="s">
        <v>4108</v>
      </c>
      <c r="B1501" s="149" t="s">
        <v>4109</v>
      </c>
      <c r="C1501" s="110" t="s">
        <v>559</v>
      </c>
      <c r="D1501" s="147" t="s">
        <v>4110</v>
      </c>
      <c r="E1501" s="150">
        <v>59</v>
      </c>
      <c r="F1501" s="150">
        <v>20.2</v>
      </c>
      <c r="G1501" s="147" t="s">
        <v>1466</v>
      </c>
      <c r="H1501" s="110" t="s">
        <v>338</v>
      </c>
      <c r="I1501" s="110" t="s">
        <v>359</v>
      </c>
      <c r="J1501" s="110">
        <v>1</v>
      </c>
      <c r="K1501" s="154">
        <v>1191.8</v>
      </c>
      <c r="L1501" s="154" t="s">
        <v>620</v>
      </c>
      <c r="M1501" s="154">
        <v>40.6111</v>
      </c>
      <c r="N1501" s="154">
        <v>-97.205100000000002</v>
      </c>
      <c r="O1501" s="154" t="str">
        <f>IF(TYPE(VLOOKUP(A1501,'2025 check'!$E$3:$E$2531,1,0))=16,"Legacy Eligibility","Y")</f>
        <v>Y</v>
      </c>
    </row>
    <row r="1502" spans="1:15" x14ac:dyDescent="0.2">
      <c r="A1502" s="110" t="s">
        <v>4111</v>
      </c>
      <c r="B1502" s="149" t="s">
        <v>4112</v>
      </c>
      <c r="C1502" s="110" t="s">
        <v>452</v>
      </c>
      <c r="D1502" s="147" t="s">
        <v>4113</v>
      </c>
      <c r="E1502" s="150">
        <v>88</v>
      </c>
      <c r="F1502" s="150">
        <v>20.100000000000001</v>
      </c>
      <c r="G1502" s="147" t="s">
        <v>1832</v>
      </c>
      <c r="H1502" s="110" t="s">
        <v>338</v>
      </c>
      <c r="I1502" s="110" t="s">
        <v>359</v>
      </c>
      <c r="J1502" s="110">
        <v>1</v>
      </c>
      <c r="K1502" s="154">
        <v>1768.8</v>
      </c>
      <c r="L1502" s="154" t="s">
        <v>620</v>
      </c>
      <c r="M1502" s="154">
        <v>41.059800000000003</v>
      </c>
      <c r="N1502" s="154">
        <v>-96.275700000000001</v>
      </c>
      <c r="O1502" s="154" t="str">
        <f>IF(TYPE(VLOOKUP(A1502,'2025 check'!$E$3:$E$2531,1,0))=16,"Legacy Eligibility","Y")</f>
        <v>Y</v>
      </c>
    </row>
    <row r="1503" spans="1:15" x14ac:dyDescent="0.2">
      <c r="A1503" s="110" t="s">
        <v>4114</v>
      </c>
      <c r="B1503" s="149">
        <v>0</v>
      </c>
      <c r="C1503" s="110" t="s">
        <v>456</v>
      </c>
      <c r="D1503" s="147" t="s">
        <v>4115</v>
      </c>
      <c r="E1503" s="150">
        <v>116</v>
      </c>
      <c r="F1503" s="150">
        <v>21.5</v>
      </c>
      <c r="G1503" s="147" t="s">
        <v>1832</v>
      </c>
      <c r="H1503" s="110" t="s">
        <v>338</v>
      </c>
      <c r="I1503" s="110" t="s">
        <v>359</v>
      </c>
      <c r="J1503" s="110">
        <v>1</v>
      </c>
      <c r="K1503" s="154">
        <v>2494</v>
      </c>
      <c r="L1503" s="154" t="s">
        <v>340</v>
      </c>
      <c r="M1503" s="154">
        <v>41.292200000000001</v>
      </c>
      <c r="N1503" s="154">
        <v>-96.401499999999999</v>
      </c>
      <c r="O1503" s="154" t="str">
        <f>IF(TYPE(VLOOKUP(A1503,'2025 check'!$E$3:$E$2531,1,0))=16,"Legacy Eligibility","Y")</f>
        <v>Y</v>
      </c>
    </row>
    <row r="1504" spans="1:15" x14ac:dyDescent="0.2">
      <c r="A1504" s="110" t="s">
        <v>4116</v>
      </c>
      <c r="B1504" s="149">
        <v>0</v>
      </c>
      <c r="C1504" s="110" t="s">
        <v>456</v>
      </c>
      <c r="D1504" s="147" t="s">
        <v>4117</v>
      </c>
      <c r="E1504" s="150">
        <v>25</v>
      </c>
      <c r="F1504" s="150">
        <v>20.6</v>
      </c>
      <c r="G1504" s="147" t="s">
        <v>1466</v>
      </c>
      <c r="H1504" s="110" t="s">
        <v>338</v>
      </c>
      <c r="I1504" s="110" t="s">
        <v>359</v>
      </c>
      <c r="J1504" s="110">
        <v>1</v>
      </c>
      <c r="K1504" s="154">
        <v>515</v>
      </c>
      <c r="L1504" s="154" t="s">
        <v>620</v>
      </c>
      <c r="M1504" s="154">
        <v>41.364800000000002</v>
      </c>
      <c r="N1504" s="154">
        <v>-96.534700000000001</v>
      </c>
      <c r="O1504" s="154" t="str">
        <f>IF(TYPE(VLOOKUP(A1504,'2025 check'!$E$3:$E$2531,1,0))=16,"Legacy Eligibility","Y")</f>
        <v>Y</v>
      </c>
    </row>
    <row r="1505" spans="1:15" ht="28.5" x14ac:dyDescent="0.2">
      <c r="A1505" s="110" t="s">
        <v>4118</v>
      </c>
      <c r="B1505" s="149" t="s">
        <v>4119</v>
      </c>
      <c r="C1505" s="110" t="s">
        <v>2893</v>
      </c>
      <c r="D1505" s="147" t="s">
        <v>4120</v>
      </c>
      <c r="E1505" s="150">
        <v>30</v>
      </c>
      <c r="F1505" s="150">
        <v>24</v>
      </c>
      <c r="G1505" s="147" t="s">
        <v>1466</v>
      </c>
      <c r="H1505" s="110" t="s">
        <v>338</v>
      </c>
      <c r="I1505" s="110" t="s">
        <v>349</v>
      </c>
      <c r="J1505" s="110">
        <v>3</v>
      </c>
      <c r="K1505" s="154">
        <v>720</v>
      </c>
      <c r="L1505" s="154" t="s">
        <v>620</v>
      </c>
      <c r="M1505" s="154">
        <v>41.416499999999999</v>
      </c>
      <c r="N1505" s="154">
        <v>-99.118499999999997</v>
      </c>
      <c r="O1505" s="154" t="str">
        <f>IF(TYPE(VLOOKUP(A1505,'2025 check'!$E$3:$E$2531,1,0))=16,"Legacy Eligibility","Y")</f>
        <v>Y</v>
      </c>
    </row>
    <row r="1506" spans="1:15" x14ac:dyDescent="0.2">
      <c r="A1506" s="110" t="s">
        <v>4121</v>
      </c>
      <c r="B1506" s="149" t="s">
        <v>4122</v>
      </c>
      <c r="C1506" s="110" t="s">
        <v>746</v>
      </c>
      <c r="D1506" s="147" t="s">
        <v>4123</v>
      </c>
      <c r="E1506" s="150">
        <v>64</v>
      </c>
      <c r="F1506" s="150">
        <v>19.899999999999999</v>
      </c>
      <c r="G1506" s="147" t="s">
        <v>1466</v>
      </c>
      <c r="H1506" s="110" t="s">
        <v>338</v>
      </c>
      <c r="I1506" s="110" t="s">
        <v>349</v>
      </c>
      <c r="J1506" s="110">
        <v>3</v>
      </c>
      <c r="K1506" s="154">
        <v>1273.5999999999999</v>
      </c>
      <c r="L1506" s="154" t="s">
        <v>620</v>
      </c>
      <c r="M1506" s="154">
        <v>40.379300000000001</v>
      </c>
      <c r="N1506" s="154">
        <v>-98.306799999999996</v>
      </c>
      <c r="O1506" s="154" t="str">
        <f>IF(TYPE(VLOOKUP(A1506,'2025 check'!$E$3:$E$2531,1,0))=16,"Legacy Eligibility","Y")</f>
        <v>Y</v>
      </c>
    </row>
    <row r="1507" spans="1:15" x14ac:dyDescent="0.2">
      <c r="A1507" s="110" t="s">
        <v>4124</v>
      </c>
      <c r="B1507" s="149">
        <v>0</v>
      </c>
      <c r="C1507" s="110" t="s">
        <v>577</v>
      </c>
      <c r="D1507" s="147" t="s">
        <v>4125</v>
      </c>
      <c r="E1507" s="150">
        <v>28</v>
      </c>
      <c r="F1507" s="150">
        <v>16</v>
      </c>
      <c r="G1507" s="147" t="s">
        <v>1832</v>
      </c>
      <c r="H1507" s="110" t="s">
        <v>338</v>
      </c>
      <c r="I1507" s="110" t="s">
        <v>344</v>
      </c>
      <c r="J1507" s="110">
        <v>2</v>
      </c>
      <c r="K1507" s="154">
        <v>448</v>
      </c>
      <c r="L1507" s="154" t="s">
        <v>620</v>
      </c>
      <c r="M1507" s="154">
        <v>41.915399999999998</v>
      </c>
      <c r="N1507" s="154">
        <v>-98.047899999999998</v>
      </c>
      <c r="O1507" s="154" t="str">
        <f>IF(TYPE(VLOOKUP(A1507,'2025 check'!$E$3:$E$2531,1,0))=16,"Legacy Eligibility","Y")</f>
        <v>Y</v>
      </c>
    </row>
    <row r="1508" spans="1:15" x14ac:dyDescent="0.2">
      <c r="A1508" s="110" t="s">
        <v>4126</v>
      </c>
      <c r="B1508" s="149" t="s">
        <v>4127</v>
      </c>
      <c r="C1508" s="110" t="s">
        <v>973</v>
      </c>
      <c r="D1508" s="147" t="s">
        <v>4128</v>
      </c>
      <c r="E1508" s="150">
        <v>32</v>
      </c>
      <c r="F1508" s="150">
        <v>16</v>
      </c>
      <c r="G1508" s="147" t="s">
        <v>1832</v>
      </c>
      <c r="H1508" s="110" t="s">
        <v>338</v>
      </c>
      <c r="I1508" s="110" t="s">
        <v>359</v>
      </c>
      <c r="J1508" s="110">
        <v>1</v>
      </c>
      <c r="K1508" s="154">
        <v>512</v>
      </c>
      <c r="L1508" s="154" t="s">
        <v>620</v>
      </c>
      <c r="M1508" s="154">
        <v>41.148299999999999</v>
      </c>
      <c r="N1508" s="154">
        <v>-97.167699999999996</v>
      </c>
      <c r="O1508" s="154" t="str">
        <f>IF(TYPE(VLOOKUP(A1508,'2025 check'!$E$3:$E$2531,1,0))=16,"Legacy Eligibility","Y")</f>
        <v>Y</v>
      </c>
    </row>
    <row r="1509" spans="1:15" x14ac:dyDescent="0.2">
      <c r="A1509" s="110" t="s">
        <v>4129</v>
      </c>
      <c r="B1509" s="149">
        <v>0</v>
      </c>
      <c r="C1509" s="110" t="s">
        <v>590</v>
      </c>
      <c r="D1509" s="147" t="s">
        <v>4130</v>
      </c>
      <c r="E1509" s="150">
        <v>32</v>
      </c>
      <c r="F1509" s="150">
        <v>20</v>
      </c>
      <c r="G1509" s="147" t="s">
        <v>1466</v>
      </c>
      <c r="H1509" s="110" t="s">
        <v>338</v>
      </c>
      <c r="I1509" s="110" t="s">
        <v>344</v>
      </c>
      <c r="J1509" s="110">
        <v>2</v>
      </c>
      <c r="K1509" s="154">
        <v>640</v>
      </c>
      <c r="L1509" s="154" t="s">
        <v>620</v>
      </c>
      <c r="M1509" s="154">
        <v>42.394799999999996</v>
      </c>
      <c r="N1509" s="154">
        <v>-97.098200000000006</v>
      </c>
      <c r="O1509" s="154" t="str">
        <f>IF(TYPE(VLOOKUP(A1509,'2025 check'!$E$3:$E$2531,1,0))=16,"Legacy Eligibility","Y")</f>
        <v>Y</v>
      </c>
    </row>
    <row r="1510" spans="1:15" x14ac:dyDescent="0.2">
      <c r="A1510" s="110" t="s">
        <v>4131</v>
      </c>
      <c r="B1510" s="149" t="s">
        <v>4132</v>
      </c>
      <c r="C1510" s="110" t="s">
        <v>980</v>
      </c>
      <c r="D1510" s="147" t="s">
        <v>4133</v>
      </c>
      <c r="E1510" s="150">
        <v>24</v>
      </c>
      <c r="F1510" s="150">
        <v>16.2</v>
      </c>
      <c r="G1510" s="147" t="s">
        <v>1832</v>
      </c>
      <c r="H1510" s="110" t="s">
        <v>338</v>
      </c>
      <c r="I1510" s="110" t="s">
        <v>344</v>
      </c>
      <c r="J1510" s="110">
        <v>2</v>
      </c>
      <c r="K1510" s="154">
        <v>388.8</v>
      </c>
      <c r="L1510" s="154" t="s">
        <v>340</v>
      </c>
      <c r="M1510" s="154">
        <v>41.6267</v>
      </c>
      <c r="N1510" s="154">
        <v>-96.923299999999998</v>
      </c>
      <c r="O1510" s="154" t="str">
        <f>IF(TYPE(VLOOKUP(A1510,'2025 check'!$E$3:$E$2531,1,0))=16,"Legacy Eligibility","Y")</f>
        <v>Legacy Eligibility</v>
      </c>
    </row>
    <row r="1511" spans="1:15" x14ac:dyDescent="0.2">
      <c r="A1511" s="110" t="s">
        <v>4134</v>
      </c>
      <c r="B1511" s="149">
        <v>0</v>
      </c>
      <c r="C1511" s="110" t="s">
        <v>342</v>
      </c>
      <c r="D1511" s="147" t="s">
        <v>4135</v>
      </c>
      <c r="E1511" s="150">
        <v>22</v>
      </c>
      <c r="F1511" s="150">
        <v>20</v>
      </c>
      <c r="G1511" s="147" t="s">
        <v>1832</v>
      </c>
      <c r="H1511" s="110" t="s">
        <v>338</v>
      </c>
      <c r="I1511" s="110" t="s">
        <v>344</v>
      </c>
      <c r="J1511" s="110">
        <v>2</v>
      </c>
      <c r="K1511" s="154">
        <v>440</v>
      </c>
      <c r="L1511" s="154" t="s">
        <v>620</v>
      </c>
      <c r="M1511" s="154">
        <v>41.833199999999998</v>
      </c>
      <c r="N1511" s="154">
        <v>-96.719399999999993</v>
      </c>
      <c r="O1511" s="154" t="str">
        <f>IF(TYPE(VLOOKUP(A1511,'2025 check'!$E$3:$E$2531,1,0))=16,"Legacy Eligibility","Y")</f>
        <v>Y</v>
      </c>
    </row>
    <row r="1512" spans="1:15" x14ac:dyDescent="0.2">
      <c r="A1512" s="110" t="s">
        <v>4136</v>
      </c>
      <c r="B1512" s="149" t="s">
        <v>4137</v>
      </c>
      <c r="C1512" s="110" t="s">
        <v>876</v>
      </c>
      <c r="D1512" s="147" t="s">
        <v>4138</v>
      </c>
      <c r="E1512" s="150">
        <v>156</v>
      </c>
      <c r="F1512" s="150">
        <v>20</v>
      </c>
      <c r="G1512" s="147" t="s">
        <v>1466</v>
      </c>
      <c r="H1512" s="110" t="s">
        <v>338</v>
      </c>
      <c r="I1512" s="110" t="s">
        <v>349</v>
      </c>
      <c r="J1512" s="110">
        <v>3</v>
      </c>
      <c r="K1512" s="154">
        <v>3120</v>
      </c>
      <c r="L1512" s="154" t="s">
        <v>620</v>
      </c>
      <c r="M1512" s="154">
        <v>40.728299999999997</v>
      </c>
      <c r="N1512" s="154">
        <v>-99.959400000000002</v>
      </c>
      <c r="O1512" s="154" t="str">
        <f>IF(TYPE(VLOOKUP(A1512,'2025 check'!$E$3:$E$2531,1,0))=16,"Legacy Eligibility","Y")</f>
        <v>Y</v>
      </c>
    </row>
    <row r="1513" spans="1:15" x14ac:dyDescent="0.2">
      <c r="A1513" s="110" t="s">
        <v>4139</v>
      </c>
      <c r="B1513" s="149" t="s">
        <v>4140</v>
      </c>
      <c r="C1513" s="110" t="s">
        <v>419</v>
      </c>
      <c r="D1513" s="147" t="s">
        <v>4141</v>
      </c>
      <c r="E1513" s="150">
        <v>36</v>
      </c>
      <c r="F1513" s="150">
        <v>20</v>
      </c>
      <c r="G1513" s="147" t="s">
        <v>1832</v>
      </c>
      <c r="H1513" s="110" t="s">
        <v>338</v>
      </c>
      <c r="I1513" s="110" t="s">
        <v>339</v>
      </c>
      <c r="J1513" s="110">
        <v>4</v>
      </c>
      <c r="K1513" s="154">
        <v>720</v>
      </c>
      <c r="L1513" s="154" t="s">
        <v>340</v>
      </c>
      <c r="M1513" s="154">
        <v>40.648699999999998</v>
      </c>
      <c r="N1513" s="154">
        <v>-100.0009</v>
      </c>
      <c r="O1513" s="154" t="str">
        <f>IF(TYPE(VLOOKUP(A1513,'2025 check'!$E$3:$E$2531,1,0))=16,"Legacy Eligibility","Y")</f>
        <v>Y</v>
      </c>
    </row>
    <row r="1514" spans="1:15" x14ac:dyDescent="0.2">
      <c r="A1514" s="110" t="s">
        <v>4142</v>
      </c>
      <c r="B1514" s="149" t="s">
        <v>4143</v>
      </c>
      <c r="C1514" s="110" t="s">
        <v>626</v>
      </c>
      <c r="D1514" s="147" t="s">
        <v>4144</v>
      </c>
      <c r="E1514" s="150">
        <v>217.001312335958</v>
      </c>
      <c r="F1514" s="150">
        <v>20</v>
      </c>
      <c r="G1514" s="147" t="s">
        <v>1466</v>
      </c>
      <c r="H1514" s="110" t="s">
        <v>338</v>
      </c>
      <c r="I1514" s="110" t="s">
        <v>339</v>
      </c>
      <c r="J1514" s="110">
        <v>4</v>
      </c>
      <c r="K1514" s="154">
        <v>4340</v>
      </c>
      <c r="L1514" s="154" t="s">
        <v>620</v>
      </c>
      <c r="M1514" s="154">
        <v>40.674599999999998</v>
      </c>
      <c r="N1514" s="154">
        <v>-99.757900000000006</v>
      </c>
      <c r="O1514" s="154" t="str">
        <f>IF(TYPE(VLOOKUP(A1514,'2025 check'!$E$3:$E$2531,1,0))=16,"Legacy Eligibility","Y")</f>
        <v>Y</v>
      </c>
    </row>
    <row r="1515" spans="1:15" x14ac:dyDescent="0.2">
      <c r="A1515" s="110" t="s">
        <v>4145</v>
      </c>
      <c r="B1515" s="149">
        <v>0</v>
      </c>
      <c r="C1515" s="110" t="s">
        <v>1688</v>
      </c>
      <c r="D1515" s="147" t="s">
        <v>4146</v>
      </c>
      <c r="E1515" s="150">
        <v>109</v>
      </c>
      <c r="F1515" s="150">
        <v>20</v>
      </c>
      <c r="G1515" s="147" t="s">
        <v>1466</v>
      </c>
      <c r="H1515" s="110" t="s">
        <v>338</v>
      </c>
      <c r="I1515" s="110" t="s">
        <v>339</v>
      </c>
      <c r="J1515" s="110">
        <v>4</v>
      </c>
      <c r="K1515" s="154">
        <v>2180</v>
      </c>
      <c r="L1515" s="154" t="s">
        <v>620</v>
      </c>
      <c r="M1515" s="154">
        <v>40.930999999999997</v>
      </c>
      <c r="N1515" s="154">
        <v>-100.307</v>
      </c>
      <c r="O1515" s="154" t="str">
        <f>IF(TYPE(VLOOKUP(A1515,'2025 check'!$E$3:$E$2531,1,0))=16,"Legacy Eligibility","Y")</f>
        <v>Y</v>
      </c>
    </row>
    <row r="1516" spans="1:15" x14ac:dyDescent="0.2">
      <c r="A1516" s="110" t="s">
        <v>4147</v>
      </c>
      <c r="B1516" s="149">
        <v>0</v>
      </c>
      <c r="C1516" s="110" t="s">
        <v>538</v>
      </c>
      <c r="D1516" s="147" t="s">
        <v>4148</v>
      </c>
      <c r="E1516" s="150">
        <v>74</v>
      </c>
      <c r="F1516" s="150">
        <v>17.2</v>
      </c>
      <c r="G1516" s="147" t="s">
        <v>1466</v>
      </c>
      <c r="H1516" s="110" t="s">
        <v>338</v>
      </c>
      <c r="I1516" s="110" t="s">
        <v>344</v>
      </c>
      <c r="J1516" s="110">
        <v>2</v>
      </c>
      <c r="K1516" s="154">
        <v>1272.8</v>
      </c>
      <c r="L1516" s="154" t="s">
        <v>620</v>
      </c>
      <c r="M1516" s="154">
        <v>41.449599999999997</v>
      </c>
      <c r="N1516" s="154">
        <v>-98.166600000000003</v>
      </c>
      <c r="O1516" s="154" t="str">
        <f>IF(TYPE(VLOOKUP(A1516,'2025 check'!$E$3:$E$2531,1,0))=16,"Legacy Eligibility","Y")</f>
        <v>Y</v>
      </c>
    </row>
    <row r="1517" spans="1:15" x14ac:dyDescent="0.2">
      <c r="A1517" s="110" t="s">
        <v>4149</v>
      </c>
      <c r="B1517" s="149">
        <v>0</v>
      </c>
      <c r="C1517" s="110" t="s">
        <v>442</v>
      </c>
      <c r="D1517" s="147" t="s">
        <v>4150</v>
      </c>
      <c r="E1517" s="150">
        <v>102</v>
      </c>
      <c r="F1517" s="150">
        <v>36.299999999999997</v>
      </c>
      <c r="G1517" s="147" t="s">
        <v>3527</v>
      </c>
      <c r="H1517" s="110" t="s">
        <v>548</v>
      </c>
      <c r="I1517" s="110" t="s">
        <v>359</v>
      </c>
      <c r="J1517" s="110">
        <v>1</v>
      </c>
      <c r="K1517" s="154">
        <v>3702.6</v>
      </c>
      <c r="L1517" s="154" t="s">
        <v>340</v>
      </c>
      <c r="M1517" s="154">
        <v>40.666800000000002</v>
      </c>
      <c r="N1517" s="154">
        <v>-95.869100000000003</v>
      </c>
      <c r="O1517" s="154" t="str">
        <f>IF(TYPE(VLOOKUP(A1517,'2025 check'!$E$3:$E$2531,1,0))=16,"Legacy Eligibility","Y")</f>
        <v>Legacy Eligibility</v>
      </c>
    </row>
    <row r="1518" spans="1:15" x14ac:dyDescent="0.2">
      <c r="A1518" s="110" t="s">
        <v>4151</v>
      </c>
      <c r="B1518" s="149">
        <v>0</v>
      </c>
      <c r="C1518" s="110" t="s">
        <v>442</v>
      </c>
      <c r="D1518" s="147" t="s">
        <v>4152</v>
      </c>
      <c r="E1518" s="150">
        <v>51</v>
      </c>
      <c r="F1518" s="150">
        <v>14</v>
      </c>
      <c r="G1518" s="147" t="s">
        <v>1832</v>
      </c>
      <c r="H1518" s="110" t="s">
        <v>338</v>
      </c>
      <c r="I1518" s="110" t="s">
        <v>359</v>
      </c>
      <c r="J1518" s="110">
        <v>1</v>
      </c>
      <c r="K1518" s="154">
        <v>714</v>
      </c>
      <c r="L1518" s="154" t="s">
        <v>620</v>
      </c>
      <c r="M1518" s="154">
        <v>40.7697</v>
      </c>
      <c r="N1518" s="154">
        <v>-96.061499999999995</v>
      </c>
      <c r="O1518" s="154" t="str">
        <f>IF(TYPE(VLOOKUP(A1518,'2025 check'!$E$3:$E$2531,1,0))=16,"Legacy Eligibility","Y")</f>
        <v>Y</v>
      </c>
    </row>
    <row r="1519" spans="1:15" x14ac:dyDescent="0.2">
      <c r="A1519" s="110" t="s">
        <v>4153</v>
      </c>
      <c r="B1519" s="149">
        <v>0</v>
      </c>
      <c r="C1519" s="110" t="s">
        <v>442</v>
      </c>
      <c r="D1519" s="147" t="s">
        <v>4154</v>
      </c>
      <c r="E1519" s="150">
        <v>67</v>
      </c>
      <c r="F1519" s="150">
        <v>16</v>
      </c>
      <c r="G1519" s="147" t="s">
        <v>1832</v>
      </c>
      <c r="H1519" s="110" t="s">
        <v>338</v>
      </c>
      <c r="I1519" s="110" t="s">
        <v>359</v>
      </c>
      <c r="J1519" s="110">
        <v>1</v>
      </c>
      <c r="K1519" s="154">
        <v>1072</v>
      </c>
      <c r="L1519" s="154" t="s">
        <v>620</v>
      </c>
      <c r="M1519" s="154">
        <v>40.5809</v>
      </c>
      <c r="N1519" s="154">
        <v>-96.270700000000005</v>
      </c>
      <c r="O1519" s="154" t="str">
        <f>IF(TYPE(VLOOKUP(A1519,'2025 check'!$E$3:$E$2531,1,0))=16,"Legacy Eligibility","Y")</f>
        <v>Y</v>
      </c>
    </row>
    <row r="1520" spans="1:15" x14ac:dyDescent="0.2">
      <c r="A1520" s="110" t="s">
        <v>4155</v>
      </c>
      <c r="B1520" s="149" t="s">
        <v>4156</v>
      </c>
      <c r="C1520" s="110" t="s">
        <v>1464</v>
      </c>
      <c r="D1520" s="147" t="s">
        <v>4157</v>
      </c>
      <c r="E1520" s="150">
        <v>47</v>
      </c>
      <c r="F1520" s="150">
        <v>20</v>
      </c>
      <c r="G1520" s="147" t="s">
        <v>1466</v>
      </c>
      <c r="H1520" s="110" t="s">
        <v>338</v>
      </c>
      <c r="I1520" s="110" t="s">
        <v>601</v>
      </c>
      <c r="J1520" s="110">
        <v>5</v>
      </c>
      <c r="K1520" s="154">
        <v>940</v>
      </c>
      <c r="L1520" s="154" t="s">
        <v>620</v>
      </c>
      <c r="M1520" s="154">
        <v>41.813099999999999</v>
      </c>
      <c r="N1520" s="154">
        <v>-103.99930000000001</v>
      </c>
      <c r="O1520" s="154" t="str">
        <f>IF(TYPE(VLOOKUP(A1520,'2025 check'!$E$3:$E$2531,1,0))=16,"Legacy Eligibility","Y")</f>
        <v>Y</v>
      </c>
    </row>
    <row r="1521" spans="1:15" ht="28.5" x14ac:dyDescent="0.2">
      <c r="A1521" s="110" t="s">
        <v>4158</v>
      </c>
      <c r="B1521" s="149" t="s">
        <v>4159</v>
      </c>
      <c r="C1521" s="110" t="s">
        <v>473</v>
      </c>
      <c r="D1521" s="147" t="s">
        <v>4160</v>
      </c>
      <c r="E1521" s="150">
        <v>30</v>
      </c>
      <c r="F1521" s="150">
        <v>19.8</v>
      </c>
      <c r="G1521" s="147" t="s">
        <v>1832</v>
      </c>
      <c r="H1521" s="110" t="s">
        <v>338</v>
      </c>
      <c r="I1521" s="110" t="s">
        <v>359</v>
      </c>
      <c r="J1521" s="110">
        <v>1</v>
      </c>
      <c r="K1521" s="154">
        <v>594</v>
      </c>
      <c r="L1521" s="154" t="s">
        <v>620</v>
      </c>
      <c r="M1521" s="154">
        <v>40.335799999999999</v>
      </c>
      <c r="N1521" s="154">
        <v>-97.376300000000001</v>
      </c>
      <c r="O1521" s="154" t="str">
        <f>IF(TYPE(VLOOKUP(A1521,'2025 check'!$E$3:$E$2531,1,0))=16,"Legacy Eligibility","Y")</f>
        <v>Y</v>
      </c>
    </row>
    <row r="1522" spans="1:15" x14ac:dyDescent="0.2">
      <c r="A1522" s="110" t="s">
        <v>4161</v>
      </c>
      <c r="B1522" s="149">
        <v>0</v>
      </c>
      <c r="C1522" s="110" t="s">
        <v>482</v>
      </c>
      <c r="D1522" s="147" t="s">
        <v>4162</v>
      </c>
      <c r="E1522" s="150">
        <v>44</v>
      </c>
      <c r="F1522" s="150">
        <v>16</v>
      </c>
      <c r="G1522" s="147" t="s">
        <v>1832</v>
      </c>
      <c r="H1522" s="110" t="s">
        <v>338</v>
      </c>
      <c r="I1522" s="110" t="s">
        <v>344</v>
      </c>
      <c r="J1522" s="110">
        <v>2</v>
      </c>
      <c r="K1522" s="154">
        <v>704</v>
      </c>
      <c r="L1522" s="154" t="s">
        <v>620</v>
      </c>
      <c r="M1522" s="154">
        <v>42.2209</v>
      </c>
      <c r="N1522" s="154">
        <v>-97.143500000000003</v>
      </c>
      <c r="O1522" s="154" t="str">
        <f>IF(TYPE(VLOOKUP(A1522,'2025 check'!$E$3:$E$2531,1,0))=16,"Legacy Eligibility","Y")</f>
        <v>Y</v>
      </c>
    </row>
    <row r="1523" spans="1:15" x14ac:dyDescent="0.2">
      <c r="A1523" s="110" t="s">
        <v>4163</v>
      </c>
      <c r="B1523" s="149">
        <v>0</v>
      </c>
      <c r="C1523" s="110" t="s">
        <v>918</v>
      </c>
      <c r="D1523" s="147" t="s">
        <v>4164</v>
      </c>
      <c r="E1523" s="150">
        <v>29</v>
      </c>
      <c r="F1523" s="150">
        <v>19.7</v>
      </c>
      <c r="G1523" s="147" t="s">
        <v>1832</v>
      </c>
      <c r="H1523" s="110" t="s">
        <v>338</v>
      </c>
      <c r="I1523" s="110" t="s">
        <v>349</v>
      </c>
      <c r="J1523" s="110">
        <v>3</v>
      </c>
      <c r="K1523" s="154">
        <v>571.29999999999995</v>
      </c>
      <c r="L1523" s="154" t="s">
        <v>340</v>
      </c>
      <c r="M1523" s="154">
        <v>40.234099999999998</v>
      </c>
      <c r="N1523" s="154">
        <v>-98.451099999999997</v>
      </c>
      <c r="O1523" s="154" t="str">
        <f>IF(TYPE(VLOOKUP(A1523,'2025 check'!$E$3:$E$2531,1,0))=16,"Legacy Eligibility","Y")</f>
        <v>Y</v>
      </c>
    </row>
    <row r="1524" spans="1:15" x14ac:dyDescent="0.2">
      <c r="A1524" s="110" t="s">
        <v>4165</v>
      </c>
      <c r="B1524" s="149">
        <v>0</v>
      </c>
      <c r="C1524" s="110" t="s">
        <v>531</v>
      </c>
      <c r="D1524" s="147" t="s">
        <v>4166</v>
      </c>
      <c r="E1524" s="150">
        <v>38</v>
      </c>
      <c r="F1524" s="150">
        <v>28.5</v>
      </c>
      <c r="G1524" s="147" t="s">
        <v>1832</v>
      </c>
      <c r="H1524" s="110" t="s">
        <v>338</v>
      </c>
      <c r="I1524" s="110" t="s">
        <v>339</v>
      </c>
      <c r="J1524" s="110">
        <v>4</v>
      </c>
      <c r="K1524" s="154">
        <v>1083</v>
      </c>
      <c r="L1524" s="154" t="s">
        <v>340</v>
      </c>
      <c r="M1524" s="154">
        <v>40.3217</v>
      </c>
      <c r="N1524" s="154">
        <v>-100.0933</v>
      </c>
      <c r="O1524" s="154" t="str">
        <f>IF(TYPE(VLOOKUP(A1524,'2025 check'!$E$3:$E$2531,1,0))=16,"Legacy Eligibility","Y")</f>
        <v>Y</v>
      </c>
    </row>
    <row r="1525" spans="1:15" x14ac:dyDescent="0.2">
      <c r="A1525" s="110" t="s">
        <v>4167</v>
      </c>
      <c r="B1525" s="149">
        <v>0</v>
      </c>
      <c r="C1525" s="110" t="s">
        <v>531</v>
      </c>
      <c r="D1525" s="147" t="s">
        <v>4168</v>
      </c>
      <c r="E1525" s="150">
        <v>30</v>
      </c>
      <c r="F1525" s="150">
        <v>28</v>
      </c>
      <c r="G1525" s="147" t="s">
        <v>1832</v>
      </c>
      <c r="H1525" s="110" t="s">
        <v>338</v>
      </c>
      <c r="I1525" s="110" t="s">
        <v>339</v>
      </c>
      <c r="J1525" s="110">
        <v>4</v>
      </c>
      <c r="K1525" s="154">
        <v>840</v>
      </c>
      <c r="L1525" s="154" t="s">
        <v>340</v>
      </c>
      <c r="M1525" s="154">
        <v>40.277820463075855</v>
      </c>
      <c r="N1525" s="154">
        <v>-99.72428390674591</v>
      </c>
      <c r="O1525" s="154" t="str">
        <f>IF(TYPE(VLOOKUP(A1525,'2025 check'!$E$3:$E$2531,1,0))=16,"Legacy Eligibility","Y")</f>
        <v>Y</v>
      </c>
    </row>
    <row r="1526" spans="1:15" x14ac:dyDescent="0.2">
      <c r="A1526" s="110" t="s">
        <v>4169</v>
      </c>
      <c r="B1526" s="149">
        <v>0</v>
      </c>
      <c r="C1526" s="110" t="s">
        <v>577</v>
      </c>
      <c r="D1526" s="147" t="s">
        <v>4170</v>
      </c>
      <c r="E1526" s="150">
        <v>34</v>
      </c>
      <c r="F1526" s="150">
        <v>27.9</v>
      </c>
      <c r="G1526" s="147" t="s">
        <v>1466</v>
      </c>
      <c r="H1526" s="110" t="s">
        <v>358</v>
      </c>
      <c r="I1526" s="110" t="s">
        <v>344</v>
      </c>
      <c r="J1526" s="110">
        <v>2</v>
      </c>
      <c r="K1526" s="154">
        <v>948.6</v>
      </c>
      <c r="L1526" s="154" t="s">
        <v>340</v>
      </c>
      <c r="M1526" s="154">
        <v>41.988900000000001</v>
      </c>
      <c r="N1526" s="154">
        <v>-97.842399999999998</v>
      </c>
      <c r="O1526" s="154" t="str">
        <f>IF(TYPE(VLOOKUP(A1526,'2025 check'!$E$3:$E$2531,1,0))=16,"Legacy Eligibility","Y")</f>
        <v>Y</v>
      </c>
    </row>
    <row r="1527" spans="1:15" x14ac:dyDescent="0.2">
      <c r="A1527" s="110" t="s">
        <v>4171</v>
      </c>
      <c r="B1527" s="149" t="s">
        <v>4172</v>
      </c>
      <c r="C1527" s="110" t="s">
        <v>1202</v>
      </c>
      <c r="D1527" s="147" t="s">
        <v>4173</v>
      </c>
      <c r="E1527" s="150">
        <v>300</v>
      </c>
      <c r="F1527" s="150">
        <v>26.2</v>
      </c>
      <c r="G1527" s="147" t="s">
        <v>1832</v>
      </c>
      <c r="H1527" s="110" t="s">
        <v>548</v>
      </c>
      <c r="I1527" s="110" t="s">
        <v>359</v>
      </c>
      <c r="J1527" s="110">
        <v>1</v>
      </c>
      <c r="K1527" s="154">
        <v>7860</v>
      </c>
      <c r="L1527" s="154" t="s">
        <v>340</v>
      </c>
      <c r="M1527" s="154">
        <v>40.904899999999998</v>
      </c>
      <c r="N1527" s="154">
        <v>-96.586299999999994</v>
      </c>
      <c r="O1527" s="154" t="str">
        <f>IF(TYPE(VLOOKUP(A1527,'2025 check'!$E$3:$E$2531,1,0))=16,"Legacy Eligibility","Y")</f>
        <v>Y</v>
      </c>
    </row>
    <row r="1528" spans="1:15" x14ac:dyDescent="0.2">
      <c r="A1528" s="110" t="s">
        <v>4174</v>
      </c>
      <c r="B1528" s="149" t="s">
        <v>4175</v>
      </c>
      <c r="C1528" s="110" t="s">
        <v>512</v>
      </c>
      <c r="D1528" s="147" t="s">
        <v>4176</v>
      </c>
      <c r="E1528" s="150">
        <v>115</v>
      </c>
      <c r="F1528" s="150">
        <v>32.799999999999997</v>
      </c>
      <c r="G1528" s="147" t="s">
        <v>1832</v>
      </c>
      <c r="H1528" s="110" t="s">
        <v>358</v>
      </c>
      <c r="I1528" s="110" t="s">
        <v>344</v>
      </c>
      <c r="J1528" s="110">
        <v>2</v>
      </c>
      <c r="K1528" s="154">
        <v>3772</v>
      </c>
      <c r="L1528" s="154" t="s">
        <v>340</v>
      </c>
      <c r="M1528" s="154">
        <v>41.499499999999998</v>
      </c>
      <c r="N1528" s="154">
        <v>-97.522499999999994</v>
      </c>
      <c r="O1528" s="154" t="str">
        <f>IF(TYPE(VLOOKUP(A1528,'2025 check'!$E$3:$E$2531,1,0))=16,"Legacy Eligibility","Y")</f>
        <v>Y</v>
      </c>
    </row>
    <row r="1529" spans="1:15" x14ac:dyDescent="0.2">
      <c r="A1529" s="110" t="s">
        <v>4177</v>
      </c>
      <c r="B1529" s="149" t="s">
        <v>4178</v>
      </c>
      <c r="C1529" s="110" t="s">
        <v>876</v>
      </c>
      <c r="D1529" s="147" t="s">
        <v>4179</v>
      </c>
      <c r="E1529" s="150">
        <v>33</v>
      </c>
      <c r="F1529" s="150">
        <v>20</v>
      </c>
      <c r="G1529" s="147" t="s">
        <v>1466</v>
      </c>
      <c r="H1529" s="110" t="s">
        <v>338</v>
      </c>
      <c r="I1529" s="110" t="s">
        <v>349</v>
      </c>
      <c r="J1529" s="110">
        <v>3</v>
      </c>
      <c r="K1529" s="154">
        <v>660</v>
      </c>
      <c r="L1529" s="154" t="s">
        <v>340</v>
      </c>
      <c r="M1529" s="154">
        <v>40.858800000000002</v>
      </c>
      <c r="N1529" s="154">
        <v>-100.1046</v>
      </c>
      <c r="O1529" s="154" t="str">
        <f>IF(TYPE(VLOOKUP(A1529,'2025 check'!$E$3:$E$2531,1,0))=16,"Legacy Eligibility","Y")</f>
        <v>Y</v>
      </c>
    </row>
    <row r="1530" spans="1:15" x14ac:dyDescent="0.2">
      <c r="A1530" s="110" t="s">
        <v>4180</v>
      </c>
      <c r="B1530" s="149" t="s">
        <v>4181</v>
      </c>
      <c r="C1530" s="110" t="s">
        <v>828</v>
      </c>
      <c r="D1530" s="147" t="s">
        <v>4182</v>
      </c>
      <c r="E1530" s="150">
        <v>60</v>
      </c>
      <c r="F1530" s="150">
        <v>32</v>
      </c>
      <c r="G1530" s="147" t="s">
        <v>3868</v>
      </c>
      <c r="H1530" s="110" t="s">
        <v>338</v>
      </c>
      <c r="I1530" s="110" t="s">
        <v>349</v>
      </c>
      <c r="J1530" s="110">
        <v>3</v>
      </c>
      <c r="K1530" s="154">
        <v>1920</v>
      </c>
      <c r="L1530" s="154" t="s">
        <v>340</v>
      </c>
      <c r="M1530" s="154">
        <v>40.844244639444277</v>
      </c>
      <c r="N1530" s="154">
        <v>-98.453842915344239</v>
      </c>
      <c r="O1530" s="154" t="str">
        <f>IF(TYPE(VLOOKUP(A1530,'2025 check'!$E$3:$E$2531,1,0))=16,"Legacy Eligibility","Y")</f>
        <v>Y</v>
      </c>
    </row>
    <row r="1531" spans="1:15" x14ac:dyDescent="0.2">
      <c r="A1531" s="110" t="s">
        <v>4183</v>
      </c>
      <c r="B1531" s="149">
        <v>0</v>
      </c>
      <c r="C1531" s="110" t="s">
        <v>1028</v>
      </c>
      <c r="D1531" s="147" t="s">
        <v>4184</v>
      </c>
      <c r="E1531" s="150">
        <v>49</v>
      </c>
      <c r="F1531" s="150">
        <v>26.4</v>
      </c>
      <c r="G1531" s="147" t="s">
        <v>2278</v>
      </c>
      <c r="H1531" s="110" t="s">
        <v>338</v>
      </c>
      <c r="I1531" s="110" t="s">
        <v>339</v>
      </c>
      <c r="J1531" s="110">
        <v>4</v>
      </c>
      <c r="K1531" s="154">
        <v>1293.5999999999999</v>
      </c>
      <c r="L1531" s="154" t="s">
        <v>340</v>
      </c>
      <c r="M1531" s="154">
        <v>40.179999299999999</v>
      </c>
      <c r="N1531" s="154">
        <v>-101.0017</v>
      </c>
      <c r="O1531" s="154" t="str">
        <f>IF(TYPE(VLOOKUP(A1531,'2025 check'!$E$3:$E$2531,1,0))=16,"Legacy Eligibility","Y")</f>
        <v>Y</v>
      </c>
    </row>
    <row r="1532" spans="1:15" x14ac:dyDescent="0.2">
      <c r="A1532" s="110" t="s">
        <v>4185</v>
      </c>
      <c r="B1532" s="149">
        <v>0</v>
      </c>
      <c r="C1532" s="110" t="s">
        <v>652</v>
      </c>
      <c r="D1532" s="147" t="s">
        <v>4186</v>
      </c>
      <c r="E1532" s="150">
        <v>45</v>
      </c>
      <c r="F1532" s="150">
        <v>19.8</v>
      </c>
      <c r="G1532" s="147" t="s">
        <v>1832</v>
      </c>
      <c r="H1532" s="110" t="s">
        <v>338</v>
      </c>
      <c r="I1532" s="110" t="s">
        <v>344</v>
      </c>
      <c r="J1532" s="110">
        <v>2</v>
      </c>
      <c r="K1532" s="154">
        <v>891</v>
      </c>
      <c r="L1532" s="154" t="s">
        <v>340</v>
      </c>
      <c r="M1532" s="154">
        <v>41.750999999999998</v>
      </c>
      <c r="N1532" s="154">
        <v>-97.754999999999995</v>
      </c>
      <c r="O1532" s="154" t="str">
        <f>IF(TYPE(VLOOKUP(A1532,'2025 check'!$E$3:$E$2531,1,0))=16,"Legacy Eligibility","Y")</f>
        <v>Y</v>
      </c>
    </row>
    <row r="1533" spans="1:15" x14ac:dyDescent="0.2">
      <c r="A1533" s="110" t="s">
        <v>4187</v>
      </c>
      <c r="B1533" s="149">
        <v>0</v>
      </c>
      <c r="C1533" s="110" t="s">
        <v>442</v>
      </c>
      <c r="D1533" s="147" t="s">
        <v>4188</v>
      </c>
      <c r="E1533" s="150">
        <v>104</v>
      </c>
      <c r="F1533" s="150">
        <v>36.299999999999997</v>
      </c>
      <c r="G1533" s="147" t="s">
        <v>1443</v>
      </c>
      <c r="H1533" s="110" t="s">
        <v>338</v>
      </c>
      <c r="I1533" s="110" t="s">
        <v>359</v>
      </c>
      <c r="J1533" s="110">
        <v>1</v>
      </c>
      <c r="K1533" s="154">
        <v>3775.2</v>
      </c>
      <c r="L1533" s="154" t="s">
        <v>340</v>
      </c>
      <c r="M1533" s="154">
        <v>40.668100000000003</v>
      </c>
      <c r="N1533" s="154">
        <v>-96.025899999999993</v>
      </c>
      <c r="O1533" s="154" t="str">
        <f>IF(TYPE(VLOOKUP(A1533,'2025 check'!$E$3:$E$2531,1,0))=16,"Legacy Eligibility","Y")</f>
        <v>Y</v>
      </c>
    </row>
    <row r="1534" spans="1:15" x14ac:dyDescent="0.2">
      <c r="A1534" s="110" t="s">
        <v>4189</v>
      </c>
      <c r="B1534" s="149">
        <v>0</v>
      </c>
      <c r="C1534" s="110" t="s">
        <v>442</v>
      </c>
      <c r="D1534" s="147" t="s">
        <v>4190</v>
      </c>
      <c r="E1534" s="150">
        <v>41</v>
      </c>
      <c r="F1534" s="150">
        <v>15.8</v>
      </c>
      <c r="G1534" s="147" t="s">
        <v>1832</v>
      </c>
      <c r="H1534" s="110" t="s">
        <v>338</v>
      </c>
      <c r="I1534" s="110" t="s">
        <v>359</v>
      </c>
      <c r="J1534" s="110">
        <v>1</v>
      </c>
      <c r="K1534" s="154">
        <v>647.79999999999995</v>
      </c>
      <c r="L1534" s="154" t="s">
        <v>340</v>
      </c>
      <c r="M1534" s="154">
        <v>40.740699999999997</v>
      </c>
      <c r="N1534" s="154">
        <v>-96.044300000000007</v>
      </c>
      <c r="O1534" s="154" t="str">
        <f>IF(TYPE(VLOOKUP(A1534,'2025 check'!$E$3:$E$2531,1,0))=16,"Legacy Eligibility","Y")</f>
        <v>Y</v>
      </c>
    </row>
    <row r="1535" spans="1:15" x14ac:dyDescent="0.2">
      <c r="A1535" s="110" t="s">
        <v>4191</v>
      </c>
      <c r="B1535" s="149">
        <v>0</v>
      </c>
      <c r="C1535" s="110" t="s">
        <v>377</v>
      </c>
      <c r="D1535" s="147" t="s">
        <v>4192</v>
      </c>
      <c r="E1535" s="150">
        <v>40</v>
      </c>
      <c r="F1535" s="150">
        <v>16.8</v>
      </c>
      <c r="G1535" s="147" t="s">
        <v>1832</v>
      </c>
      <c r="H1535" s="110" t="s">
        <v>338</v>
      </c>
      <c r="I1535" s="110" t="s">
        <v>344</v>
      </c>
      <c r="J1535" s="110">
        <v>2</v>
      </c>
      <c r="K1535" s="154">
        <v>672</v>
      </c>
      <c r="L1535" s="154" t="s">
        <v>340</v>
      </c>
      <c r="M1535" s="154">
        <v>42.231699999999996</v>
      </c>
      <c r="N1535" s="154">
        <v>-97.562799999999996</v>
      </c>
      <c r="O1535" s="154" t="str">
        <f>IF(TYPE(VLOOKUP(A1535,'2025 check'!$E$3:$E$2531,1,0))=16,"Legacy Eligibility","Y")</f>
        <v>Y</v>
      </c>
    </row>
    <row r="1536" spans="1:15" x14ac:dyDescent="0.2">
      <c r="A1536" s="110" t="s">
        <v>4193</v>
      </c>
      <c r="B1536" s="149" t="s">
        <v>4194</v>
      </c>
      <c r="C1536" s="110" t="s">
        <v>512</v>
      </c>
      <c r="D1536" s="147" t="s">
        <v>4195</v>
      </c>
      <c r="E1536" s="150">
        <v>250</v>
      </c>
      <c r="F1536" s="150">
        <v>38.299999999999997</v>
      </c>
      <c r="G1536" s="147" t="s">
        <v>1832</v>
      </c>
      <c r="H1536" s="110" t="s">
        <v>358</v>
      </c>
      <c r="I1536" s="110" t="s">
        <v>344</v>
      </c>
      <c r="J1536" s="110">
        <v>2</v>
      </c>
      <c r="K1536" s="154">
        <v>9575</v>
      </c>
      <c r="L1536" s="154" t="s">
        <v>340</v>
      </c>
      <c r="M1536" s="154">
        <v>41.478099999999998</v>
      </c>
      <c r="N1536" s="154">
        <v>-97.349100000000007</v>
      </c>
      <c r="O1536" s="154" t="str">
        <f>IF(TYPE(VLOOKUP(A1536,'2025 check'!$E$3:$E$2531,1,0))=16,"Legacy Eligibility","Y")</f>
        <v>Y</v>
      </c>
    </row>
    <row r="1537" spans="1:15" x14ac:dyDescent="0.2">
      <c r="A1537" s="110" t="s">
        <v>4196</v>
      </c>
      <c r="B1537" s="149" t="s">
        <v>4197</v>
      </c>
      <c r="C1537" s="110" t="s">
        <v>512</v>
      </c>
      <c r="D1537" s="147" t="s">
        <v>4198</v>
      </c>
      <c r="E1537" s="150">
        <v>25</v>
      </c>
      <c r="F1537" s="150">
        <v>26.3</v>
      </c>
      <c r="G1537" s="147" t="s">
        <v>1832</v>
      </c>
      <c r="H1537" s="110" t="s">
        <v>358</v>
      </c>
      <c r="I1537" s="110" t="s">
        <v>344</v>
      </c>
      <c r="J1537" s="110">
        <v>2</v>
      </c>
      <c r="K1537" s="154">
        <v>657.5</v>
      </c>
      <c r="L1537" s="154" t="s">
        <v>340</v>
      </c>
      <c r="M1537" s="154">
        <v>41.516599999999997</v>
      </c>
      <c r="N1537" s="154">
        <v>-97.503299999999996</v>
      </c>
      <c r="O1537" s="154" t="str">
        <f>IF(TYPE(VLOOKUP(A1537,'2025 check'!$E$3:$E$2531,1,0))=16,"Legacy Eligibility","Y")</f>
        <v>Y</v>
      </c>
    </row>
    <row r="1538" spans="1:15" ht="28.5" x14ac:dyDescent="0.2">
      <c r="A1538" s="110" t="s">
        <v>4199</v>
      </c>
      <c r="B1538" s="149" t="s">
        <v>4200</v>
      </c>
      <c r="C1538" s="110" t="s">
        <v>473</v>
      </c>
      <c r="D1538" s="147" t="s">
        <v>4201</v>
      </c>
      <c r="E1538" s="150">
        <v>24</v>
      </c>
      <c r="F1538" s="150">
        <v>20</v>
      </c>
      <c r="G1538" s="147" t="s">
        <v>1466</v>
      </c>
      <c r="H1538" s="110" t="s">
        <v>338</v>
      </c>
      <c r="I1538" s="110" t="s">
        <v>359</v>
      </c>
      <c r="J1538" s="110">
        <v>1</v>
      </c>
      <c r="K1538" s="154">
        <v>480</v>
      </c>
      <c r="L1538" s="154" t="s">
        <v>340</v>
      </c>
      <c r="M1538" s="154">
        <v>40.031199999999998</v>
      </c>
      <c r="N1538" s="154">
        <v>-97.713499999999996</v>
      </c>
      <c r="O1538" s="154" t="str">
        <f>IF(TYPE(VLOOKUP(A1538,'2025 check'!$E$3:$E$2531,1,0))=16,"Legacy Eligibility","Y")</f>
        <v>Y</v>
      </c>
    </row>
    <row r="1539" spans="1:15" x14ac:dyDescent="0.2">
      <c r="A1539" s="110" t="s">
        <v>4202</v>
      </c>
      <c r="B1539" s="149" t="s">
        <v>4203</v>
      </c>
      <c r="C1539" s="110" t="s">
        <v>590</v>
      </c>
      <c r="D1539" s="147" t="s">
        <v>4204</v>
      </c>
      <c r="E1539" s="150">
        <v>36</v>
      </c>
      <c r="F1539" s="150">
        <v>20.7</v>
      </c>
      <c r="G1539" s="147" t="s">
        <v>375</v>
      </c>
      <c r="H1539" s="110" t="s">
        <v>338</v>
      </c>
      <c r="I1539" s="110" t="s">
        <v>344</v>
      </c>
      <c r="J1539" s="110">
        <v>2</v>
      </c>
      <c r="K1539" s="154">
        <v>745.2</v>
      </c>
      <c r="L1539" s="154" t="s">
        <v>620</v>
      </c>
      <c r="M1539" s="154">
        <v>42.777299999999997</v>
      </c>
      <c r="N1539" s="154">
        <v>-97.387</v>
      </c>
      <c r="O1539" s="154" t="str">
        <f>IF(TYPE(VLOOKUP(A1539,'2025 check'!$E$3:$E$2531,1,0))=16,"Legacy Eligibility","Y")</f>
        <v>Y</v>
      </c>
    </row>
    <row r="1540" spans="1:15" x14ac:dyDescent="0.2">
      <c r="A1540" s="110" t="s">
        <v>4205</v>
      </c>
      <c r="B1540" s="149">
        <v>0</v>
      </c>
      <c r="C1540" s="110" t="s">
        <v>590</v>
      </c>
      <c r="D1540" s="147" t="s">
        <v>4206</v>
      </c>
      <c r="E1540" s="150">
        <v>36</v>
      </c>
      <c r="F1540" s="150">
        <v>20.9</v>
      </c>
      <c r="G1540" s="147" t="s">
        <v>375</v>
      </c>
      <c r="H1540" s="110" t="s">
        <v>338</v>
      </c>
      <c r="I1540" s="110" t="s">
        <v>344</v>
      </c>
      <c r="J1540" s="110">
        <v>2</v>
      </c>
      <c r="K1540" s="154">
        <v>752.4</v>
      </c>
      <c r="L1540" s="154" t="s">
        <v>620</v>
      </c>
      <c r="M1540" s="154">
        <v>42.772100000000002</v>
      </c>
      <c r="N1540" s="154">
        <v>-97.401899999999998</v>
      </c>
      <c r="O1540" s="154" t="str">
        <f>IF(TYPE(VLOOKUP(A1540,'2025 check'!$E$3:$E$2531,1,0))=16,"Legacy Eligibility","Y")</f>
        <v>Y</v>
      </c>
    </row>
    <row r="1541" spans="1:15" x14ac:dyDescent="0.2">
      <c r="A1541" s="110" t="s">
        <v>4207</v>
      </c>
      <c r="B1541" s="149">
        <v>0</v>
      </c>
      <c r="C1541" s="110" t="s">
        <v>361</v>
      </c>
      <c r="D1541" s="147" t="s">
        <v>4208</v>
      </c>
      <c r="E1541" s="150">
        <v>22</v>
      </c>
      <c r="F1541" s="150">
        <v>19.8</v>
      </c>
      <c r="G1541" s="147" t="s">
        <v>1832</v>
      </c>
      <c r="H1541" s="110" t="s">
        <v>338</v>
      </c>
      <c r="I1541" s="110" t="s">
        <v>359</v>
      </c>
      <c r="J1541" s="110">
        <v>1</v>
      </c>
      <c r="K1541" s="154">
        <v>435.6</v>
      </c>
      <c r="L1541" s="154" t="s">
        <v>340</v>
      </c>
      <c r="M1541" s="154">
        <v>40.093200000000003</v>
      </c>
      <c r="N1541" s="154">
        <v>-96.973100000000002</v>
      </c>
      <c r="O1541" s="154" t="str">
        <f>IF(TYPE(VLOOKUP(A1541,'2025 check'!$E$3:$E$2531,1,0))=16,"Legacy Eligibility","Y")</f>
        <v>Y</v>
      </c>
    </row>
    <row r="1542" spans="1:15" x14ac:dyDescent="0.2">
      <c r="A1542" s="110" t="s">
        <v>4209</v>
      </c>
      <c r="B1542" s="149">
        <v>0</v>
      </c>
      <c r="C1542" s="110" t="s">
        <v>361</v>
      </c>
      <c r="D1542" s="147" t="s">
        <v>4210</v>
      </c>
      <c r="E1542" s="150">
        <v>40</v>
      </c>
      <c r="F1542" s="150">
        <v>19.899999999999999</v>
      </c>
      <c r="G1542" s="147" t="s">
        <v>1832</v>
      </c>
      <c r="H1542" s="110" t="s">
        <v>338</v>
      </c>
      <c r="I1542" s="110" t="s">
        <v>359</v>
      </c>
      <c r="J1542" s="110">
        <v>1</v>
      </c>
      <c r="K1542" s="154">
        <v>796</v>
      </c>
      <c r="L1542" s="154" t="s">
        <v>340</v>
      </c>
      <c r="M1542" s="154">
        <v>40.103000000000002</v>
      </c>
      <c r="N1542" s="154">
        <v>-97.081999999999994</v>
      </c>
      <c r="O1542" s="154" t="str">
        <f>IF(TYPE(VLOOKUP(A1542,'2025 check'!$E$3:$E$2531,1,0))=16,"Legacy Eligibility","Y")</f>
        <v>Y</v>
      </c>
    </row>
    <row r="1543" spans="1:15" x14ac:dyDescent="0.2">
      <c r="A1543" s="110" t="s">
        <v>4211</v>
      </c>
      <c r="B1543" s="149">
        <v>0</v>
      </c>
      <c r="C1543" s="110" t="s">
        <v>366</v>
      </c>
      <c r="D1543" s="147" t="s">
        <v>4212</v>
      </c>
      <c r="E1543" s="150">
        <v>25</v>
      </c>
      <c r="F1543" s="150">
        <v>16.100000000000001</v>
      </c>
      <c r="G1543" s="147" t="s">
        <v>1832</v>
      </c>
      <c r="H1543" s="110" t="s">
        <v>338</v>
      </c>
      <c r="I1543" s="110" t="s">
        <v>359</v>
      </c>
      <c r="J1543" s="110">
        <v>1</v>
      </c>
      <c r="K1543" s="154">
        <v>402.5</v>
      </c>
      <c r="L1543" s="154" t="s">
        <v>340</v>
      </c>
      <c r="M1543" s="154">
        <v>40.421700000000001</v>
      </c>
      <c r="N1543" s="154">
        <v>-96.3767</v>
      </c>
      <c r="O1543" s="154" t="str">
        <f>IF(TYPE(VLOOKUP(A1543,'2025 check'!$E$3:$E$2531,1,0))=16,"Legacy Eligibility","Y")</f>
        <v>Y</v>
      </c>
    </row>
    <row r="1544" spans="1:15" x14ac:dyDescent="0.2">
      <c r="A1544" s="110" t="s">
        <v>4213</v>
      </c>
      <c r="B1544" s="149" t="s">
        <v>4214</v>
      </c>
      <c r="C1544" s="110" t="s">
        <v>373</v>
      </c>
      <c r="D1544" s="147" t="s">
        <v>4215</v>
      </c>
      <c r="E1544" s="150">
        <v>32</v>
      </c>
      <c r="F1544" s="150">
        <v>17.7</v>
      </c>
      <c r="G1544" s="147" t="s">
        <v>1832</v>
      </c>
      <c r="H1544" s="110" t="s">
        <v>338</v>
      </c>
      <c r="I1544" s="110" t="s">
        <v>359</v>
      </c>
      <c r="J1544" s="110">
        <v>1</v>
      </c>
      <c r="K1544" s="154">
        <v>566.4</v>
      </c>
      <c r="L1544" s="154" t="s">
        <v>340</v>
      </c>
      <c r="M1544" s="154">
        <v>40.2117</v>
      </c>
      <c r="N1544" s="154">
        <v>-96.293300000000002</v>
      </c>
      <c r="O1544" s="154" t="str">
        <f>IF(TYPE(VLOOKUP(A1544,'2025 check'!$E$3:$E$2531,1,0))=16,"Legacy Eligibility","Y")</f>
        <v>Y</v>
      </c>
    </row>
    <row r="1545" spans="1:15" x14ac:dyDescent="0.2">
      <c r="A1545" s="110" t="s">
        <v>4216</v>
      </c>
      <c r="B1545" s="149" t="s">
        <v>4217</v>
      </c>
      <c r="C1545" s="110" t="s">
        <v>559</v>
      </c>
      <c r="D1545" s="147" t="s">
        <v>4218</v>
      </c>
      <c r="E1545" s="150">
        <v>24</v>
      </c>
      <c r="F1545" s="150">
        <v>16</v>
      </c>
      <c r="G1545" s="147" t="s">
        <v>1832</v>
      </c>
      <c r="H1545" s="110" t="s">
        <v>338</v>
      </c>
      <c r="I1545" s="110" t="s">
        <v>359</v>
      </c>
      <c r="J1545" s="110">
        <v>1</v>
      </c>
      <c r="K1545" s="154">
        <v>384</v>
      </c>
      <c r="L1545" s="154" t="s">
        <v>340</v>
      </c>
      <c r="M1545" s="154">
        <v>40.351300000000002</v>
      </c>
      <c r="N1545" s="154">
        <v>-97.236000000000004</v>
      </c>
      <c r="O1545" s="154" t="str">
        <f>IF(TYPE(VLOOKUP(A1545,'2025 check'!$E$3:$E$2531,1,0))=16,"Legacy Eligibility","Y")</f>
        <v>Y</v>
      </c>
    </row>
    <row r="1546" spans="1:15" x14ac:dyDescent="0.2">
      <c r="A1546" s="110" t="s">
        <v>4219</v>
      </c>
      <c r="B1546" s="149" t="s">
        <v>4220</v>
      </c>
      <c r="C1546" s="110" t="s">
        <v>559</v>
      </c>
      <c r="D1546" s="147" t="s">
        <v>4221</v>
      </c>
      <c r="E1546" s="150">
        <v>29</v>
      </c>
      <c r="F1546" s="150">
        <v>16</v>
      </c>
      <c r="G1546" s="147" t="s">
        <v>1832</v>
      </c>
      <c r="H1546" s="110" t="s">
        <v>338</v>
      </c>
      <c r="I1546" s="110" t="s">
        <v>359</v>
      </c>
      <c r="J1546" s="110">
        <v>1</v>
      </c>
      <c r="K1546" s="154">
        <v>464</v>
      </c>
      <c r="L1546" s="154" t="s">
        <v>340</v>
      </c>
      <c r="M1546" s="154">
        <v>40.3645</v>
      </c>
      <c r="N1546" s="154">
        <v>-97.203100000000006</v>
      </c>
      <c r="O1546" s="154" t="str">
        <f>IF(TYPE(VLOOKUP(A1546,'2025 check'!$E$3:$E$2531,1,0))=16,"Legacy Eligibility","Y")</f>
        <v>Y</v>
      </c>
    </row>
    <row r="1547" spans="1:15" x14ac:dyDescent="0.2">
      <c r="A1547" s="110" t="s">
        <v>4222</v>
      </c>
      <c r="B1547" s="149">
        <v>0</v>
      </c>
      <c r="C1547" s="110" t="s">
        <v>967</v>
      </c>
      <c r="D1547" s="147" t="s">
        <v>4223</v>
      </c>
      <c r="E1547" s="150">
        <v>48</v>
      </c>
      <c r="F1547" s="150">
        <v>20.2</v>
      </c>
      <c r="G1547" s="147" t="s">
        <v>1466</v>
      </c>
      <c r="H1547" s="110" t="s">
        <v>338</v>
      </c>
      <c r="I1547" s="110" t="s">
        <v>344</v>
      </c>
      <c r="J1547" s="110">
        <v>2</v>
      </c>
      <c r="K1547" s="154">
        <v>969.6</v>
      </c>
      <c r="L1547" s="154" t="s">
        <v>620</v>
      </c>
      <c r="M1547" s="154">
        <v>41.820799999999998</v>
      </c>
      <c r="N1547" s="154">
        <v>-98.045500000000004</v>
      </c>
      <c r="O1547" s="154" t="str">
        <f>IF(TYPE(VLOOKUP(A1547,'2025 check'!$E$3:$E$2531,1,0))=16,"Legacy Eligibility","Y")</f>
        <v>Y</v>
      </c>
    </row>
    <row r="1548" spans="1:15" x14ac:dyDescent="0.2">
      <c r="A1548" s="110" t="s">
        <v>4224</v>
      </c>
      <c r="B1548" s="149">
        <v>0</v>
      </c>
      <c r="C1548" s="110" t="s">
        <v>590</v>
      </c>
      <c r="D1548" s="147" t="s">
        <v>4225</v>
      </c>
      <c r="E1548" s="150">
        <v>64</v>
      </c>
      <c r="F1548" s="150">
        <v>20.100000000000001</v>
      </c>
      <c r="G1548" s="147" t="s">
        <v>1832</v>
      </c>
      <c r="H1548" s="110" t="s">
        <v>358</v>
      </c>
      <c r="I1548" s="110" t="s">
        <v>344</v>
      </c>
      <c r="J1548" s="110">
        <v>2</v>
      </c>
      <c r="K1548" s="154">
        <v>1286.4000000000001</v>
      </c>
      <c r="L1548" s="154" t="s">
        <v>340</v>
      </c>
      <c r="M1548" s="154">
        <v>42.787964568816911</v>
      </c>
      <c r="N1548" s="154">
        <v>-97.370226822090146</v>
      </c>
      <c r="O1548" s="154" t="str">
        <f>IF(TYPE(VLOOKUP(A1548,'2025 check'!$E$3:$E$2531,1,0))=16,"Legacy Eligibility","Y")</f>
        <v>Y</v>
      </c>
    </row>
    <row r="1549" spans="1:15" x14ac:dyDescent="0.2">
      <c r="A1549" s="110" t="s">
        <v>4226</v>
      </c>
      <c r="B1549" s="149">
        <v>0</v>
      </c>
      <c r="C1549" s="110" t="s">
        <v>590</v>
      </c>
      <c r="D1549" s="147" t="s">
        <v>4227</v>
      </c>
      <c r="E1549" s="150">
        <v>31</v>
      </c>
      <c r="F1549" s="150">
        <v>24.3</v>
      </c>
      <c r="G1549" s="147" t="s">
        <v>1466</v>
      </c>
      <c r="H1549" s="110" t="s">
        <v>338</v>
      </c>
      <c r="I1549" s="110" t="s">
        <v>344</v>
      </c>
      <c r="J1549" s="110">
        <v>2</v>
      </c>
      <c r="K1549" s="154">
        <v>753.3</v>
      </c>
      <c r="L1549" s="154" t="s">
        <v>620</v>
      </c>
      <c r="M1549" s="154">
        <v>42.724372414117376</v>
      </c>
      <c r="N1549" s="154">
        <v>-97.227262449073791</v>
      </c>
      <c r="O1549" s="154" t="str">
        <f>IF(TYPE(VLOOKUP(A1549,'2025 check'!$E$3:$E$2531,1,0))=16,"Legacy Eligibility","Y")</f>
        <v>Y</v>
      </c>
    </row>
    <row r="1550" spans="1:15" x14ac:dyDescent="0.2">
      <c r="A1550" s="110" t="s">
        <v>4228</v>
      </c>
      <c r="B1550" s="149">
        <v>0</v>
      </c>
      <c r="C1550" s="110" t="s">
        <v>590</v>
      </c>
      <c r="D1550" s="147" t="s">
        <v>4229</v>
      </c>
      <c r="E1550" s="150">
        <v>117</v>
      </c>
      <c r="F1550" s="150">
        <v>24.6</v>
      </c>
      <c r="G1550" s="147" t="s">
        <v>1832</v>
      </c>
      <c r="H1550" s="110" t="s">
        <v>338</v>
      </c>
      <c r="I1550" s="110" t="s">
        <v>344</v>
      </c>
      <c r="J1550" s="110">
        <v>2</v>
      </c>
      <c r="K1550" s="154">
        <v>2878.2</v>
      </c>
      <c r="L1550" s="154" t="s">
        <v>340</v>
      </c>
      <c r="M1550" s="154">
        <v>42.756700000000002</v>
      </c>
      <c r="N1550" s="154">
        <v>-97.172700000000006</v>
      </c>
      <c r="O1550" s="154" t="str">
        <f>IF(TYPE(VLOOKUP(A1550,'2025 check'!$E$3:$E$2531,1,0))=16,"Legacy Eligibility","Y")</f>
        <v>Y</v>
      </c>
    </row>
    <row r="1551" spans="1:15" x14ac:dyDescent="0.2">
      <c r="A1551" s="110" t="s">
        <v>4230</v>
      </c>
      <c r="B1551" s="149" t="s">
        <v>4231</v>
      </c>
      <c r="C1551" s="110" t="s">
        <v>980</v>
      </c>
      <c r="D1551" s="147" t="s">
        <v>4232</v>
      </c>
      <c r="E1551" s="150">
        <v>32</v>
      </c>
      <c r="F1551" s="150">
        <v>20.3</v>
      </c>
      <c r="G1551" s="147" t="s">
        <v>1832</v>
      </c>
      <c r="H1551" s="110" t="s">
        <v>338</v>
      </c>
      <c r="I1551" s="110" t="s">
        <v>344</v>
      </c>
      <c r="J1551" s="110">
        <v>2</v>
      </c>
      <c r="K1551" s="154">
        <v>649.6</v>
      </c>
      <c r="L1551" s="154" t="s">
        <v>340</v>
      </c>
      <c r="M1551" s="154">
        <v>41.612099999999998</v>
      </c>
      <c r="N1551" s="154">
        <v>-97.088300000000004</v>
      </c>
      <c r="O1551" s="154" t="str">
        <f>IF(TYPE(VLOOKUP(A1551,'2025 check'!$E$3:$E$2531,1,0))=16,"Legacy Eligibility","Y")</f>
        <v>Y</v>
      </c>
    </row>
    <row r="1552" spans="1:15" x14ac:dyDescent="0.2">
      <c r="A1552" s="110" t="s">
        <v>4233</v>
      </c>
      <c r="B1552" s="149" t="s">
        <v>4234</v>
      </c>
      <c r="C1552" s="110" t="s">
        <v>347</v>
      </c>
      <c r="D1552" s="147" t="s">
        <v>4235</v>
      </c>
      <c r="E1552" s="150">
        <v>33</v>
      </c>
      <c r="F1552" s="150">
        <v>20.3</v>
      </c>
      <c r="G1552" s="147" t="s">
        <v>1466</v>
      </c>
      <c r="H1552" s="110" t="s">
        <v>338</v>
      </c>
      <c r="I1552" s="110" t="s">
        <v>349</v>
      </c>
      <c r="J1552" s="110">
        <v>3</v>
      </c>
      <c r="K1552" s="154">
        <v>669.9</v>
      </c>
      <c r="L1552" s="154" t="s">
        <v>620</v>
      </c>
      <c r="M1552" s="154">
        <v>41.1676</v>
      </c>
      <c r="N1552" s="154">
        <v>-99.549599999999998</v>
      </c>
      <c r="O1552" s="154" t="str">
        <f>IF(TYPE(VLOOKUP(A1552,'2025 check'!$E$3:$E$2531,1,0))=16,"Legacy Eligibility","Y")</f>
        <v>Y</v>
      </c>
    </row>
    <row r="1553" spans="1:15" x14ac:dyDescent="0.2">
      <c r="A1553" s="110" t="s">
        <v>4236</v>
      </c>
      <c r="B1553" s="149" t="s">
        <v>4237</v>
      </c>
      <c r="C1553" s="110" t="s">
        <v>347</v>
      </c>
      <c r="D1553" s="147" t="s">
        <v>4238</v>
      </c>
      <c r="E1553" s="150">
        <v>57</v>
      </c>
      <c r="F1553" s="150">
        <v>24</v>
      </c>
      <c r="G1553" s="147" t="s">
        <v>1466</v>
      </c>
      <c r="H1553" s="110" t="s">
        <v>338</v>
      </c>
      <c r="I1553" s="110" t="s">
        <v>349</v>
      </c>
      <c r="J1553" s="110">
        <v>3</v>
      </c>
      <c r="K1553" s="154">
        <v>1368</v>
      </c>
      <c r="L1553" s="154" t="s">
        <v>620</v>
      </c>
      <c r="M1553" s="154">
        <v>41.189300000000003</v>
      </c>
      <c r="N1553" s="154">
        <v>-99.656199999999998</v>
      </c>
      <c r="O1553" s="154" t="str">
        <f>IF(TYPE(VLOOKUP(A1553,'2025 check'!$E$3:$E$2531,1,0))=16,"Legacy Eligibility","Y")</f>
        <v>Y</v>
      </c>
    </row>
    <row r="1554" spans="1:15" x14ac:dyDescent="0.2">
      <c r="A1554" s="110" t="s">
        <v>4239</v>
      </c>
      <c r="B1554" s="149" t="s">
        <v>4240</v>
      </c>
      <c r="C1554" s="110" t="s">
        <v>419</v>
      </c>
      <c r="D1554" s="147" t="s">
        <v>4241</v>
      </c>
      <c r="E1554" s="150">
        <v>30</v>
      </c>
      <c r="F1554" s="150">
        <v>24.2</v>
      </c>
      <c r="G1554" s="147" t="s">
        <v>1832</v>
      </c>
      <c r="H1554" s="110" t="s">
        <v>338</v>
      </c>
      <c r="I1554" s="110" t="s">
        <v>339</v>
      </c>
      <c r="J1554" s="110">
        <v>4</v>
      </c>
      <c r="K1554" s="154">
        <v>726</v>
      </c>
      <c r="L1554" s="154" t="s">
        <v>340</v>
      </c>
      <c r="M1554" s="154">
        <v>40.659199999999998</v>
      </c>
      <c r="N1554" s="154">
        <v>-100.0958</v>
      </c>
      <c r="O1554" s="154" t="str">
        <f>IF(TYPE(VLOOKUP(A1554,'2025 check'!$E$3:$E$2531,1,0))=16,"Legacy Eligibility","Y")</f>
        <v>Legacy Eligibility</v>
      </c>
    </row>
    <row r="1555" spans="1:15" x14ac:dyDescent="0.2">
      <c r="A1555" s="110" t="s">
        <v>4242</v>
      </c>
      <c r="B1555" s="149" t="s">
        <v>4243</v>
      </c>
      <c r="C1555" s="110" t="s">
        <v>356</v>
      </c>
      <c r="D1555" s="147" t="s">
        <v>4244</v>
      </c>
      <c r="E1555" s="150">
        <v>63</v>
      </c>
      <c r="F1555" s="150">
        <v>20.100000000000001</v>
      </c>
      <c r="G1555" s="147" t="s">
        <v>1832</v>
      </c>
      <c r="H1555" s="110" t="s">
        <v>338</v>
      </c>
      <c r="I1555" s="110" t="s">
        <v>359</v>
      </c>
      <c r="J1555" s="110">
        <v>1</v>
      </c>
      <c r="K1555" s="154">
        <v>1266.3</v>
      </c>
      <c r="L1555" s="154" t="s">
        <v>340</v>
      </c>
      <c r="M1555" s="154">
        <v>40.284999599999999</v>
      </c>
      <c r="N1555" s="154">
        <v>-96.706699999999998</v>
      </c>
      <c r="O1555" s="154" t="str">
        <f>IF(TYPE(VLOOKUP(A1555,'2025 check'!$E$3:$E$2531,1,0))=16,"Legacy Eligibility","Y")</f>
        <v>Y</v>
      </c>
    </row>
    <row r="1556" spans="1:15" x14ac:dyDescent="0.2">
      <c r="A1556" s="110" t="s">
        <v>4245</v>
      </c>
      <c r="B1556" s="149">
        <v>0</v>
      </c>
      <c r="C1556" s="110" t="s">
        <v>425</v>
      </c>
      <c r="D1556" s="147" t="s">
        <v>4246</v>
      </c>
      <c r="E1556" s="150">
        <v>40</v>
      </c>
      <c r="F1556" s="150">
        <v>20.3</v>
      </c>
      <c r="G1556" s="147" t="s">
        <v>1466</v>
      </c>
      <c r="H1556" s="110" t="s">
        <v>338</v>
      </c>
      <c r="I1556" s="110" t="s">
        <v>349</v>
      </c>
      <c r="J1556" s="110">
        <v>3</v>
      </c>
      <c r="K1556" s="154">
        <v>812</v>
      </c>
      <c r="L1556" s="154" t="s">
        <v>340</v>
      </c>
      <c r="M1556" s="154">
        <v>40.727499999999999</v>
      </c>
      <c r="N1556" s="154">
        <v>-98.026499999999999</v>
      </c>
      <c r="O1556" s="154" t="str">
        <f>IF(TYPE(VLOOKUP(A1556,'2025 check'!$E$3:$E$2531,1,0))=16,"Legacy Eligibility","Y")</f>
        <v>Y</v>
      </c>
    </row>
    <row r="1557" spans="1:15" x14ac:dyDescent="0.2">
      <c r="A1557" s="110" t="s">
        <v>4247</v>
      </c>
      <c r="B1557" s="149" t="s">
        <v>4248</v>
      </c>
      <c r="C1557" s="110" t="s">
        <v>1202</v>
      </c>
      <c r="D1557" s="147" t="s">
        <v>4249</v>
      </c>
      <c r="E1557" s="150">
        <v>32</v>
      </c>
      <c r="F1557" s="150">
        <v>24.2</v>
      </c>
      <c r="G1557" s="147" t="s">
        <v>1832</v>
      </c>
      <c r="H1557" s="110" t="s">
        <v>338</v>
      </c>
      <c r="I1557" s="110" t="s">
        <v>359</v>
      </c>
      <c r="J1557" s="110">
        <v>1</v>
      </c>
      <c r="K1557" s="154">
        <v>774.4</v>
      </c>
      <c r="L1557" s="154" t="s">
        <v>340</v>
      </c>
      <c r="M1557" s="154">
        <v>40.973199999999999</v>
      </c>
      <c r="N1557" s="154">
        <v>-96.746600000000001</v>
      </c>
      <c r="O1557" s="154" t="str">
        <f>IF(TYPE(VLOOKUP(A1557,'2025 check'!$E$3:$E$2531,1,0))=16,"Legacy Eligibility","Y")</f>
        <v>Legacy Eligibility</v>
      </c>
    </row>
    <row r="1558" spans="1:15" x14ac:dyDescent="0.2">
      <c r="A1558" s="110" t="s">
        <v>4250</v>
      </c>
      <c r="B1558" s="149" t="s">
        <v>4251</v>
      </c>
      <c r="C1558" s="110" t="s">
        <v>1688</v>
      </c>
      <c r="D1558" s="147" t="s">
        <v>4252</v>
      </c>
      <c r="E1558" s="150">
        <v>125</v>
      </c>
      <c r="F1558" s="150">
        <v>22</v>
      </c>
      <c r="G1558" s="147" t="s">
        <v>1466</v>
      </c>
      <c r="H1558" s="110" t="s">
        <v>338</v>
      </c>
      <c r="I1558" s="110" t="s">
        <v>339</v>
      </c>
      <c r="J1558" s="110">
        <v>4</v>
      </c>
      <c r="K1558" s="154">
        <v>2750</v>
      </c>
      <c r="L1558" s="154" t="s">
        <v>620</v>
      </c>
      <c r="M1558" s="154">
        <v>40.9437</v>
      </c>
      <c r="N1558" s="154">
        <v>-100.3205</v>
      </c>
      <c r="O1558" s="154" t="str">
        <f>IF(TYPE(VLOOKUP(A1558,'2025 check'!$E$3:$E$2531,1,0))=16,"Legacy Eligibility","Y")</f>
        <v>Y</v>
      </c>
    </row>
    <row r="1559" spans="1:15" x14ac:dyDescent="0.2">
      <c r="A1559" s="110" t="s">
        <v>4253</v>
      </c>
      <c r="B1559" s="149">
        <v>0</v>
      </c>
      <c r="C1559" s="110" t="s">
        <v>652</v>
      </c>
      <c r="D1559" s="147" t="s">
        <v>4254</v>
      </c>
      <c r="E1559" s="150">
        <v>32.999000000000002</v>
      </c>
      <c r="F1559" s="150">
        <v>20.2</v>
      </c>
      <c r="G1559" s="147" t="s">
        <v>1832</v>
      </c>
      <c r="H1559" s="110" t="s">
        <v>338</v>
      </c>
      <c r="I1559" s="110" t="s">
        <v>344</v>
      </c>
      <c r="J1559" s="110">
        <v>2</v>
      </c>
      <c r="K1559" s="154">
        <v>666.6</v>
      </c>
      <c r="L1559" s="154" t="s">
        <v>340</v>
      </c>
      <c r="M1559" s="154">
        <v>41.794600000000003</v>
      </c>
      <c r="N1559" s="154">
        <v>-97.619799999999998</v>
      </c>
      <c r="O1559" s="154" t="str">
        <f>IF(TYPE(VLOOKUP(A1559,'2025 check'!$E$3:$E$2531,1,0))=16,"Legacy Eligibility","Y")</f>
        <v>Y</v>
      </c>
    </row>
    <row r="1560" spans="1:15" x14ac:dyDescent="0.2">
      <c r="A1560" s="110" t="s">
        <v>4255</v>
      </c>
      <c r="B1560" s="149" t="s">
        <v>4256</v>
      </c>
      <c r="C1560" s="110" t="s">
        <v>435</v>
      </c>
      <c r="D1560" s="147" t="s">
        <v>4257</v>
      </c>
      <c r="E1560" s="150">
        <v>33</v>
      </c>
      <c r="F1560" s="150">
        <v>22</v>
      </c>
      <c r="G1560" s="147" t="s">
        <v>1466</v>
      </c>
      <c r="H1560" s="110" t="s">
        <v>338</v>
      </c>
      <c r="I1560" s="110" t="s">
        <v>349</v>
      </c>
      <c r="J1560" s="110">
        <v>3</v>
      </c>
      <c r="K1560" s="154">
        <v>726</v>
      </c>
      <c r="L1560" s="154" t="s">
        <v>620</v>
      </c>
      <c r="M1560" s="154">
        <v>41.194800000000001</v>
      </c>
      <c r="N1560" s="154">
        <v>-97.963499999999996</v>
      </c>
      <c r="O1560" s="154" t="str">
        <f>IF(TYPE(VLOOKUP(A1560,'2025 check'!$E$3:$E$2531,1,0))=16,"Legacy Eligibility","Y")</f>
        <v>Y</v>
      </c>
    </row>
    <row r="1561" spans="1:15" x14ac:dyDescent="0.2">
      <c r="A1561" s="110" t="s">
        <v>4258</v>
      </c>
      <c r="B1561" s="149" t="s">
        <v>4259</v>
      </c>
      <c r="C1561" s="110" t="s">
        <v>435</v>
      </c>
      <c r="D1561" s="147" t="s">
        <v>4260</v>
      </c>
      <c r="E1561" s="150">
        <v>49</v>
      </c>
      <c r="F1561" s="150">
        <v>22.2</v>
      </c>
      <c r="G1561" s="147" t="s">
        <v>1466</v>
      </c>
      <c r="H1561" s="110" t="s">
        <v>338</v>
      </c>
      <c r="I1561" s="110" t="s">
        <v>349</v>
      </c>
      <c r="J1561" s="110">
        <v>3</v>
      </c>
      <c r="K1561" s="154">
        <v>1087.8</v>
      </c>
      <c r="L1561" s="154" t="s">
        <v>620</v>
      </c>
      <c r="M1561" s="154">
        <v>41.249299999999998</v>
      </c>
      <c r="N1561" s="154">
        <v>-97.871099999999998</v>
      </c>
      <c r="O1561" s="154" t="str">
        <f>IF(TYPE(VLOOKUP(A1561,'2025 check'!$E$3:$E$2531,1,0))=16,"Legacy Eligibility","Y")</f>
        <v>Y</v>
      </c>
    </row>
    <row r="1562" spans="1:15" x14ac:dyDescent="0.2">
      <c r="A1562" s="110" t="s">
        <v>4261</v>
      </c>
      <c r="B1562" s="149">
        <v>0</v>
      </c>
      <c r="C1562" s="110" t="s">
        <v>387</v>
      </c>
      <c r="D1562" s="147" t="s">
        <v>4262</v>
      </c>
      <c r="E1562" s="150">
        <v>32</v>
      </c>
      <c r="F1562" s="150">
        <v>20.2</v>
      </c>
      <c r="G1562" s="147" t="s">
        <v>1466</v>
      </c>
      <c r="H1562" s="110" t="s">
        <v>338</v>
      </c>
      <c r="I1562" s="110" t="s">
        <v>344</v>
      </c>
      <c r="J1562" s="110">
        <v>2</v>
      </c>
      <c r="K1562" s="154">
        <v>646.4</v>
      </c>
      <c r="L1562" s="154" t="s">
        <v>620</v>
      </c>
      <c r="M1562" s="154">
        <v>42.117729843673196</v>
      </c>
      <c r="N1562" s="154">
        <v>-96.667742915344235</v>
      </c>
      <c r="O1562" s="154" t="str">
        <f>IF(TYPE(VLOOKUP(A1562,'2025 check'!$E$3:$E$2531,1,0))=16,"Legacy Eligibility","Y")</f>
        <v>Y</v>
      </c>
    </row>
    <row r="1563" spans="1:15" x14ac:dyDescent="0.2">
      <c r="A1563" s="110" t="s">
        <v>4263</v>
      </c>
      <c r="B1563" s="149" t="s">
        <v>4264</v>
      </c>
      <c r="C1563" s="110" t="s">
        <v>918</v>
      </c>
      <c r="D1563" s="147" t="s">
        <v>4265</v>
      </c>
      <c r="E1563" s="150">
        <v>41</v>
      </c>
      <c r="F1563" s="150">
        <v>18.600000000000001</v>
      </c>
      <c r="G1563" s="147" t="s">
        <v>1931</v>
      </c>
      <c r="H1563" s="110" t="s">
        <v>548</v>
      </c>
      <c r="I1563" s="110" t="s">
        <v>349</v>
      </c>
      <c r="J1563" s="110">
        <v>3</v>
      </c>
      <c r="K1563" s="154">
        <v>762.6</v>
      </c>
      <c r="L1563" s="154" t="s">
        <v>340</v>
      </c>
      <c r="M1563" s="154">
        <v>40.176000000000002</v>
      </c>
      <c r="N1563" s="154">
        <v>-98.402000000000001</v>
      </c>
      <c r="O1563" s="154" t="str">
        <f>IF(TYPE(VLOOKUP(A1563,'2025 check'!$E$3:$E$2531,1,0))=16,"Legacy Eligibility","Y")</f>
        <v>Y</v>
      </c>
    </row>
    <row r="1564" spans="1:15" x14ac:dyDescent="0.2">
      <c r="A1564" s="110" t="s">
        <v>4266</v>
      </c>
      <c r="B1564" s="149">
        <v>0</v>
      </c>
      <c r="C1564" s="110" t="s">
        <v>918</v>
      </c>
      <c r="D1564" s="147" t="s">
        <v>4267</v>
      </c>
      <c r="E1564" s="150">
        <v>38</v>
      </c>
      <c r="F1564" s="150">
        <v>20.100000000000001</v>
      </c>
      <c r="G1564" s="147" t="s">
        <v>1931</v>
      </c>
      <c r="H1564" s="110" t="s">
        <v>338</v>
      </c>
      <c r="I1564" s="110" t="s">
        <v>349</v>
      </c>
      <c r="J1564" s="110">
        <v>3</v>
      </c>
      <c r="K1564" s="154">
        <v>763.8</v>
      </c>
      <c r="L1564" s="154" t="s">
        <v>620</v>
      </c>
      <c r="M1564" s="154">
        <v>40.1614</v>
      </c>
      <c r="N1564" s="154">
        <v>-98.406000000000006</v>
      </c>
      <c r="O1564" s="154" t="str">
        <f>IF(TYPE(VLOOKUP(A1564,'2025 check'!$E$3:$E$2531,1,0))=16,"Legacy Eligibility","Y")</f>
        <v>Y</v>
      </c>
    </row>
    <row r="1565" spans="1:15" x14ac:dyDescent="0.2">
      <c r="A1565" s="110" t="s">
        <v>4268</v>
      </c>
      <c r="B1565" s="149" t="s">
        <v>4269</v>
      </c>
      <c r="C1565" s="110" t="s">
        <v>398</v>
      </c>
      <c r="D1565" s="147" t="s">
        <v>4270</v>
      </c>
      <c r="E1565" s="150">
        <v>51</v>
      </c>
      <c r="F1565" s="150">
        <v>30</v>
      </c>
      <c r="G1565" s="147" t="s">
        <v>1832</v>
      </c>
      <c r="H1565" s="110" t="s">
        <v>338</v>
      </c>
      <c r="I1565" s="110" t="s">
        <v>359</v>
      </c>
      <c r="J1565" s="110">
        <v>1</v>
      </c>
      <c r="K1565" s="154">
        <v>1530</v>
      </c>
      <c r="L1565" s="154" t="s">
        <v>340</v>
      </c>
      <c r="M1565" s="154">
        <v>40.8307</v>
      </c>
      <c r="N1565" s="154">
        <v>-95.873099999999994</v>
      </c>
      <c r="O1565" s="154" t="str">
        <f>IF(TYPE(VLOOKUP(A1565,'2025 check'!$E$3:$E$2531,1,0))=16,"Legacy Eligibility","Y")</f>
        <v>Y</v>
      </c>
    </row>
    <row r="1566" spans="1:15" x14ac:dyDescent="0.2">
      <c r="A1566" s="110" t="s">
        <v>4271</v>
      </c>
      <c r="B1566" s="149" t="s">
        <v>4272</v>
      </c>
      <c r="C1566" s="110" t="s">
        <v>876</v>
      </c>
      <c r="D1566" s="147" t="s">
        <v>4273</v>
      </c>
      <c r="E1566" s="150">
        <v>28</v>
      </c>
      <c r="F1566" s="150">
        <v>32</v>
      </c>
      <c r="G1566" s="147" t="s">
        <v>2278</v>
      </c>
      <c r="H1566" s="110" t="s">
        <v>338</v>
      </c>
      <c r="I1566" s="110" t="s">
        <v>349</v>
      </c>
      <c r="J1566" s="110">
        <v>3</v>
      </c>
      <c r="K1566" s="154">
        <v>896</v>
      </c>
      <c r="L1566" s="154" t="s">
        <v>340</v>
      </c>
      <c r="M1566" s="154">
        <v>40.872</v>
      </c>
      <c r="N1566" s="154">
        <v>-99.825999999999993</v>
      </c>
      <c r="O1566" s="154" t="str">
        <f>IF(TYPE(VLOOKUP(A1566,'2025 check'!$E$3:$E$2531,1,0))=16,"Legacy Eligibility","Y")</f>
        <v>Y</v>
      </c>
    </row>
    <row r="1567" spans="1:15" x14ac:dyDescent="0.2">
      <c r="A1567" s="110" t="s">
        <v>4274</v>
      </c>
      <c r="B1567" s="149">
        <v>0</v>
      </c>
      <c r="C1567" s="110" t="s">
        <v>632</v>
      </c>
      <c r="D1567" s="147" t="s">
        <v>4275</v>
      </c>
      <c r="E1567" s="150">
        <v>60</v>
      </c>
      <c r="F1567" s="150">
        <v>26.2</v>
      </c>
      <c r="G1567" s="147" t="s">
        <v>3868</v>
      </c>
      <c r="H1567" s="110" t="s">
        <v>338</v>
      </c>
      <c r="I1567" s="110" t="s">
        <v>349</v>
      </c>
      <c r="J1567" s="110">
        <v>3</v>
      </c>
      <c r="K1567" s="154">
        <v>1572</v>
      </c>
      <c r="L1567" s="154" t="s">
        <v>340</v>
      </c>
      <c r="M1567" s="154">
        <v>41.473300000000002</v>
      </c>
      <c r="N1567" s="154">
        <v>-98.688299999999998</v>
      </c>
      <c r="O1567" s="154" t="str">
        <f>IF(TYPE(VLOOKUP(A1567,'2025 check'!$E$3:$E$2531,1,0))=16,"Legacy Eligibility","Y")</f>
        <v>Legacy Eligibility</v>
      </c>
    </row>
    <row r="1568" spans="1:15" x14ac:dyDescent="0.2">
      <c r="A1568" s="110" t="s">
        <v>4276</v>
      </c>
      <c r="B1568" s="149" t="s">
        <v>4277</v>
      </c>
      <c r="C1568" s="110" t="s">
        <v>381</v>
      </c>
      <c r="D1568" s="147" t="s">
        <v>4278</v>
      </c>
      <c r="E1568" s="150">
        <v>101</v>
      </c>
      <c r="F1568" s="150">
        <v>26.3</v>
      </c>
      <c r="G1568" s="147" t="s">
        <v>2278</v>
      </c>
      <c r="H1568" s="110" t="s">
        <v>338</v>
      </c>
      <c r="I1568" s="110" t="s">
        <v>359</v>
      </c>
      <c r="J1568" s="110">
        <v>1</v>
      </c>
      <c r="K1568" s="154">
        <v>2656.3</v>
      </c>
      <c r="L1568" s="154" t="s">
        <v>340</v>
      </c>
      <c r="M1568" s="154">
        <v>40.058422582258437</v>
      </c>
      <c r="N1568" s="154">
        <v>-95.680686588954927</v>
      </c>
      <c r="O1568" s="154" t="str">
        <f>IF(TYPE(VLOOKUP(A1568,'2025 check'!$E$3:$E$2531,1,0))=16,"Legacy Eligibility","Y")</f>
        <v>Y</v>
      </c>
    </row>
    <row r="1569" spans="1:15" x14ac:dyDescent="0.2">
      <c r="A1569" s="110" t="s">
        <v>4279</v>
      </c>
      <c r="B1569" s="149" t="s">
        <v>4280</v>
      </c>
      <c r="C1569" s="110" t="s">
        <v>460</v>
      </c>
      <c r="D1569" s="147" t="s">
        <v>4281</v>
      </c>
      <c r="E1569" s="150">
        <v>161</v>
      </c>
      <c r="F1569" s="150">
        <v>28.5</v>
      </c>
      <c r="G1569" s="147" t="s">
        <v>1832</v>
      </c>
      <c r="H1569" s="110" t="s">
        <v>338</v>
      </c>
      <c r="I1569" s="110" t="s">
        <v>359</v>
      </c>
      <c r="J1569" s="110">
        <v>1</v>
      </c>
      <c r="K1569" s="154">
        <v>4588.5</v>
      </c>
      <c r="L1569" s="154" t="s">
        <v>340</v>
      </c>
      <c r="M1569" s="154">
        <v>40.871699999999997</v>
      </c>
      <c r="N1569" s="154">
        <v>-97.073300000000003</v>
      </c>
      <c r="O1569" s="154" t="str">
        <f>IF(TYPE(VLOOKUP(A1569,'2025 check'!$E$3:$E$2531,1,0))=16,"Legacy Eligibility","Y")</f>
        <v>Y</v>
      </c>
    </row>
    <row r="1570" spans="1:15" x14ac:dyDescent="0.2">
      <c r="A1570" s="110" t="s">
        <v>4282</v>
      </c>
      <c r="B1570" s="149" t="s">
        <v>4283</v>
      </c>
      <c r="C1570" s="110" t="s">
        <v>398</v>
      </c>
      <c r="D1570" s="147" t="s">
        <v>4284</v>
      </c>
      <c r="E1570" s="150">
        <v>30</v>
      </c>
      <c r="F1570" s="150">
        <v>29.9</v>
      </c>
      <c r="G1570" s="147" t="s">
        <v>1832</v>
      </c>
      <c r="H1570" s="110" t="s">
        <v>338</v>
      </c>
      <c r="I1570" s="110" t="s">
        <v>359</v>
      </c>
      <c r="J1570" s="110">
        <v>1</v>
      </c>
      <c r="K1570" s="154">
        <v>897</v>
      </c>
      <c r="L1570" s="154" t="s">
        <v>620</v>
      </c>
      <c r="M1570" s="154">
        <v>40.948099999999997</v>
      </c>
      <c r="N1570" s="154">
        <v>-95.872900000000001</v>
      </c>
      <c r="O1570" s="154" t="str">
        <f>IF(TYPE(VLOOKUP(A1570,'2025 check'!$E$3:$E$2531,1,0))=16,"Legacy Eligibility","Y")</f>
        <v>Y</v>
      </c>
    </row>
    <row r="1571" spans="1:15" x14ac:dyDescent="0.2">
      <c r="A1571" s="110" t="s">
        <v>4285</v>
      </c>
      <c r="B1571" s="149">
        <v>0</v>
      </c>
      <c r="C1571" s="110" t="s">
        <v>1688</v>
      </c>
      <c r="D1571" s="147" t="s">
        <v>4286</v>
      </c>
      <c r="E1571" s="150">
        <v>145</v>
      </c>
      <c r="F1571" s="150">
        <v>22.5</v>
      </c>
      <c r="G1571" s="147" t="s">
        <v>1466</v>
      </c>
      <c r="H1571" s="110" t="s">
        <v>338</v>
      </c>
      <c r="I1571" s="110" t="s">
        <v>339</v>
      </c>
      <c r="J1571" s="110">
        <v>4</v>
      </c>
      <c r="K1571" s="154">
        <v>3262.5</v>
      </c>
      <c r="L1571" s="154" t="s">
        <v>340</v>
      </c>
      <c r="M1571" s="154">
        <v>40.968000000000004</v>
      </c>
      <c r="N1571" s="154">
        <v>-100.358</v>
      </c>
      <c r="O1571" s="154" t="str">
        <f>IF(TYPE(VLOOKUP(A1571,'2025 check'!$E$3:$E$2531,1,0))=16,"Legacy Eligibility","Y")</f>
        <v>Y</v>
      </c>
    </row>
    <row r="1572" spans="1:15" x14ac:dyDescent="0.2">
      <c r="A1572" s="110" t="s">
        <v>4287</v>
      </c>
      <c r="B1572" s="149" t="s">
        <v>4288</v>
      </c>
      <c r="C1572" s="110" t="s">
        <v>381</v>
      </c>
      <c r="D1572" s="147" t="s">
        <v>4289</v>
      </c>
      <c r="E1572" s="150">
        <v>40</v>
      </c>
      <c r="F1572" s="150">
        <v>25.7</v>
      </c>
      <c r="G1572" s="147" t="s">
        <v>1832</v>
      </c>
      <c r="H1572" s="110" t="s">
        <v>338</v>
      </c>
      <c r="I1572" s="110" t="s">
        <v>359</v>
      </c>
      <c r="J1572" s="110">
        <v>1</v>
      </c>
      <c r="K1572" s="154">
        <v>1028</v>
      </c>
      <c r="L1572" s="154" t="s">
        <v>340</v>
      </c>
      <c r="M1572" s="154">
        <v>40.006</v>
      </c>
      <c r="N1572" s="154">
        <v>-95.831599999999995</v>
      </c>
      <c r="O1572" s="154" t="str">
        <f>IF(TYPE(VLOOKUP(A1572,'2025 check'!$E$3:$E$2531,1,0))=16,"Legacy Eligibility","Y")</f>
        <v>Y</v>
      </c>
    </row>
    <row r="1573" spans="1:15" x14ac:dyDescent="0.2">
      <c r="A1573" s="110" t="s">
        <v>4290</v>
      </c>
      <c r="B1573" s="149">
        <v>0</v>
      </c>
      <c r="C1573" s="110" t="s">
        <v>425</v>
      </c>
      <c r="D1573" s="147" t="s">
        <v>4291</v>
      </c>
      <c r="E1573" s="150">
        <v>40</v>
      </c>
      <c r="F1573" s="150">
        <v>24</v>
      </c>
      <c r="G1573" s="147" t="s">
        <v>1832</v>
      </c>
      <c r="H1573" s="110" t="s">
        <v>548</v>
      </c>
      <c r="I1573" s="110" t="s">
        <v>349</v>
      </c>
      <c r="J1573" s="110">
        <v>3</v>
      </c>
      <c r="K1573" s="154">
        <v>960</v>
      </c>
      <c r="L1573" s="154" t="s">
        <v>620</v>
      </c>
      <c r="M1573" s="154">
        <v>40.824199999999998</v>
      </c>
      <c r="N1573" s="154">
        <v>-98.073300000000003</v>
      </c>
      <c r="O1573" s="154" t="str">
        <f>IF(TYPE(VLOOKUP(A1573,'2025 check'!$E$3:$E$2531,1,0))=16,"Legacy Eligibility","Y")</f>
        <v>Y</v>
      </c>
    </row>
    <row r="1574" spans="1:15" ht="28.5" x14ac:dyDescent="0.2">
      <c r="A1574" s="110" t="s">
        <v>4292</v>
      </c>
      <c r="B1574" s="149" t="s">
        <v>4293</v>
      </c>
      <c r="C1574" s="110" t="s">
        <v>381</v>
      </c>
      <c r="D1574" s="147" t="s">
        <v>4294</v>
      </c>
      <c r="E1574" s="150">
        <v>24</v>
      </c>
      <c r="F1574" s="150">
        <v>20.3</v>
      </c>
      <c r="G1574" s="147" t="s">
        <v>1832</v>
      </c>
      <c r="H1574" s="110" t="s">
        <v>338</v>
      </c>
      <c r="I1574" s="110" t="s">
        <v>359</v>
      </c>
      <c r="J1574" s="110">
        <v>1</v>
      </c>
      <c r="K1574" s="154">
        <v>487.2</v>
      </c>
      <c r="L1574" s="154" t="s">
        <v>340</v>
      </c>
      <c r="M1574" s="154">
        <v>40.035800000000002</v>
      </c>
      <c r="N1574" s="154">
        <v>-95.444999600000003</v>
      </c>
      <c r="O1574" s="154" t="str">
        <f>IF(TYPE(VLOOKUP(A1574,'2025 check'!$E$3:$E$2531,1,0))=16,"Legacy Eligibility","Y")</f>
        <v>Y</v>
      </c>
    </row>
    <row r="1575" spans="1:15" x14ac:dyDescent="0.2">
      <c r="A1575" s="110" t="s">
        <v>4295</v>
      </c>
      <c r="B1575" s="149" t="s">
        <v>4296</v>
      </c>
      <c r="C1575" s="110" t="s">
        <v>559</v>
      </c>
      <c r="D1575" s="147" t="s">
        <v>4297</v>
      </c>
      <c r="E1575" s="150">
        <v>23.999343832021001</v>
      </c>
      <c r="F1575" s="150">
        <v>24</v>
      </c>
      <c r="G1575" s="147" t="s">
        <v>1466</v>
      </c>
      <c r="H1575" s="110" t="s">
        <v>338</v>
      </c>
      <c r="I1575" s="110" t="s">
        <v>359</v>
      </c>
      <c r="J1575" s="110">
        <v>1</v>
      </c>
      <c r="K1575" s="154">
        <v>576</v>
      </c>
      <c r="L1575" s="154" t="s">
        <v>340</v>
      </c>
      <c r="M1575" s="154">
        <v>40.487299999999998</v>
      </c>
      <c r="N1575" s="154">
        <v>-96.938999999999993</v>
      </c>
      <c r="O1575" s="154" t="str">
        <f>IF(TYPE(VLOOKUP(A1575,'2025 check'!$E$3:$E$2531,1,0))=16,"Legacy Eligibility","Y")</f>
        <v>Y</v>
      </c>
    </row>
    <row r="1576" spans="1:15" x14ac:dyDescent="0.2">
      <c r="A1576" s="110" t="s">
        <v>4298</v>
      </c>
      <c r="B1576" s="149" t="s">
        <v>4299</v>
      </c>
      <c r="C1576" s="110" t="s">
        <v>1481</v>
      </c>
      <c r="D1576" s="147" t="s">
        <v>4300</v>
      </c>
      <c r="E1576" s="150">
        <v>24</v>
      </c>
      <c r="F1576" s="150">
        <v>16.2</v>
      </c>
      <c r="G1576" s="147" t="s">
        <v>1466</v>
      </c>
      <c r="H1576" s="110" t="s">
        <v>338</v>
      </c>
      <c r="I1576" s="110" t="s">
        <v>349</v>
      </c>
      <c r="J1576" s="110">
        <v>3</v>
      </c>
      <c r="K1576" s="154">
        <v>388.8</v>
      </c>
      <c r="L1576" s="154" t="s">
        <v>340</v>
      </c>
      <c r="M1576" s="154">
        <v>40.669699999999999</v>
      </c>
      <c r="N1576" s="154">
        <v>-99.322800000000001</v>
      </c>
      <c r="O1576" s="154" t="str">
        <f>IF(TYPE(VLOOKUP(A1576,'2025 check'!$E$3:$E$2531,1,0))=16,"Legacy Eligibility","Y")</f>
        <v>Legacy Eligibility</v>
      </c>
    </row>
    <row r="1577" spans="1:15" x14ac:dyDescent="0.2">
      <c r="A1577" s="110" t="s">
        <v>4301</v>
      </c>
      <c r="B1577" s="149" t="s">
        <v>4302</v>
      </c>
      <c r="C1577" s="110" t="s">
        <v>973</v>
      </c>
      <c r="D1577" s="147" t="s">
        <v>4303</v>
      </c>
      <c r="E1577" s="150">
        <v>25</v>
      </c>
      <c r="F1577" s="150">
        <v>16.399999999999999</v>
      </c>
      <c r="G1577" s="147" t="s">
        <v>1832</v>
      </c>
      <c r="H1577" s="110" t="s">
        <v>338</v>
      </c>
      <c r="I1577" s="110" t="s">
        <v>359</v>
      </c>
      <c r="J1577" s="110">
        <v>1</v>
      </c>
      <c r="K1577" s="154">
        <v>410</v>
      </c>
      <c r="L1577" s="154" t="s">
        <v>620</v>
      </c>
      <c r="M1577" s="154">
        <v>41.2637</v>
      </c>
      <c r="N1577" s="154">
        <v>-97.028300000000002</v>
      </c>
      <c r="O1577" s="154" t="str">
        <f>IF(TYPE(VLOOKUP(A1577,'2025 check'!$E$3:$E$2531,1,0))=16,"Legacy Eligibility","Y")</f>
        <v>Y</v>
      </c>
    </row>
    <row r="1578" spans="1:15" x14ac:dyDescent="0.2">
      <c r="A1578" s="110" t="s">
        <v>4304</v>
      </c>
      <c r="B1578" s="149" t="s">
        <v>4305</v>
      </c>
      <c r="C1578" s="110" t="s">
        <v>398</v>
      </c>
      <c r="D1578" s="147" t="s">
        <v>4306</v>
      </c>
      <c r="E1578" s="150">
        <v>28</v>
      </c>
      <c r="F1578" s="150">
        <v>16.399999999999999</v>
      </c>
      <c r="G1578" s="147" t="s">
        <v>1832</v>
      </c>
      <c r="H1578" s="110" t="s">
        <v>338</v>
      </c>
      <c r="I1578" s="110" t="s">
        <v>359</v>
      </c>
      <c r="J1578" s="110">
        <v>1</v>
      </c>
      <c r="K1578" s="154">
        <v>459.2</v>
      </c>
      <c r="L1578" s="154" t="s">
        <v>620</v>
      </c>
      <c r="M1578" s="154">
        <v>40.993600000000001</v>
      </c>
      <c r="N1578" s="154">
        <v>-96.293800000000005</v>
      </c>
      <c r="O1578" s="154" t="str">
        <f>IF(TYPE(VLOOKUP(A1578,'2025 check'!$E$3:$E$2531,1,0))=16,"Legacy Eligibility","Y")</f>
        <v>Y</v>
      </c>
    </row>
    <row r="1579" spans="1:15" x14ac:dyDescent="0.2">
      <c r="A1579" s="110" t="s">
        <v>4307</v>
      </c>
      <c r="B1579" s="149">
        <v>0</v>
      </c>
      <c r="C1579" s="110" t="s">
        <v>590</v>
      </c>
      <c r="D1579" s="147" t="s">
        <v>4308</v>
      </c>
      <c r="E1579" s="150">
        <v>34</v>
      </c>
      <c r="F1579" s="150">
        <v>18.3</v>
      </c>
      <c r="G1579" s="147" t="s">
        <v>1832</v>
      </c>
      <c r="H1579" s="110" t="s">
        <v>338</v>
      </c>
      <c r="I1579" s="110" t="s">
        <v>344</v>
      </c>
      <c r="J1579" s="110">
        <v>2</v>
      </c>
      <c r="K1579" s="154">
        <v>622.20000000000005</v>
      </c>
      <c r="L1579" s="154" t="s">
        <v>620</v>
      </c>
      <c r="M1579" s="154">
        <v>42.583300000000001</v>
      </c>
      <c r="N1579" s="154">
        <v>-97.138900000000007</v>
      </c>
      <c r="O1579" s="154" t="str">
        <f>IF(TYPE(VLOOKUP(A1579,'2025 check'!$E$3:$E$2531,1,0))=16,"Legacy Eligibility","Y")</f>
        <v>Y</v>
      </c>
    </row>
    <row r="1580" spans="1:15" x14ac:dyDescent="0.2">
      <c r="A1580" s="110" t="s">
        <v>4309</v>
      </c>
      <c r="B1580" s="149">
        <v>0</v>
      </c>
      <c r="C1580" s="110" t="s">
        <v>590</v>
      </c>
      <c r="D1580" s="147" t="s">
        <v>4310</v>
      </c>
      <c r="E1580" s="150">
        <v>30.6</v>
      </c>
      <c r="F1580" s="150">
        <v>18.8</v>
      </c>
      <c r="G1580" s="147" t="s">
        <v>1832</v>
      </c>
      <c r="H1580" s="110" t="s">
        <v>338</v>
      </c>
      <c r="I1580" s="110" t="s">
        <v>344</v>
      </c>
      <c r="J1580" s="110">
        <v>2</v>
      </c>
      <c r="K1580" s="154">
        <v>575.29999999999995</v>
      </c>
      <c r="L1580" s="154" t="s">
        <v>340</v>
      </c>
      <c r="M1580" s="154">
        <v>42.525100000000002</v>
      </c>
      <c r="N1580" s="154">
        <v>-97.211200000000005</v>
      </c>
      <c r="O1580" s="154" t="str">
        <f>IF(TYPE(VLOOKUP(A1580,'2025 check'!$E$3:$E$2531,1,0))=16,"Legacy Eligibility","Y")</f>
        <v>Y</v>
      </c>
    </row>
    <row r="1581" spans="1:15" x14ac:dyDescent="0.2">
      <c r="A1581" s="110" t="s">
        <v>4311</v>
      </c>
      <c r="B1581" s="149" t="s">
        <v>4312</v>
      </c>
      <c r="C1581" s="110" t="s">
        <v>356</v>
      </c>
      <c r="D1581" s="147" t="s">
        <v>4313</v>
      </c>
      <c r="E1581" s="150">
        <v>59</v>
      </c>
      <c r="F1581" s="150">
        <v>19.8</v>
      </c>
      <c r="G1581" s="147" t="s">
        <v>1466</v>
      </c>
      <c r="H1581" s="110" t="s">
        <v>338</v>
      </c>
      <c r="I1581" s="110" t="s">
        <v>359</v>
      </c>
      <c r="J1581" s="110">
        <v>1</v>
      </c>
      <c r="K1581" s="154">
        <v>1168.2</v>
      </c>
      <c r="L1581" s="154" t="s">
        <v>620</v>
      </c>
      <c r="M1581" s="154">
        <v>40.378300000000003</v>
      </c>
      <c r="N1581" s="154">
        <v>-96.8733</v>
      </c>
      <c r="O1581" s="154" t="str">
        <f>IF(TYPE(VLOOKUP(A1581,'2025 check'!$E$3:$E$2531,1,0))=16,"Legacy Eligibility","Y")</f>
        <v>Y</v>
      </c>
    </row>
    <row r="1582" spans="1:15" x14ac:dyDescent="0.2">
      <c r="A1582" s="110" t="s">
        <v>4314</v>
      </c>
      <c r="B1582" s="149">
        <v>0</v>
      </c>
      <c r="C1582" s="110" t="s">
        <v>632</v>
      </c>
      <c r="D1582" s="147" t="s">
        <v>4315</v>
      </c>
      <c r="E1582" s="150">
        <v>98</v>
      </c>
      <c r="F1582" s="150">
        <v>20</v>
      </c>
      <c r="G1582" s="147" t="s">
        <v>1832</v>
      </c>
      <c r="H1582" s="110" t="s">
        <v>548</v>
      </c>
      <c r="I1582" s="110" t="s">
        <v>349</v>
      </c>
      <c r="J1582" s="110">
        <v>3</v>
      </c>
      <c r="K1582" s="154">
        <v>1960</v>
      </c>
      <c r="L1582" s="154" t="s">
        <v>620</v>
      </c>
      <c r="M1582" s="154">
        <v>41.646999999999998</v>
      </c>
      <c r="N1582" s="154">
        <v>-98.301000000000002</v>
      </c>
      <c r="O1582" s="154" t="str">
        <f>IF(TYPE(VLOOKUP(A1582,'2025 check'!$E$3:$E$2531,1,0))=16,"Legacy Eligibility","Y")</f>
        <v>Y</v>
      </c>
    </row>
    <row r="1583" spans="1:15" x14ac:dyDescent="0.2">
      <c r="A1583" s="110" t="s">
        <v>4316</v>
      </c>
      <c r="B1583" s="149" t="s">
        <v>4317</v>
      </c>
      <c r="C1583" s="110" t="s">
        <v>895</v>
      </c>
      <c r="D1583" s="147" t="s">
        <v>4318</v>
      </c>
      <c r="E1583" s="150">
        <v>149</v>
      </c>
      <c r="F1583" s="150">
        <v>24</v>
      </c>
      <c r="G1583" s="147" t="s">
        <v>1443</v>
      </c>
      <c r="H1583" s="110" t="s">
        <v>358</v>
      </c>
      <c r="I1583" s="110" t="s">
        <v>349</v>
      </c>
      <c r="J1583" s="110">
        <v>3</v>
      </c>
      <c r="K1583" s="154">
        <v>3576</v>
      </c>
      <c r="L1583" s="154" t="s">
        <v>620</v>
      </c>
      <c r="M1583" s="154">
        <v>41.119799999999998</v>
      </c>
      <c r="N1583" s="154">
        <v>-98.612799999999993</v>
      </c>
      <c r="O1583" s="154" t="str">
        <f>IF(TYPE(VLOOKUP(A1583,'2025 check'!$E$3:$E$2531,1,0))=16,"Legacy Eligibility","Y")</f>
        <v>Legacy Eligibility</v>
      </c>
    </row>
    <row r="1584" spans="1:15" x14ac:dyDescent="0.2">
      <c r="A1584" s="110" t="s">
        <v>4319</v>
      </c>
      <c r="B1584" s="149" t="s">
        <v>4320</v>
      </c>
      <c r="C1584" s="110" t="s">
        <v>895</v>
      </c>
      <c r="D1584" s="147" t="s">
        <v>4321</v>
      </c>
      <c r="E1584" s="150">
        <v>25</v>
      </c>
      <c r="F1584" s="150">
        <v>20</v>
      </c>
      <c r="G1584" s="147" t="s">
        <v>1832</v>
      </c>
      <c r="H1584" s="110" t="s">
        <v>548</v>
      </c>
      <c r="I1584" s="110" t="s">
        <v>349</v>
      </c>
      <c r="J1584" s="110">
        <v>3</v>
      </c>
      <c r="K1584" s="154">
        <v>500</v>
      </c>
      <c r="L1584" s="154" t="s">
        <v>620</v>
      </c>
      <c r="M1584" s="154">
        <v>41.1492</v>
      </c>
      <c r="N1584" s="154">
        <v>-98.447299999999998</v>
      </c>
      <c r="O1584" s="154" t="str">
        <f>IF(TYPE(VLOOKUP(A1584,'2025 check'!$E$3:$E$2531,1,0))=16,"Legacy Eligibility","Y")</f>
        <v>Y</v>
      </c>
    </row>
    <row r="1585" spans="1:15" x14ac:dyDescent="0.2">
      <c r="A1585" s="110" t="s">
        <v>4322</v>
      </c>
      <c r="B1585" s="149" t="s">
        <v>4323</v>
      </c>
      <c r="C1585" s="110" t="s">
        <v>895</v>
      </c>
      <c r="D1585" s="147" t="s">
        <v>4324</v>
      </c>
      <c r="E1585" s="150">
        <v>30</v>
      </c>
      <c r="F1585" s="150">
        <v>20</v>
      </c>
      <c r="G1585" s="147" t="s">
        <v>1832</v>
      </c>
      <c r="H1585" s="110" t="s">
        <v>338</v>
      </c>
      <c r="I1585" s="110" t="s">
        <v>349</v>
      </c>
      <c r="J1585" s="110">
        <v>3</v>
      </c>
      <c r="K1585" s="154">
        <v>600</v>
      </c>
      <c r="L1585" s="154" t="s">
        <v>620</v>
      </c>
      <c r="M1585" s="154">
        <v>41.208100000000002</v>
      </c>
      <c r="N1585" s="154">
        <v>-98.709900000000005</v>
      </c>
      <c r="O1585" s="154" t="str">
        <f>IF(TYPE(VLOOKUP(A1585,'2025 check'!$E$3:$E$2531,1,0))=16,"Legacy Eligibility","Y")</f>
        <v>Y</v>
      </c>
    </row>
    <row r="1586" spans="1:15" x14ac:dyDescent="0.2">
      <c r="A1586" s="110" t="s">
        <v>4325</v>
      </c>
      <c r="B1586" s="149" t="s">
        <v>4326</v>
      </c>
      <c r="C1586" s="110" t="s">
        <v>895</v>
      </c>
      <c r="D1586" s="147" t="s">
        <v>4327</v>
      </c>
      <c r="E1586" s="150">
        <v>24</v>
      </c>
      <c r="F1586" s="150">
        <v>19.5</v>
      </c>
      <c r="G1586" s="147" t="s">
        <v>1832</v>
      </c>
      <c r="H1586" s="110" t="s">
        <v>338</v>
      </c>
      <c r="I1586" s="110" t="s">
        <v>349</v>
      </c>
      <c r="J1586" s="110">
        <v>3</v>
      </c>
      <c r="K1586" s="154">
        <v>468</v>
      </c>
      <c r="L1586" s="154" t="s">
        <v>620</v>
      </c>
      <c r="M1586" s="154">
        <v>41.162700000000001</v>
      </c>
      <c r="N1586" s="154">
        <v>-98.559700000000007</v>
      </c>
      <c r="O1586" s="154" t="str">
        <f>IF(TYPE(VLOOKUP(A1586,'2025 check'!$E$3:$E$2531,1,0))=16,"Legacy Eligibility","Y")</f>
        <v>Y</v>
      </c>
    </row>
    <row r="1587" spans="1:15" x14ac:dyDescent="0.2">
      <c r="A1587" s="110" t="s">
        <v>4328</v>
      </c>
      <c r="B1587" s="149">
        <v>0</v>
      </c>
      <c r="C1587" s="110" t="s">
        <v>2416</v>
      </c>
      <c r="D1587" s="147" t="s">
        <v>4329</v>
      </c>
      <c r="E1587" s="150">
        <v>28</v>
      </c>
      <c r="F1587" s="150">
        <v>16.100000000000001</v>
      </c>
      <c r="G1587" s="147" t="s">
        <v>375</v>
      </c>
      <c r="H1587" s="110" t="s">
        <v>338</v>
      </c>
      <c r="I1587" s="110" t="s">
        <v>344</v>
      </c>
      <c r="J1587" s="110">
        <v>2</v>
      </c>
      <c r="K1587" s="154">
        <v>450.8</v>
      </c>
      <c r="L1587" s="154" t="s">
        <v>620</v>
      </c>
      <c r="M1587" s="154">
        <v>42.781599999999997</v>
      </c>
      <c r="N1587" s="154">
        <v>-99.980699999999999</v>
      </c>
      <c r="O1587" s="154" t="str">
        <f>IF(TYPE(VLOOKUP(A1587,'2025 check'!$E$3:$E$2531,1,0))=16,"Legacy Eligibility","Y")</f>
        <v>Y</v>
      </c>
    </row>
    <row r="1588" spans="1:15" x14ac:dyDescent="0.2">
      <c r="A1588" s="110" t="s">
        <v>4330</v>
      </c>
      <c r="B1588" s="149">
        <v>0</v>
      </c>
      <c r="C1588" s="110" t="s">
        <v>1530</v>
      </c>
      <c r="D1588" s="147" t="s">
        <v>4331</v>
      </c>
      <c r="E1588" s="150">
        <v>24</v>
      </c>
      <c r="F1588" s="150">
        <v>20</v>
      </c>
      <c r="G1588" s="147" t="s">
        <v>1466</v>
      </c>
      <c r="H1588" s="110" t="s">
        <v>338</v>
      </c>
      <c r="I1588" s="110" t="s">
        <v>349</v>
      </c>
      <c r="J1588" s="110">
        <v>3</v>
      </c>
      <c r="K1588" s="154">
        <v>480</v>
      </c>
      <c r="L1588" s="154" t="s">
        <v>620</v>
      </c>
      <c r="M1588" s="154">
        <v>40.191499999999998</v>
      </c>
      <c r="N1588" s="154">
        <v>-98.069299999999998</v>
      </c>
      <c r="O1588" s="154" t="str">
        <f>IF(TYPE(VLOOKUP(A1588,'2025 check'!$E$3:$E$2531,1,0))=16,"Legacy Eligibility","Y")</f>
        <v>Y</v>
      </c>
    </row>
    <row r="1589" spans="1:15" x14ac:dyDescent="0.2">
      <c r="A1589" s="110" t="s">
        <v>4332</v>
      </c>
      <c r="B1589" s="149">
        <v>0</v>
      </c>
      <c r="C1589" s="110" t="s">
        <v>377</v>
      </c>
      <c r="D1589" s="147" t="s">
        <v>4333</v>
      </c>
      <c r="E1589" s="150">
        <v>32</v>
      </c>
      <c r="F1589" s="150">
        <v>15.8</v>
      </c>
      <c r="G1589" s="147" t="s">
        <v>1832</v>
      </c>
      <c r="H1589" s="110" t="s">
        <v>338</v>
      </c>
      <c r="I1589" s="110" t="s">
        <v>344</v>
      </c>
      <c r="J1589" s="110">
        <v>2</v>
      </c>
      <c r="K1589" s="154">
        <v>505.6</v>
      </c>
      <c r="L1589" s="154" t="s">
        <v>620</v>
      </c>
      <c r="M1589" s="154">
        <v>42.322499999999998</v>
      </c>
      <c r="N1589" s="154">
        <v>-97.412899999999993</v>
      </c>
      <c r="O1589" s="154" t="str">
        <f>IF(TYPE(VLOOKUP(A1589,'2025 check'!$E$3:$E$2531,1,0))=16,"Legacy Eligibility","Y")</f>
        <v>Y</v>
      </c>
    </row>
    <row r="1590" spans="1:15" x14ac:dyDescent="0.2">
      <c r="A1590" s="110" t="s">
        <v>4334</v>
      </c>
      <c r="B1590" s="149" t="s">
        <v>1002</v>
      </c>
      <c r="C1590" s="110" t="s">
        <v>377</v>
      </c>
      <c r="D1590" s="147" t="s">
        <v>4335</v>
      </c>
      <c r="E1590" s="150">
        <v>39</v>
      </c>
      <c r="F1590" s="150">
        <v>16.5</v>
      </c>
      <c r="G1590" s="147" t="s">
        <v>1832</v>
      </c>
      <c r="H1590" s="110" t="s">
        <v>338</v>
      </c>
      <c r="I1590" s="110" t="s">
        <v>344</v>
      </c>
      <c r="J1590" s="110">
        <v>2</v>
      </c>
      <c r="K1590" s="154">
        <v>643.5</v>
      </c>
      <c r="L1590" s="154" t="s">
        <v>340</v>
      </c>
      <c r="M1590" s="154">
        <v>42.2806</v>
      </c>
      <c r="N1590" s="154">
        <v>-97.387500000000003</v>
      </c>
      <c r="O1590" s="154" t="str">
        <f>IF(TYPE(VLOOKUP(A1590,'2025 check'!$E$3:$E$2531,1,0))=16,"Legacy Eligibility","Y")</f>
        <v>Y</v>
      </c>
    </row>
    <row r="1591" spans="1:15" x14ac:dyDescent="0.2">
      <c r="A1591" s="110" t="s">
        <v>4336</v>
      </c>
      <c r="B1591" s="149" t="s">
        <v>4337</v>
      </c>
      <c r="C1591" s="110" t="s">
        <v>2449</v>
      </c>
      <c r="D1591" s="147" t="s">
        <v>4338</v>
      </c>
      <c r="E1591" s="150">
        <v>63</v>
      </c>
      <c r="F1591" s="150">
        <v>20</v>
      </c>
      <c r="G1591" s="147" t="s">
        <v>1832</v>
      </c>
      <c r="H1591" s="110" t="s">
        <v>338</v>
      </c>
      <c r="I1591" s="110" t="s">
        <v>349</v>
      </c>
      <c r="J1591" s="110">
        <v>3</v>
      </c>
      <c r="K1591" s="154">
        <v>1260</v>
      </c>
      <c r="L1591" s="154" t="s">
        <v>340</v>
      </c>
      <c r="M1591" s="154">
        <v>41.090499999999999</v>
      </c>
      <c r="N1591" s="154">
        <v>-97.616</v>
      </c>
      <c r="O1591" s="154" t="str">
        <f>IF(TYPE(VLOOKUP(A1591,'2025 check'!$E$3:$E$2531,1,0))=16,"Legacy Eligibility","Y")</f>
        <v>Y</v>
      </c>
    </row>
    <row r="1592" spans="1:15" x14ac:dyDescent="0.2">
      <c r="A1592" s="110" t="s">
        <v>4339</v>
      </c>
      <c r="B1592" s="149" t="s">
        <v>4340</v>
      </c>
      <c r="C1592" s="110" t="s">
        <v>2449</v>
      </c>
      <c r="D1592" s="147" t="s">
        <v>4341</v>
      </c>
      <c r="E1592" s="150">
        <v>50</v>
      </c>
      <c r="F1592" s="150">
        <v>20</v>
      </c>
      <c r="G1592" s="147" t="s">
        <v>1832</v>
      </c>
      <c r="H1592" s="110" t="s">
        <v>338</v>
      </c>
      <c r="I1592" s="110" t="s">
        <v>349</v>
      </c>
      <c r="J1592" s="110">
        <v>3</v>
      </c>
      <c r="K1592" s="154">
        <v>1000</v>
      </c>
      <c r="L1592" s="154" t="s">
        <v>340</v>
      </c>
      <c r="M1592" s="154">
        <v>41.061700000000002</v>
      </c>
      <c r="N1592" s="154">
        <v>-97.691699999999997</v>
      </c>
      <c r="O1592" s="154" t="str">
        <f>IF(TYPE(VLOOKUP(A1592,'2025 check'!$E$3:$E$2531,1,0))=16,"Legacy Eligibility","Y")</f>
        <v>Y</v>
      </c>
    </row>
    <row r="1593" spans="1:15" x14ac:dyDescent="0.2">
      <c r="A1593" s="110" t="s">
        <v>4342</v>
      </c>
      <c r="B1593" s="149" t="s">
        <v>4343</v>
      </c>
      <c r="C1593" s="110" t="s">
        <v>381</v>
      </c>
      <c r="D1593" s="147" t="s">
        <v>4344</v>
      </c>
      <c r="E1593" s="150">
        <v>32</v>
      </c>
      <c r="F1593" s="150">
        <v>20</v>
      </c>
      <c r="G1593" s="147" t="s">
        <v>1832</v>
      </c>
      <c r="H1593" s="110" t="s">
        <v>338</v>
      </c>
      <c r="I1593" s="110" t="s">
        <v>359</v>
      </c>
      <c r="J1593" s="110">
        <v>1</v>
      </c>
      <c r="K1593" s="154">
        <v>640</v>
      </c>
      <c r="L1593" s="154" t="s">
        <v>340</v>
      </c>
      <c r="M1593" s="154">
        <v>40.156100000000002</v>
      </c>
      <c r="N1593" s="154">
        <v>-95.747200000000007</v>
      </c>
      <c r="O1593" s="154" t="str">
        <f>IF(TYPE(VLOOKUP(A1593,'2025 check'!$E$3:$E$2531,1,0))=16,"Legacy Eligibility","Y")</f>
        <v>Y</v>
      </c>
    </row>
    <row r="1594" spans="1:15" x14ac:dyDescent="0.2">
      <c r="A1594" s="110" t="s">
        <v>4345</v>
      </c>
      <c r="B1594" s="149" t="s">
        <v>4346</v>
      </c>
      <c r="C1594" s="110" t="s">
        <v>1464</v>
      </c>
      <c r="D1594" s="147" t="s">
        <v>4347</v>
      </c>
      <c r="E1594" s="150">
        <v>32</v>
      </c>
      <c r="F1594" s="150">
        <v>16</v>
      </c>
      <c r="G1594" s="147" t="s">
        <v>1466</v>
      </c>
      <c r="H1594" s="110" t="s">
        <v>338</v>
      </c>
      <c r="I1594" s="110" t="s">
        <v>601</v>
      </c>
      <c r="J1594" s="110">
        <v>5</v>
      </c>
      <c r="K1594" s="154">
        <v>512</v>
      </c>
      <c r="L1594" s="154" t="s">
        <v>620</v>
      </c>
      <c r="M1594" s="154">
        <v>41.7363</v>
      </c>
      <c r="N1594" s="154">
        <v>-103.6987</v>
      </c>
      <c r="O1594" s="154" t="str">
        <f>IF(TYPE(VLOOKUP(A1594,'2025 check'!$E$3:$E$2531,1,0))=16,"Legacy Eligibility","Y")</f>
        <v>Y</v>
      </c>
    </row>
    <row r="1595" spans="1:15" ht="42.75" x14ac:dyDescent="0.2">
      <c r="A1595" s="110" t="s">
        <v>4348</v>
      </c>
      <c r="B1595" s="149" t="s">
        <v>4349</v>
      </c>
      <c r="C1595" s="110" t="s">
        <v>718</v>
      </c>
      <c r="D1595" s="147" t="s">
        <v>4350</v>
      </c>
      <c r="E1595" s="150">
        <v>60</v>
      </c>
      <c r="F1595" s="150">
        <v>24.1</v>
      </c>
      <c r="G1595" s="147" t="s">
        <v>1832</v>
      </c>
      <c r="H1595" s="110" t="s">
        <v>548</v>
      </c>
      <c r="I1595" s="110" t="s">
        <v>349</v>
      </c>
      <c r="J1595" s="110">
        <v>3</v>
      </c>
      <c r="K1595" s="154">
        <v>1446</v>
      </c>
      <c r="L1595" s="154" t="s">
        <v>340</v>
      </c>
      <c r="M1595" s="154">
        <v>41.1477</v>
      </c>
      <c r="N1595" s="154">
        <v>-99.157600000000002</v>
      </c>
      <c r="O1595" s="154" t="str">
        <f>IF(TYPE(VLOOKUP(A1595,'2025 check'!$E$3:$E$2531,1,0))=16,"Legacy Eligibility","Y")</f>
        <v>Y</v>
      </c>
    </row>
    <row r="1596" spans="1:15" x14ac:dyDescent="0.2">
      <c r="A1596" s="110" t="s">
        <v>4351</v>
      </c>
      <c r="B1596" s="149">
        <v>0</v>
      </c>
      <c r="C1596" s="110" t="s">
        <v>2185</v>
      </c>
      <c r="D1596" s="147" t="s">
        <v>4352</v>
      </c>
      <c r="E1596" s="150">
        <v>94</v>
      </c>
      <c r="F1596" s="150">
        <v>20</v>
      </c>
      <c r="G1596" s="147" t="s">
        <v>1466</v>
      </c>
      <c r="H1596" s="110" t="s">
        <v>338</v>
      </c>
      <c r="I1596" s="110" t="s">
        <v>349</v>
      </c>
      <c r="J1596" s="110">
        <v>3</v>
      </c>
      <c r="K1596" s="154">
        <v>1880</v>
      </c>
      <c r="L1596" s="154" t="s">
        <v>620</v>
      </c>
      <c r="M1596" s="154">
        <v>41.8294</v>
      </c>
      <c r="N1596" s="154">
        <v>-99.522000000000006</v>
      </c>
      <c r="O1596" s="154" t="str">
        <f>IF(TYPE(VLOOKUP(A1596,'2025 check'!$E$3:$E$2531,1,0))=16,"Legacy Eligibility","Y")</f>
        <v>Y</v>
      </c>
    </row>
    <row r="1597" spans="1:15" x14ac:dyDescent="0.2">
      <c r="A1597" s="110" t="s">
        <v>4353</v>
      </c>
      <c r="B1597" s="149" t="s">
        <v>4354</v>
      </c>
      <c r="C1597" s="110" t="s">
        <v>442</v>
      </c>
      <c r="D1597" s="147" t="s">
        <v>4355</v>
      </c>
      <c r="E1597" s="150">
        <v>33</v>
      </c>
      <c r="F1597" s="150">
        <v>14</v>
      </c>
      <c r="G1597" s="147" t="s">
        <v>1832</v>
      </c>
      <c r="H1597" s="110" t="s">
        <v>338</v>
      </c>
      <c r="I1597" s="110" t="s">
        <v>359</v>
      </c>
      <c r="J1597" s="110">
        <v>1</v>
      </c>
      <c r="K1597" s="154">
        <v>462</v>
      </c>
      <c r="L1597" s="154" t="s">
        <v>620</v>
      </c>
      <c r="M1597" s="154">
        <v>40.7697</v>
      </c>
      <c r="N1597" s="154">
        <v>-96.072400000000002</v>
      </c>
      <c r="O1597" s="154" t="str">
        <f>IF(TYPE(VLOOKUP(A1597,'2025 check'!$E$3:$E$2531,1,0))=16,"Legacy Eligibility","Y")</f>
        <v>Y</v>
      </c>
    </row>
    <row r="1598" spans="1:15" x14ac:dyDescent="0.2">
      <c r="A1598" s="110" t="s">
        <v>4356</v>
      </c>
      <c r="B1598" s="149">
        <v>0</v>
      </c>
      <c r="C1598" s="110" t="s">
        <v>442</v>
      </c>
      <c r="D1598" s="147" t="s">
        <v>4357</v>
      </c>
      <c r="E1598" s="150">
        <v>86</v>
      </c>
      <c r="F1598" s="150">
        <v>16</v>
      </c>
      <c r="G1598" s="147" t="s">
        <v>1832</v>
      </c>
      <c r="H1598" s="110" t="s">
        <v>338</v>
      </c>
      <c r="I1598" s="110" t="s">
        <v>359</v>
      </c>
      <c r="J1598" s="110">
        <v>1</v>
      </c>
      <c r="K1598" s="154">
        <v>1376</v>
      </c>
      <c r="L1598" s="154" t="s">
        <v>620</v>
      </c>
      <c r="M1598" s="154">
        <v>40.711599999999997</v>
      </c>
      <c r="N1598" s="154">
        <v>-96.002899999999997</v>
      </c>
      <c r="O1598" s="154" t="str">
        <f>IF(TYPE(VLOOKUP(A1598,'2025 check'!$E$3:$E$2531,1,0))=16,"Legacy Eligibility","Y")</f>
        <v>Y</v>
      </c>
    </row>
    <row r="1599" spans="1:15" x14ac:dyDescent="0.2">
      <c r="A1599" s="110" t="s">
        <v>4358</v>
      </c>
      <c r="B1599" s="149">
        <v>0</v>
      </c>
      <c r="C1599" s="110" t="s">
        <v>494</v>
      </c>
      <c r="D1599" s="147" t="s">
        <v>4359</v>
      </c>
      <c r="E1599" s="150">
        <v>109</v>
      </c>
      <c r="F1599" s="150">
        <v>19.899999999999999</v>
      </c>
      <c r="G1599" s="147" t="s">
        <v>1832</v>
      </c>
      <c r="H1599" s="110" t="s">
        <v>358</v>
      </c>
      <c r="I1599" s="110" t="s">
        <v>344</v>
      </c>
      <c r="J1599" s="110">
        <v>2</v>
      </c>
      <c r="K1599" s="154">
        <v>2169.1</v>
      </c>
      <c r="L1599" s="154" t="s">
        <v>340</v>
      </c>
      <c r="M1599" s="154">
        <v>42.569000000000003</v>
      </c>
      <c r="N1599" s="154">
        <v>-96.733000000000004</v>
      </c>
      <c r="O1599" s="154" t="str">
        <f>IF(TYPE(VLOOKUP(A1599,'2025 check'!$E$3:$E$2531,1,0))=16,"Legacy Eligibility","Y")</f>
        <v>Legacy Eligibility</v>
      </c>
    </row>
    <row r="1600" spans="1:15" x14ac:dyDescent="0.2">
      <c r="A1600" s="110" t="s">
        <v>4360</v>
      </c>
      <c r="B1600" s="149" t="s">
        <v>4361</v>
      </c>
      <c r="C1600" s="110" t="s">
        <v>356</v>
      </c>
      <c r="D1600" s="147" t="s">
        <v>4362</v>
      </c>
      <c r="E1600" s="150">
        <v>25</v>
      </c>
      <c r="F1600" s="150">
        <v>20.2</v>
      </c>
      <c r="G1600" s="147" t="s">
        <v>1832</v>
      </c>
      <c r="H1600" s="110" t="s">
        <v>338</v>
      </c>
      <c r="I1600" s="110" t="s">
        <v>359</v>
      </c>
      <c r="J1600" s="110">
        <v>1</v>
      </c>
      <c r="K1600" s="154">
        <v>505</v>
      </c>
      <c r="L1600" s="154" t="s">
        <v>340</v>
      </c>
      <c r="M1600" s="154">
        <v>40.293300000000002</v>
      </c>
      <c r="N1600" s="154">
        <v>-96.888300000000001</v>
      </c>
      <c r="O1600" s="154" t="str">
        <f>IF(TYPE(VLOOKUP(A1600,'2025 check'!$E$3:$E$2531,1,0))=16,"Legacy Eligibility","Y")</f>
        <v>Y</v>
      </c>
    </row>
    <row r="1601" spans="1:15" x14ac:dyDescent="0.2">
      <c r="A1601" s="110" t="s">
        <v>4363</v>
      </c>
      <c r="B1601" s="149">
        <v>0</v>
      </c>
      <c r="C1601" s="110" t="s">
        <v>425</v>
      </c>
      <c r="D1601" s="147" t="s">
        <v>4364</v>
      </c>
      <c r="E1601" s="150">
        <v>41</v>
      </c>
      <c r="F1601" s="150">
        <v>24</v>
      </c>
      <c r="G1601" s="147" t="s">
        <v>1832</v>
      </c>
      <c r="H1601" s="110" t="s">
        <v>338</v>
      </c>
      <c r="I1601" s="110" t="s">
        <v>349</v>
      </c>
      <c r="J1601" s="110">
        <v>3</v>
      </c>
      <c r="K1601" s="154">
        <v>984</v>
      </c>
      <c r="L1601" s="154" t="s">
        <v>620</v>
      </c>
      <c r="M1601" s="154">
        <v>40.959800000000001</v>
      </c>
      <c r="N1601" s="154">
        <v>-97.997</v>
      </c>
      <c r="O1601" s="154" t="str">
        <f>IF(TYPE(VLOOKUP(A1601,'2025 check'!$E$3:$E$2531,1,0))=16,"Legacy Eligibility","Y")</f>
        <v>Y</v>
      </c>
    </row>
    <row r="1602" spans="1:15" x14ac:dyDescent="0.2">
      <c r="A1602" s="110" t="s">
        <v>4365</v>
      </c>
      <c r="B1602" s="149">
        <v>0</v>
      </c>
      <c r="C1602" s="110" t="s">
        <v>425</v>
      </c>
      <c r="D1602" s="147" t="s">
        <v>4366</v>
      </c>
      <c r="E1602" s="150">
        <v>30</v>
      </c>
      <c r="F1602" s="150">
        <v>24</v>
      </c>
      <c r="G1602" s="147" t="s">
        <v>2854</v>
      </c>
      <c r="H1602" s="110" t="s">
        <v>338</v>
      </c>
      <c r="I1602" s="110" t="s">
        <v>349</v>
      </c>
      <c r="J1602" s="110">
        <v>3</v>
      </c>
      <c r="K1602" s="154">
        <v>720</v>
      </c>
      <c r="L1602" s="154" t="s">
        <v>620</v>
      </c>
      <c r="M1602" s="154">
        <v>40.814300000000003</v>
      </c>
      <c r="N1602" s="154">
        <v>-98.048199999999994</v>
      </c>
      <c r="O1602" s="154" t="str">
        <f>IF(TYPE(VLOOKUP(A1602,'2025 check'!$E$3:$E$2531,1,0))=16,"Legacy Eligibility","Y")</f>
        <v>Legacy Eligibility</v>
      </c>
    </row>
    <row r="1603" spans="1:15" x14ac:dyDescent="0.2">
      <c r="A1603" s="110" t="s">
        <v>4367</v>
      </c>
      <c r="B1603" s="149">
        <v>0</v>
      </c>
      <c r="C1603" s="110" t="s">
        <v>652</v>
      </c>
      <c r="D1603" s="147" t="s">
        <v>4368</v>
      </c>
      <c r="E1603" s="150">
        <v>23.999343832021001</v>
      </c>
      <c r="F1603" s="150">
        <v>23.8</v>
      </c>
      <c r="G1603" s="147" t="s">
        <v>1832</v>
      </c>
      <c r="H1603" s="110" t="s">
        <v>548</v>
      </c>
      <c r="I1603" s="110" t="s">
        <v>344</v>
      </c>
      <c r="J1603" s="110">
        <v>2</v>
      </c>
      <c r="K1603" s="154">
        <v>571.20000000000005</v>
      </c>
      <c r="L1603" s="154" t="s">
        <v>620</v>
      </c>
      <c r="M1603" s="154">
        <v>41.756900000000002</v>
      </c>
      <c r="N1603" s="154">
        <v>-97.832599999999999</v>
      </c>
      <c r="O1603" s="154" t="str">
        <f>IF(TYPE(VLOOKUP(A1603,'2025 check'!$E$3:$E$2531,1,0))=16,"Legacy Eligibility","Y")</f>
        <v>Y</v>
      </c>
    </row>
    <row r="1604" spans="1:15" x14ac:dyDescent="0.2">
      <c r="A1604" s="110" t="s">
        <v>4369</v>
      </c>
      <c r="B1604" s="149">
        <v>0</v>
      </c>
      <c r="C1604" s="110" t="s">
        <v>652</v>
      </c>
      <c r="D1604" s="147" t="s">
        <v>4370</v>
      </c>
      <c r="E1604" s="150">
        <v>45</v>
      </c>
      <c r="F1604" s="150">
        <v>20.100000000000001</v>
      </c>
      <c r="G1604" s="147" t="s">
        <v>1832</v>
      </c>
      <c r="H1604" s="110" t="s">
        <v>338</v>
      </c>
      <c r="I1604" s="110" t="s">
        <v>344</v>
      </c>
      <c r="J1604" s="110">
        <v>2</v>
      </c>
      <c r="K1604" s="154">
        <v>904.5</v>
      </c>
      <c r="L1604" s="154" t="s">
        <v>340</v>
      </c>
      <c r="M1604" s="154">
        <v>41.886400000000002</v>
      </c>
      <c r="N1604" s="154">
        <v>-97.716999999999999</v>
      </c>
      <c r="O1604" s="154" t="str">
        <f>IF(TYPE(VLOOKUP(A1604,'2025 check'!$E$3:$E$2531,1,0))=16,"Legacy Eligibility","Y")</f>
        <v>Y</v>
      </c>
    </row>
    <row r="1605" spans="1:15" x14ac:dyDescent="0.2">
      <c r="A1605" s="110" t="s">
        <v>4371</v>
      </c>
      <c r="B1605" s="149">
        <v>0</v>
      </c>
      <c r="C1605" s="110" t="s">
        <v>652</v>
      </c>
      <c r="D1605" s="147" t="s">
        <v>4372</v>
      </c>
      <c r="E1605" s="150">
        <v>50</v>
      </c>
      <c r="F1605" s="150">
        <v>21.3</v>
      </c>
      <c r="G1605" s="147" t="s">
        <v>1832</v>
      </c>
      <c r="H1605" s="110" t="s">
        <v>338</v>
      </c>
      <c r="I1605" s="110" t="s">
        <v>344</v>
      </c>
      <c r="J1605" s="110">
        <v>2</v>
      </c>
      <c r="K1605" s="154">
        <v>1065</v>
      </c>
      <c r="L1605" s="154" t="s">
        <v>620</v>
      </c>
      <c r="M1605" s="154">
        <v>41.901499999999999</v>
      </c>
      <c r="N1605" s="154">
        <v>-97.542500000000004</v>
      </c>
      <c r="O1605" s="154" t="str">
        <f>IF(TYPE(VLOOKUP(A1605,'2025 check'!$E$3:$E$2531,1,0))=16,"Legacy Eligibility","Y")</f>
        <v>Y</v>
      </c>
    </row>
    <row r="1606" spans="1:15" x14ac:dyDescent="0.2">
      <c r="A1606" s="110" t="s">
        <v>4373</v>
      </c>
      <c r="B1606" s="149" t="s">
        <v>4374</v>
      </c>
      <c r="C1606" s="110" t="s">
        <v>435</v>
      </c>
      <c r="D1606" s="147" t="s">
        <v>4375</v>
      </c>
      <c r="E1606" s="150">
        <v>48</v>
      </c>
      <c r="F1606" s="150">
        <v>20.100000000000001</v>
      </c>
      <c r="G1606" s="147" t="s">
        <v>1832</v>
      </c>
      <c r="H1606" s="110" t="s">
        <v>338</v>
      </c>
      <c r="I1606" s="110" t="s">
        <v>349</v>
      </c>
      <c r="J1606" s="110">
        <v>3</v>
      </c>
      <c r="K1606" s="154">
        <v>964.8</v>
      </c>
      <c r="L1606" s="154" t="s">
        <v>620</v>
      </c>
      <c r="M1606" s="154">
        <v>41.089599999999997</v>
      </c>
      <c r="N1606" s="154">
        <v>-98.0672</v>
      </c>
      <c r="O1606" s="154" t="str">
        <f>IF(TYPE(VLOOKUP(A1606,'2025 check'!$E$3:$E$2531,1,0))=16,"Legacy Eligibility","Y")</f>
        <v>Y</v>
      </c>
    </row>
    <row r="1607" spans="1:15" x14ac:dyDescent="0.2">
      <c r="A1607" s="110" t="s">
        <v>4376</v>
      </c>
      <c r="B1607" s="149">
        <v>0</v>
      </c>
      <c r="C1607" s="110" t="s">
        <v>377</v>
      </c>
      <c r="D1607" s="147" t="s">
        <v>4377</v>
      </c>
      <c r="E1607" s="150">
        <v>54</v>
      </c>
      <c r="F1607" s="150">
        <v>25.4</v>
      </c>
      <c r="G1607" s="147" t="s">
        <v>2278</v>
      </c>
      <c r="H1607" s="110" t="s">
        <v>338</v>
      </c>
      <c r="I1607" s="110" t="s">
        <v>344</v>
      </c>
      <c r="J1607" s="110">
        <v>2</v>
      </c>
      <c r="K1607" s="154">
        <v>1371.6</v>
      </c>
      <c r="L1607" s="154" t="s">
        <v>340</v>
      </c>
      <c r="M1607" s="154">
        <v>42.206899999999997</v>
      </c>
      <c r="N1607" s="154">
        <v>-97.386899999999997</v>
      </c>
      <c r="O1607" s="154" t="str">
        <f>IF(TYPE(VLOOKUP(A1607,'2025 check'!$E$3:$E$2531,1,0))=16,"Legacy Eligibility","Y")</f>
        <v>Y</v>
      </c>
    </row>
    <row r="1608" spans="1:15" x14ac:dyDescent="0.2">
      <c r="A1608" s="110" t="s">
        <v>4378</v>
      </c>
      <c r="B1608" s="149">
        <v>0</v>
      </c>
      <c r="C1608" s="110" t="s">
        <v>377</v>
      </c>
      <c r="D1608" s="147" t="s">
        <v>4379</v>
      </c>
      <c r="E1608" s="150">
        <v>54</v>
      </c>
      <c r="F1608" s="150">
        <v>24.1</v>
      </c>
      <c r="G1608" s="147" t="s">
        <v>2278</v>
      </c>
      <c r="H1608" s="110" t="s">
        <v>338</v>
      </c>
      <c r="I1608" s="110" t="s">
        <v>344</v>
      </c>
      <c r="J1608" s="110">
        <v>2</v>
      </c>
      <c r="K1608" s="154">
        <v>1301.4000000000001</v>
      </c>
      <c r="L1608" s="154" t="s">
        <v>340</v>
      </c>
      <c r="M1608" s="154">
        <v>42.206899999999997</v>
      </c>
      <c r="N1608" s="154">
        <v>-97.375200000000007</v>
      </c>
      <c r="O1608" s="154" t="str">
        <f>IF(TYPE(VLOOKUP(A1608,'2025 check'!$E$3:$E$2531,1,0))=16,"Legacy Eligibility","Y")</f>
        <v>Y</v>
      </c>
    </row>
    <row r="1609" spans="1:15" x14ac:dyDescent="0.2">
      <c r="A1609" s="110" t="s">
        <v>4380</v>
      </c>
      <c r="B1609" s="149" t="s">
        <v>4381</v>
      </c>
      <c r="C1609" s="110" t="s">
        <v>456</v>
      </c>
      <c r="D1609" s="147" t="s">
        <v>4382</v>
      </c>
      <c r="E1609" s="150">
        <v>30</v>
      </c>
      <c r="F1609" s="150">
        <v>22</v>
      </c>
      <c r="G1609" s="147" t="s">
        <v>1832</v>
      </c>
      <c r="H1609" s="110" t="s">
        <v>548</v>
      </c>
      <c r="I1609" s="110" t="s">
        <v>359</v>
      </c>
      <c r="J1609" s="110">
        <v>1</v>
      </c>
      <c r="K1609" s="154">
        <v>660</v>
      </c>
      <c r="L1609" s="154" t="s">
        <v>620</v>
      </c>
      <c r="M1609" s="154">
        <v>41.363999999999997</v>
      </c>
      <c r="N1609" s="154">
        <v>-96.870500000000007</v>
      </c>
      <c r="O1609" s="154" t="str">
        <f>IF(TYPE(VLOOKUP(A1609,'2025 check'!$E$3:$E$2531,1,0))=16,"Legacy Eligibility","Y")</f>
        <v>Y</v>
      </c>
    </row>
    <row r="1610" spans="1:15" x14ac:dyDescent="0.2">
      <c r="A1610" s="110" t="s">
        <v>4383</v>
      </c>
      <c r="B1610" s="149">
        <v>0</v>
      </c>
      <c r="C1610" s="110" t="s">
        <v>456</v>
      </c>
      <c r="D1610" s="147" t="s">
        <v>4384</v>
      </c>
      <c r="E1610" s="150">
        <v>41</v>
      </c>
      <c r="F1610" s="150">
        <v>22.3</v>
      </c>
      <c r="G1610" s="147" t="s">
        <v>1832</v>
      </c>
      <c r="H1610" s="110" t="s">
        <v>338</v>
      </c>
      <c r="I1610" s="110" t="s">
        <v>359</v>
      </c>
      <c r="J1610" s="110">
        <v>1</v>
      </c>
      <c r="K1610" s="154">
        <v>914.3</v>
      </c>
      <c r="L1610" s="154" t="s">
        <v>620</v>
      </c>
      <c r="M1610" s="154">
        <v>41.147500000000001</v>
      </c>
      <c r="N1610" s="154">
        <v>-96.666600000000003</v>
      </c>
      <c r="O1610" s="154" t="str">
        <f>IF(TYPE(VLOOKUP(A1610,'2025 check'!$E$3:$E$2531,1,0))=16,"Legacy Eligibility","Y")</f>
        <v>Y</v>
      </c>
    </row>
    <row r="1611" spans="1:15" x14ac:dyDescent="0.2">
      <c r="A1611" s="110" t="s">
        <v>4385</v>
      </c>
      <c r="B1611" s="149">
        <v>0</v>
      </c>
      <c r="C1611" s="110" t="s">
        <v>482</v>
      </c>
      <c r="D1611" s="147" t="s">
        <v>4386</v>
      </c>
      <c r="E1611" s="150">
        <v>32</v>
      </c>
      <c r="F1611" s="150">
        <v>20.399999999999999</v>
      </c>
      <c r="G1611" s="147" t="s">
        <v>1466</v>
      </c>
      <c r="H1611" s="110" t="s">
        <v>338</v>
      </c>
      <c r="I1611" s="110" t="s">
        <v>344</v>
      </c>
      <c r="J1611" s="110">
        <v>2</v>
      </c>
      <c r="K1611" s="154">
        <v>652.79999999999995</v>
      </c>
      <c r="L1611" s="154" t="s">
        <v>620</v>
      </c>
      <c r="M1611" s="154">
        <v>42.311900000000001</v>
      </c>
      <c r="N1611" s="154">
        <v>-97.2714</v>
      </c>
      <c r="O1611" s="154" t="str">
        <f>IF(TYPE(VLOOKUP(A1611,'2025 check'!$E$3:$E$2531,1,0))=16,"Legacy Eligibility","Y")</f>
        <v>Y</v>
      </c>
    </row>
    <row r="1612" spans="1:15" x14ac:dyDescent="0.2">
      <c r="A1612" s="110" t="s">
        <v>4387</v>
      </c>
      <c r="B1612" s="149" t="s">
        <v>4388</v>
      </c>
      <c r="C1612" s="110" t="s">
        <v>918</v>
      </c>
      <c r="D1612" s="147" t="s">
        <v>4389</v>
      </c>
      <c r="E1612" s="150">
        <v>53</v>
      </c>
      <c r="F1612" s="150">
        <v>20.2</v>
      </c>
      <c r="G1612" s="147" t="s">
        <v>1832</v>
      </c>
      <c r="H1612" s="110" t="s">
        <v>338</v>
      </c>
      <c r="I1612" s="110" t="s">
        <v>349</v>
      </c>
      <c r="J1612" s="110">
        <v>3</v>
      </c>
      <c r="K1612" s="154">
        <v>1070.5999999999999</v>
      </c>
      <c r="L1612" s="154" t="s">
        <v>620</v>
      </c>
      <c r="M1612" s="154">
        <v>40.118000000000002</v>
      </c>
      <c r="N1612" s="154">
        <v>-98.277000000000001</v>
      </c>
      <c r="O1612" s="154" t="str">
        <f>IF(TYPE(VLOOKUP(A1612,'2025 check'!$E$3:$E$2531,1,0))=16,"Legacy Eligibility","Y")</f>
        <v>Y</v>
      </c>
    </row>
    <row r="1613" spans="1:15" x14ac:dyDescent="0.2">
      <c r="A1613" s="110" t="s">
        <v>4390</v>
      </c>
      <c r="B1613" s="149" t="s">
        <v>4391</v>
      </c>
      <c r="C1613" s="110" t="s">
        <v>746</v>
      </c>
      <c r="D1613" s="147" t="s">
        <v>4392</v>
      </c>
      <c r="E1613" s="150">
        <v>32</v>
      </c>
      <c r="F1613" s="150">
        <v>20</v>
      </c>
      <c r="G1613" s="147" t="s">
        <v>1466</v>
      </c>
      <c r="H1613" s="110" t="s">
        <v>338</v>
      </c>
      <c r="I1613" s="110" t="s">
        <v>349</v>
      </c>
      <c r="J1613" s="110">
        <v>3</v>
      </c>
      <c r="K1613" s="154">
        <v>640</v>
      </c>
      <c r="L1613" s="154" t="s">
        <v>620</v>
      </c>
      <c r="M1613" s="154">
        <v>40.364899999999999</v>
      </c>
      <c r="N1613" s="154">
        <v>-98.286000000000001</v>
      </c>
      <c r="O1613" s="154" t="str">
        <f>IF(TYPE(VLOOKUP(A1613,'2025 check'!$E$3:$E$2531,1,0))=16,"Legacy Eligibility","Y")</f>
        <v>Y</v>
      </c>
    </row>
    <row r="1614" spans="1:15" x14ac:dyDescent="0.2">
      <c r="A1614" s="110" t="s">
        <v>4393</v>
      </c>
      <c r="B1614" s="149" t="s">
        <v>4394</v>
      </c>
      <c r="C1614" s="110" t="s">
        <v>973</v>
      </c>
      <c r="D1614" s="147" t="s">
        <v>4395</v>
      </c>
      <c r="E1614" s="150">
        <v>24</v>
      </c>
      <c r="F1614" s="150">
        <v>20</v>
      </c>
      <c r="G1614" s="147" t="s">
        <v>1832</v>
      </c>
      <c r="H1614" s="110" t="s">
        <v>338</v>
      </c>
      <c r="I1614" s="110" t="s">
        <v>359</v>
      </c>
      <c r="J1614" s="110">
        <v>1</v>
      </c>
      <c r="K1614" s="154">
        <v>480</v>
      </c>
      <c r="L1614" s="154" t="s">
        <v>620</v>
      </c>
      <c r="M1614" s="154">
        <v>41.139800000000001</v>
      </c>
      <c r="N1614" s="154">
        <v>-97.081299999999999</v>
      </c>
      <c r="O1614" s="154" t="str">
        <f>IF(TYPE(VLOOKUP(A1614,'2025 check'!$E$3:$E$2531,1,0))=16,"Legacy Eligibility","Y")</f>
        <v>Y</v>
      </c>
    </row>
    <row r="1615" spans="1:15" x14ac:dyDescent="0.2">
      <c r="A1615" s="110" t="s">
        <v>4396</v>
      </c>
      <c r="B1615" s="149">
        <v>0</v>
      </c>
      <c r="C1615" s="110" t="s">
        <v>632</v>
      </c>
      <c r="D1615" s="147" t="s">
        <v>4397</v>
      </c>
      <c r="E1615" s="150">
        <v>100</v>
      </c>
      <c r="F1615" s="150">
        <v>20</v>
      </c>
      <c r="G1615" s="147" t="s">
        <v>1832</v>
      </c>
      <c r="H1615" s="110" t="s">
        <v>338</v>
      </c>
      <c r="I1615" s="110" t="s">
        <v>349</v>
      </c>
      <c r="J1615" s="110">
        <v>3</v>
      </c>
      <c r="K1615" s="154">
        <v>2000</v>
      </c>
      <c r="L1615" s="154" t="s">
        <v>620</v>
      </c>
      <c r="M1615" s="154">
        <v>41.667900000000003</v>
      </c>
      <c r="N1615" s="154">
        <v>-98.3489</v>
      </c>
      <c r="O1615" s="154" t="str">
        <f>IF(TYPE(VLOOKUP(A1615,'2025 check'!$E$3:$E$2531,1,0))=16,"Legacy Eligibility","Y")</f>
        <v>Y</v>
      </c>
    </row>
    <row r="1616" spans="1:15" x14ac:dyDescent="0.2">
      <c r="A1616" s="110" t="s">
        <v>4398</v>
      </c>
      <c r="B1616" s="149">
        <v>0</v>
      </c>
      <c r="C1616" s="110" t="s">
        <v>425</v>
      </c>
      <c r="D1616" s="147" t="s">
        <v>4399</v>
      </c>
      <c r="E1616" s="150">
        <v>36</v>
      </c>
      <c r="F1616" s="150">
        <v>20</v>
      </c>
      <c r="G1616" s="147" t="s">
        <v>1466</v>
      </c>
      <c r="H1616" s="110" t="s">
        <v>338</v>
      </c>
      <c r="I1616" s="110" t="s">
        <v>349</v>
      </c>
      <c r="J1616" s="110">
        <v>3</v>
      </c>
      <c r="K1616" s="154">
        <v>720</v>
      </c>
      <c r="L1616" s="154" t="s">
        <v>620</v>
      </c>
      <c r="M1616" s="154">
        <v>40.815300000000001</v>
      </c>
      <c r="N1616" s="154">
        <v>-98.092500000000001</v>
      </c>
      <c r="O1616" s="154" t="str">
        <f>IF(TYPE(VLOOKUP(A1616,'2025 check'!$E$3:$E$2531,1,0))=16,"Legacy Eligibility","Y")</f>
        <v>Y</v>
      </c>
    </row>
    <row r="1617" spans="1:15" x14ac:dyDescent="0.2">
      <c r="A1617" s="110" t="s">
        <v>4400</v>
      </c>
      <c r="B1617" s="149" t="s">
        <v>4401</v>
      </c>
      <c r="C1617" s="110" t="s">
        <v>895</v>
      </c>
      <c r="D1617" s="147" t="s">
        <v>4402</v>
      </c>
      <c r="E1617" s="150">
        <v>30</v>
      </c>
      <c r="F1617" s="150">
        <v>20</v>
      </c>
      <c r="G1617" s="147" t="s">
        <v>1832</v>
      </c>
      <c r="H1617" s="110" t="s">
        <v>338</v>
      </c>
      <c r="I1617" s="110" t="s">
        <v>349</v>
      </c>
      <c r="J1617" s="110">
        <v>3</v>
      </c>
      <c r="K1617" s="154">
        <v>600</v>
      </c>
      <c r="L1617" s="154" t="s">
        <v>620</v>
      </c>
      <c r="M1617" s="154">
        <v>41.264699999999998</v>
      </c>
      <c r="N1617" s="154">
        <v>-98.710599999999999</v>
      </c>
      <c r="O1617" s="154" t="str">
        <f>IF(TYPE(VLOOKUP(A1617,'2025 check'!$E$3:$E$2531,1,0))=16,"Legacy Eligibility","Y")</f>
        <v>Y</v>
      </c>
    </row>
    <row r="1618" spans="1:15" x14ac:dyDescent="0.2">
      <c r="A1618" s="110" t="s">
        <v>4403</v>
      </c>
      <c r="B1618" s="149" t="s">
        <v>4404</v>
      </c>
      <c r="C1618" s="110" t="s">
        <v>456</v>
      </c>
      <c r="D1618" s="147" t="s">
        <v>4405</v>
      </c>
      <c r="E1618" s="150">
        <v>30</v>
      </c>
      <c r="F1618" s="150">
        <v>20</v>
      </c>
      <c r="G1618" s="147" t="s">
        <v>1832</v>
      </c>
      <c r="H1618" s="110" t="s">
        <v>338</v>
      </c>
      <c r="I1618" s="110" t="s">
        <v>359</v>
      </c>
      <c r="J1618" s="110">
        <v>1</v>
      </c>
      <c r="K1618" s="154">
        <v>600</v>
      </c>
      <c r="L1618" s="154" t="s">
        <v>620</v>
      </c>
      <c r="M1618" s="154">
        <v>41.365200000000002</v>
      </c>
      <c r="N1618" s="154">
        <v>-96.873099999999994</v>
      </c>
      <c r="O1618" s="154" t="str">
        <f>IF(TYPE(VLOOKUP(A1618,'2025 check'!$E$3:$E$2531,1,0))=16,"Legacy Eligibility","Y")</f>
        <v>Y</v>
      </c>
    </row>
    <row r="1619" spans="1:15" x14ac:dyDescent="0.2">
      <c r="A1619" s="110" t="s">
        <v>4406</v>
      </c>
      <c r="B1619" s="149" t="s">
        <v>4407</v>
      </c>
      <c r="C1619" s="110" t="s">
        <v>482</v>
      </c>
      <c r="D1619" s="147" t="s">
        <v>4408</v>
      </c>
      <c r="E1619" s="150">
        <v>30</v>
      </c>
      <c r="F1619" s="150">
        <v>16</v>
      </c>
      <c r="G1619" s="147" t="s">
        <v>1832</v>
      </c>
      <c r="H1619" s="110" t="s">
        <v>338</v>
      </c>
      <c r="I1619" s="110" t="s">
        <v>344</v>
      </c>
      <c r="J1619" s="110">
        <v>2</v>
      </c>
      <c r="K1619" s="154">
        <v>480</v>
      </c>
      <c r="L1619" s="154" t="s">
        <v>620</v>
      </c>
      <c r="M1619" s="154">
        <v>42.148400000000002</v>
      </c>
      <c r="N1619" s="154">
        <v>-97.251800000000003</v>
      </c>
      <c r="O1619" s="154" t="str">
        <f>IF(TYPE(VLOOKUP(A1619,'2025 check'!$E$3:$E$2531,1,0))=16,"Legacy Eligibility","Y")</f>
        <v>Y</v>
      </c>
    </row>
    <row r="1620" spans="1:15" x14ac:dyDescent="0.2">
      <c r="A1620" s="110" t="s">
        <v>4409</v>
      </c>
      <c r="B1620" s="149" t="s">
        <v>4410</v>
      </c>
      <c r="C1620" s="110" t="s">
        <v>918</v>
      </c>
      <c r="D1620" s="147" t="s">
        <v>4411</v>
      </c>
      <c r="E1620" s="150">
        <v>41</v>
      </c>
      <c r="F1620" s="150">
        <v>15.9</v>
      </c>
      <c r="G1620" s="147" t="s">
        <v>1832</v>
      </c>
      <c r="H1620" s="110" t="s">
        <v>338</v>
      </c>
      <c r="I1620" s="110" t="s">
        <v>349</v>
      </c>
      <c r="J1620" s="110">
        <v>3</v>
      </c>
      <c r="K1620" s="154">
        <v>651.9</v>
      </c>
      <c r="L1620" s="154" t="s">
        <v>620</v>
      </c>
      <c r="M1620" s="154">
        <v>40.118299999999998</v>
      </c>
      <c r="N1620" s="154">
        <v>-98.650599999999997</v>
      </c>
      <c r="O1620" s="154" t="str">
        <f>IF(TYPE(VLOOKUP(A1620,'2025 check'!$E$3:$E$2531,1,0))=16,"Legacy Eligibility","Y")</f>
        <v>Y</v>
      </c>
    </row>
    <row r="1621" spans="1:15" x14ac:dyDescent="0.2">
      <c r="A1621" s="110" t="s">
        <v>4412</v>
      </c>
      <c r="B1621" s="149">
        <v>0</v>
      </c>
      <c r="C1621" s="110" t="s">
        <v>577</v>
      </c>
      <c r="D1621" s="147" t="s">
        <v>4413</v>
      </c>
      <c r="E1621" s="150">
        <v>30</v>
      </c>
      <c r="F1621" s="150">
        <v>26.4</v>
      </c>
      <c r="G1621" s="147" t="s">
        <v>1832</v>
      </c>
      <c r="H1621" s="110" t="s">
        <v>548</v>
      </c>
      <c r="I1621" s="110" t="s">
        <v>344</v>
      </c>
      <c r="J1621" s="110">
        <v>2</v>
      </c>
      <c r="K1621" s="154">
        <v>792</v>
      </c>
      <c r="L1621" s="154" t="s">
        <v>620</v>
      </c>
      <c r="M1621" s="154">
        <v>42.2973</v>
      </c>
      <c r="N1621" s="154">
        <v>-97.893199999999993</v>
      </c>
      <c r="O1621" s="154" t="str">
        <f>IF(TYPE(VLOOKUP(A1621,'2025 check'!$E$3:$E$2531,1,0))=16,"Legacy Eligibility","Y")</f>
        <v>Legacy Eligibility</v>
      </c>
    </row>
    <row r="1622" spans="1:15" x14ac:dyDescent="0.2">
      <c r="A1622" s="110" t="s">
        <v>4414</v>
      </c>
      <c r="B1622" s="149" t="s">
        <v>4415</v>
      </c>
      <c r="C1622" s="110" t="s">
        <v>1464</v>
      </c>
      <c r="D1622" s="147" t="s">
        <v>4416</v>
      </c>
      <c r="E1622" s="150">
        <v>25</v>
      </c>
      <c r="F1622" s="150">
        <v>26.8</v>
      </c>
      <c r="G1622" s="147" t="s">
        <v>1466</v>
      </c>
      <c r="H1622" s="110" t="s">
        <v>338</v>
      </c>
      <c r="I1622" s="110" t="s">
        <v>601</v>
      </c>
      <c r="J1622" s="110">
        <v>5</v>
      </c>
      <c r="K1622" s="154">
        <v>670</v>
      </c>
      <c r="L1622" s="154" t="s">
        <v>340</v>
      </c>
      <c r="M1622" s="154">
        <v>41.756300000000003</v>
      </c>
      <c r="N1622" s="154">
        <v>-103.5299907168984</v>
      </c>
      <c r="O1622" s="154" t="str">
        <f>IF(TYPE(VLOOKUP(A1622,'2025 check'!$E$3:$E$2531,1,0))=16,"Legacy Eligibility","Y")</f>
        <v>Y</v>
      </c>
    </row>
    <row r="1623" spans="1:15" x14ac:dyDescent="0.2">
      <c r="A1623" s="110" t="s">
        <v>4417</v>
      </c>
      <c r="B1623" s="149">
        <v>0</v>
      </c>
      <c r="C1623" s="110" t="s">
        <v>652</v>
      </c>
      <c r="D1623" s="147" t="s">
        <v>4418</v>
      </c>
      <c r="E1623" s="150">
        <v>27.998999999999999</v>
      </c>
      <c r="F1623" s="150">
        <v>20.100000000000001</v>
      </c>
      <c r="G1623" s="147" t="s">
        <v>1466</v>
      </c>
      <c r="H1623" s="110" t="s">
        <v>338</v>
      </c>
      <c r="I1623" s="110" t="s">
        <v>344</v>
      </c>
      <c r="J1623" s="110">
        <v>2</v>
      </c>
      <c r="K1623" s="154">
        <v>562.78</v>
      </c>
      <c r="L1623" s="154" t="s">
        <v>620</v>
      </c>
      <c r="M1623" s="154">
        <v>41.815399999999997</v>
      </c>
      <c r="N1623" s="154">
        <v>-97.508799999999994</v>
      </c>
      <c r="O1623" s="154" t="str">
        <f>IF(TYPE(VLOOKUP(A1623,'2025 check'!$E$3:$E$2531,1,0))=16,"Legacy Eligibility","Y")</f>
        <v>Y</v>
      </c>
    </row>
    <row r="1624" spans="1:15" x14ac:dyDescent="0.2">
      <c r="A1624" s="110" t="s">
        <v>4419</v>
      </c>
      <c r="B1624" s="149" t="s">
        <v>1096</v>
      </c>
      <c r="C1624" s="110" t="s">
        <v>435</v>
      </c>
      <c r="D1624" s="147" t="s">
        <v>4420</v>
      </c>
      <c r="E1624" s="150">
        <v>27</v>
      </c>
      <c r="F1624" s="150">
        <v>22.2</v>
      </c>
      <c r="G1624" s="147" t="s">
        <v>1466</v>
      </c>
      <c r="H1624" s="110" t="s">
        <v>338</v>
      </c>
      <c r="I1624" s="110" t="s">
        <v>349</v>
      </c>
      <c r="J1624" s="110">
        <v>3</v>
      </c>
      <c r="K1624" s="154">
        <v>599.4</v>
      </c>
      <c r="L1624" s="154" t="s">
        <v>620</v>
      </c>
      <c r="M1624" s="154">
        <v>41.2697</v>
      </c>
      <c r="N1624" s="154">
        <v>-97.772499999999994</v>
      </c>
      <c r="O1624" s="154" t="str">
        <f>IF(TYPE(VLOOKUP(A1624,'2025 check'!$E$3:$E$2531,1,0))=16,"Legacy Eligibility","Y")</f>
        <v>Y</v>
      </c>
    </row>
    <row r="1625" spans="1:15" x14ac:dyDescent="0.2">
      <c r="A1625" s="110" t="s">
        <v>4421</v>
      </c>
      <c r="B1625" s="149">
        <v>0</v>
      </c>
      <c r="C1625" s="110" t="s">
        <v>538</v>
      </c>
      <c r="D1625" s="147" t="s">
        <v>4422</v>
      </c>
      <c r="E1625" s="150">
        <v>30</v>
      </c>
      <c r="F1625" s="150">
        <v>27.5</v>
      </c>
      <c r="G1625" s="147" t="s">
        <v>1832</v>
      </c>
      <c r="H1625" s="110" t="s">
        <v>358</v>
      </c>
      <c r="I1625" s="110" t="s">
        <v>344</v>
      </c>
      <c r="J1625" s="110">
        <v>2</v>
      </c>
      <c r="K1625" s="154">
        <v>825</v>
      </c>
      <c r="L1625" s="154" t="s">
        <v>620</v>
      </c>
      <c r="M1625" s="154">
        <v>41.344000000000001</v>
      </c>
      <c r="N1625" s="154">
        <v>-97.9666</v>
      </c>
      <c r="O1625" s="154" t="str">
        <f>IF(TYPE(VLOOKUP(A1625,'2025 check'!$E$3:$E$2531,1,0))=16,"Legacy Eligibility","Y")</f>
        <v>Y</v>
      </c>
    </row>
    <row r="1626" spans="1:15" x14ac:dyDescent="0.2">
      <c r="A1626" s="110" t="s">
        <v>4423</v>
      </c>
      <c r="B1626" s="149" t="s">
        <v>4424</v>
      </c>
      <c r="C1626" s="110" t="s">
        <v>381</v>
      </c>
      <c r="D1626" s="147" t="s">
        <v>4425</v>
      </c>
      <c r="E1626" s="150">
        <v>202</v>
      </c>
      <c r="F1626" s="150">
        <v>22</v>
      </c>
      <c r="G1626" s="147" t="s">
        <v>1443</v>
      </c>
      <c r="H1626" s="110" t="s">
        <v>338</v>
      </c>
      <c r="I1626" s="110" t="s">
        <v>359</v>
      </c>
      <c r="J1626" s="110">
        <v>1</v>
      </c>
      <c r="K1626" s="154">
        <v>4444</v>
      </c>
      <c r="L1626" s="154" t="s">
        <v>620</v>
      </c>
      <c r="M1626" s="154">
        <v>40.077800000000003</v>
      </c>
      <c r="N1626" s="154">
        <v>-95.558300000000003</v>
      </c>
      <c r="O1626" s="154" t="str">
        <f>IF(TYPE(VLOOKUP(A1626,'2025 check'!$E$3:$E$2531,1,0))=16,"Legacy Eligibility","Y")</f>
        <v>Y</v>
      </c>
    </row>
    <row r="1627" spans="1:15" x14ac:dyDescent="0.2">
      <c r="A1627" s="110" t="s">
        <v>4426</v>
      </c>
      <c r="B1627" s="149">
        <v>0</v>
      </c>
      <c r="C1627" s="110" t="s">
        <v>456</v>
      </c>
      <c r="D1627" s="147" t="s">
        <v>4427</v>
      </c>
      <c r="E1627" s="150">
        <v>62</v>
      </c>
      <c r="F1627" s="150">
        <v>26.2</v>
      </c>
      <c r="G1627" s="147" t="s">
        <v>1832</v>
      </c>
      <c r="H1627" s="110" t="s">
        <v>358</v>
      </c>
      <c r="I1627" s="110" t="s">
        <v>359</v>
      </c>
      <c r="J1627" s="110">
        <v>1</v>
      </c>
      <c r="K1627" s="154">
        <v>1624.4</v>
      </c>
      <c r="L1627" s="154" t="s">
        <v>620</v>
      </c>
      <c r="M1627" s="154">
        <v>41.393700000000003</v>
      </c>
      <c r="N1627" s="154">
        <v>-96.734700000000004</v>
      </c>
      <c r="O1627" s="154" t="str">
        <f>IF(TYPE(VLOOKUP(A1627,'2025 check'!$E$3:$E$2531,1,0))=16,"Legacy Eligibility","Y")</f>
        <v>Y</v>
      </c>
    </row>
    <row r="1628" spans="1:15" x14ac:dyDescent="0.2">
      <c r="A1628" s="110" t="s">
        <v>4428</v>
      </c>
      <c r="B1628" s="149">
        <v>0</v>
      </c>
      <c r="C1628" s="110" t="s">
        <v>425</v>
      </c>
      <c r="D1628" s="147" t="s">
        <v>4429</v>
      </c>
      <c r="E1628" s="150">
        <v>32</v>
      </c>
      <c r="F1628" s="150">
        <v>20</v>
      </c>
      <c r="G1628" s="147" t="s">
        <v>1832</v>
      </c>
      <c r="H1628" s="110" t="s">
        <v>338</v>
      </c>
      <c r="I1628" s="110" t="s">
        <v>349</v>
      </c>
      <c r="J1628" s="110">
        <v>3</v>
      </c>
      <c r="K1628" s="154">
        <v>640</v>
      </c>
      <c r="L1628" s="154" t="s">
        <v>620</v>
      </c>
      <c r="M1628" s="154">
        <v>40.704999999999998</v>
      </c>
      <c r="N1628" s="154">
        <v>-98.245000000000005</v>
      </c>
      <c r="O1628" s="154" t="str">
        <f>IF(TYPE(VLOOKUP(A1628,'2025 check'!$E$3:$E$2531,1,0))=16,"Legacy Eligibility","Y")</f>
        <v>Y</v>
      </c>
    </row>
    <row r="1629" spans="1:15" x14ac:dyDescent="0.2">
      <c r="A1629" s="110" t="s">
        <v>4430</v>
      </c>
      <c r="B1629" s="149">
        <v>0</v>
      </c>
      <c r="C1629" s="110" t="s">
        <v>1688</v>
      </c>
      <c r="D1629" s="147" t="s">
        <v>4431</v>
      </c>
      <c r="E1629" s="150">
        <v>95</v>
      </c>
      <c r="F1629" s="150">
        <v>17.600000000000001</v>
      </c>
      <c r="G1629" s="147" t="s">
        <v>1466</v>
      </c>
      <c r="H1629" s="110" t="s">
        <v>338</v>
      </c>
      <c r="I1629" s="110" t="s">
        <v>339</v>
      </c>
      <c r="J1629" s="110">
        <v>4</v>
      </c>
      <c r="K1629" s="154">
        <v>1672</v>
      </c>
      <c r="L1629" s="154" t="s">
        <v>620</v>
      </c>
      <c r="M1629" s="154">
        <v>40.976799999999997</v>
      </c>
      <c r="N1629" s="154">
        <v>-100.2966</v>
      </c>
      <c r="O1629" s="154" t="str">
        <f>IF(TYPE(VLOOKUP(A1629,'2025 check'!$E$3:$E$2531,1,0))=16,"Legacy Eligibility","Y")</f>
        <v>Y</v>
      </c>
    </row>
    <row r="1630" spans="1:15" x14ac:dyDescent="0.2">
      <c r="A1630" s="110" t="s">
        <v>4432</v>
      </c>
      <c r="B1630" s="149" t="s">
        <v>4433</v>
      </c>
      <c r="C1630" s="110" t="s">
        <v>381</v>
      </c>
      <c r="D1630" s="147" t="s">
        <v>4434</v>
      </c>
      <c r="E1630" s="150">
        <v>22.3</v>
      </c>
      <c r="F1630" s="150">
        <v>16.2</v>
      </c>
      <c r="G1630" s="147" t="s">
        <v>1832</v>
      </c>
      <c r="H1630" s="110" t="s">
        <v>338</v>
      </c>
      <c r="I1630" s="110" t="s">
        <v>359</v>
      </c>
      <c r="J1630" s="110">
        <v>1</v>
      </c>
      <c r="K1630" s="154">
        <v>361.3</v>
      </c>
      <c r="L1630" s="154" t="s">
        <v>620</v>
      </c>
      <c r="M1630" s="154">
        <v>40.094499999999996</v>
      </c>
      <c r="N1630" s="154">
        <v>-95.577100000000002</v>
      </c>
      <c r="O1630" s="154" t="str">
        <f>IF(TYPE(VLOOKUP(A1630,'2025 check'!$E$3:$E$2531,1,0))=16,"Legacy Eligibility","Y")</f>
        <v>Y</v>
      </c>
    </row>
    <row r="1631" spans="1:15" x14ac:dyDescent="0.2">
      <c r="A1631" s="110" t="s">
        <v>4435</v>
      </c>
      <c r="B1631" s="149" t="s">
        <v>4436</v>
      </c>
      <c r="C1631" s="110" t="s">
        <v>381</v>
      </c>
      <c r="D1631" s="147" t="s">
        <v>4437</v>
      </c>
      <c r="E1631" s="150">
        <v>32</v>
      </c>
      <c r="F1631" s="150">
        <v>19.399999999999999</v>
      </c>
      <c r="G1631" s="147" t="s">
        <v>1832</v>
      </c>
      <c r="H1631" s="110" t="s">
        <v>338</v>
      </c>
      <c r="I1631" s="110" t="s">
        <v>359</v>
      </c>
      <c r="J1631" s="110">
        <v>1</v>
      </c>
      <c r="K1631" s="154">
        <v>620.79999999999995</v>
      </c>
      <c r="L1631" s="154" t="s">
        <v>620</v>
      </c>
      <c r="M1631" s="154">
        <v>40.174799999999998</v>
      </c>
      <c r="N1631" s="154">
        <v>-95.682500000000005</v>
      </c>
      <c r="O1631" s="154" t="str">
        <f>IF(TYPE(VLOOKUP(A1631,'2025 check'!$E$3:$E$2531,1,0))=16,"Legacy Eligibility","Y")</f>
        <v>Y</v>
      </c>
    </row>
    <row r="1632" spans="1:15" x14ac:dyDescent="0.2">
      <c r="A1632" s="110" t="s">
        <v>4438</v>
      </c>
      <c r="B1632" s="149" t="s">
        <v>4439</v>
      </c>
      <c r="C1632" s="110" t="s">
        <v>381</v>
      </c>
      <c r="D1632" s="147" t="s">
        <v>4440</v>
      </c>
      <c r="E1632" s="150">
        <v>89</v>
      </c>
      <c r="F1632" s="150">
        <v>15.4</v>
      </c>
      <c r="G1632" s="147" t="s">
        <v>1832</v>
      </c>
      <c r="H1632" s="110" t="s">
        <v>338</v>
      </c>
      <c r="I1632" s="110" t="s">
        <v>359</v>
      </c>
      <c r="J1632" s="110">
        <v>1</v>
      </c>
      <c r="K1632" s="154">
        <v>1370.6</v>
      </c>
      <c r="L1632" s="154" t="s">
        <v>620</v>
      </c>
      <c r="M1632" s="154">
        <v>40.260599999999997</v>
      </c>
      <c r="N1632" s="154">
        <v>-95.635400000000004</v>
      </c>
      <c r="O1632" s="154" t="str">
        <f>IF(TYPE(VLOOKUP(A1632,'2025 check'!$E$3:$E$2531,1,0))=16,"Legacy Eligibility","Y")</f>
        <v>Y</v>
      </c>
    </row>
    <row r="1633" spans="1:15" x14ac:dyDescent="0.2">
      <c r="A1633" s="110" t="s">
        <v>4441</v>
      </c>
      <c r="B1633" s="149" t="s">
        <v>4442</v>
      </c>
      <c r="C1633" s="110" t="s">
        <v>347</v>
      </c>
      <c r="D1633" s="147" t="s">
        <v>4443</v>
      </c>
      <c r="E1633" s="150">
        <v>110.99999999999999</v>
      </c>
      <c r="F1633" s="150">
        <v>18</v>
      </c>
      <c r="G1633" s="147" t="s">
        <v>1466</v>
      </c>
      <c r="H1633" s="110" t="s">
        <v>338</v>
      </c>
      <c r="I1633" s="110" t="s">
        <v>349</v>
      </c>
      <c r="J1633" s="110">
        <v>3</v>
      </c>
      <c r="K1633" s="154">
        <v>1998</v>
      </c>
      <c r="L1633" s="154" t="s">
        <v>340</v>
      </c>
      <c r="M1633" s="154">
        <v>41.184999599999998</v>
      </c>
      <c r="N1633" s="154">
        <v>-99.669999300000001</v>
      </c>
      <c r="O1633" s="154" t="str">
        <f>IF(TYPE(VLOOKUP(A1633,'2025 check'!$E$3:$E$2531,1,0))=16,"Legacy Eligibility","Y")</f>
        <v>Y</v>
      </c>
    </row>
    <row r="1634" spans="1:15" x14ac:dyDescent="0.2">
      <c r="A1634" s="110" t="s">
        <v>4444</v>
      </c>
      <c r="B1634" s="149">
        <v>0</v>
      </c>
      <c r="C1634" s="110" t="s">
        <v>1028</v>
      </c>
      <c r="D1634" s="147" t="s">
        <v>4445</v>
      </c>
      <c r="E1634" s="150">
        <v>58</v>
      </c>
      <c r="F1634" s="150">
        <v>20</v>
      </c>
      <c r="G1634" s="147" t="s">
        <v>1466</v>
      </c>
      <c r="H1634" s="110" t="s">
        <v>338</v>
      </c>
      <c r="I1634" s="110" t="s">
        <v>339</v>
      </c>
      <c r="J1634" s="110">
        <v>4</v>
      </c>
      <c r="K1634" s="154">
        <v>1160</v>
      </c>
      <c r="L1634" s="154" t="s">
        <v>340</v>
      </c>
      <c r="M1634" s="154">
        <v>40.060299999999998</v>
      </c>
      <c r="N1634" s="154">
        <v>-100.8075</v>
      </c>
      <c r="O1634" s="154" t="str">
        <f>IF(TYPE(VLOOKUP(A1634,'2025 check'!$E$3:$E$2531,1,0))=16,"Legacy Eligibility","Y")</f>
        <v>Y</v>
      </c>
    </row>
    <row r="1635" spans="1:15" x14ac:dyDescent="0.2">
      <c r="A1635" s="110" t="s">
        <v>4446</v>
      </c>
      <c r="B1635" s="149" t="s">
        <v>4447</v>
      </c>
      <c r="C1635" s="110" t="s">
        <v>1202</v>
      </c>
      <c r="D1635" s="147" t="s">
        <v>4448</v>
      </c>
      <c r="E1635" s="150">
        <v>30</v>
      </c>
      <c r="F1635" s="150">
        <v>24</v>
      </c>
      <c r="G1635" s="147" t="s">
        <v>1832</v>
      </c>
      <c r="H1635" s="110" t="s">
        <v>358</v>
      </c>
      <c r="I1635" s="110" t="s">
        <v>359</v>
      </c>
      <c r="J1635" s="110">
        <v>1</v>
      </c>
      <c r="K1635" s="154">
        <v>720</v>
      </c>
      <c r="L1635" s="154" t="s">
        <v>340</v>
      </c>
      <c r="M1635" s="154">
        <v>41.017000000000003</v>
      </c>
      <c r="N1635" s="154">
        <v>-96.864800000000002</v>
      </c>
      <c r="O1635" s="154" t="str">
        <f>IF(TYPE(VLOOKUP(A1635,'2025 check'!$E$3:$E$2531,1,0))=16,"Legacy Eligibility","Y")</f>
        <v>Y</v>
      </c>
    </row>
    <row r="1636" spans="1:15" x14ac:dyDescent="0.2">
      <c r="A1636" s="110" t="s">
        <v>4449</v>
      </c>
      <c r="B1636" s="149" t="s">
        <v>4450</v>
      </c>
      <c r="C1636" s="110" t="s">
        <v>1688</v>
      </c>
      <c r="D1636" s="147" t="s">
        <v>4451</v>
      </c>
      <c r="E1636" s="150">
        <v>107</v>
      </c>
      <c r="F1636" s="150">
        <v>20</v>
      </c>
      <c r="G1636" s="147" t="s">
        <v>1466</v>
      </c>
      <c r="H1636" s="110" t="s">
        <v>338</v>
      </c>
      <c r="I1636" s="110" t="s">
        <v>339</v>
      </c>
      <c r="J1636" s="110">
        <v>4</v>
      </c>
      <c r="K1636" s="154">
        <v>2140</v>
      </c>
      <c r="L1636" s="154" t="s">
        <v>340</v>
      </c>
      <c r="M1636" s="154">
        <v>41.046999999999997</v>
      </c>
      <c r="N1636" s="154">
        <v>-100.602</v>
      </c>
      <c r="O1636" s="154" t="str">
        <f>IF(TYPE(VLOOKUP(A1636,'2025 check'!$E$3:$E$2531,1,0))=16,"Legacy Eligibility","Y")</f>
        <v>Y</v>
      </c>
    </row>
    <row r="1637" spans="1:15" x14ac:dyDescent="0.2">
      <c r="A1637" s="110" t="s">
        <v>4452</v>
      </c>
      <c r="B1637" s="149">
        <v>0</v>
      </c>
      <c r="C1637" s="110" t="s">
        <v>442</v>
      </c>
      <c r="D1637" s="147" t="s">
        <v>4453</v>
      </c>
      <c r="E1637" s="150">
        <v>55.999999999999993</v>
      </c>
      <c r="F1637" s="150">
        <v>15.8</v>
      </c>
      <c r="G1637" s="147" t="s">
        <v>1832</v>
      </c>
      <c r="H1637" s="110" t="s">
        <v>338</v>
      </c>
      <c r="I1637" s="110" t="s">
        <v>359</v>
      </c>
      <c r="J1637" s="110">
        <v>1</v>
      </c>
      <c r="K1637" s="154">
        <v>884.8</v>
      </c>
      <c r="L1637" s="154" t="s">
        <v>340</v>
      </c>
      <c r="M1637" s="154">
        <v>40.755000000000003</v>
      </c>
      <c r="N1637" s="154">
        <v>-96.039999600000002</v>
      </c>
      <c r="O1637" s="154" t="str">
        <f>IF(TYPE(VLOOKUP(A1637,'2025 check'!$E$3:$E$2531,1,0))=16,"Legacy Eligibility","Y")</f>
        <v>Y</v>
      </c>
    </row>
    <row r="1638" spans="1:15" x14ac:dyDescent="0.2">
      <c r="A1638" s="110" t="s">
        <v>4454</v>
      </c>
      <c r="B1638" s="149">
        <v>0</v>
      </c>
      <c r="C1638" s="110" t="s">
        <v>442</v>
      </c>
      <c r="D1638" s="147" t="s">
        <v>4455</v>
      </c>
      <c r="E1638" s="150">
        <v>104.99999999999999</v>
      </c>
      <c r="F1638" s="150">
        <v>16</v>
      </c>
      <c r="G1638" s="147" t="s">
        <v>337</v>
      </c>
      <c r="H1638" s="110" t="s">
        <v>338</v>
      </c>
      <c r="I1638" s="110" t="s">
        <v>359</v>
      </c>
      <c r="J1638" s="110">
        <v>1</v>
      </c>
      <c r="K1638" s="154">
        <v>1680</v>
      </c>
      <c r="L1638" s="154" t="s">
        <v>340</v>
      </c>
      <c r="M1638" s="154">
        <v>40.536700000000003</v>
      </c>
      <c r="N1638" s="154">
        <v>-95.8767</v>
      </c>
      <c r="O1638" s="154" t="str">
        <f>IF(TYPE(VLOOKUP(A1638,'2025 check'!$E$3:$E$2531,1,0))=16,"Legacy Eligibility","Y")</f>
        <v>Y</v>
      </c>
    </row>
    <row r="1639" spans="1:15" x14ac:dyDescent="0.2">
      <c r="A1639" s="110" t="s">
        <v>4456</v>
      </c>
      <c r="B1639" s="149" t="s">
        <v>4457</v>
      </c>
      <c r="C1639" s="110" t="s">
        <v>373</v>
      </c>
      <c r="D1639" s="147" t="s">
        <v>4458</v>
      </c>
      <c r="E1639" s="150">
        <v>63</v>
      </c>
      <c r="F1639" s="150">
        <v>14</v>
      </c>
      <c r="G1639" s="147" t="s">
        <v>337</v>
      </c>
      <c r="H1639" s="110" t="s">
        <v>338</v>
      </c>
      <c r="I1639" s="110" t="s">
        <v>359</v>
      </c>
      <c r="J1639" s="110">
        <v>1</v>
      </c>
      <c r="K1639" s="154">
        <v>882</v>
      </c>
      <c r="L1639" s="154" t="s">
        <v>340</v>
      </c>
      <c r="M1639" s="154">
        <v>40.155000000000001</v>
      </c>
      <c r="N1639" s="154">
        <v>-96.444999600000003</v>
      </c>
      <c r="O1639" s="154" t="str">
        <f>IF(TYPE(VLOOKUP(A1639,'2025 check'!$E$3:$E$2531,1,0))=16,"Legacy Eligibility","Y")</f>
        <v>Y</v>
      </c>
    </row>
    <row r="1640" spans="1:15" x14ac:dyDescent="0.2">
      <c r="A1640" s="110" t="s">
        <v>4459</v>
      </c>
      <c r="B1640" s="149" t="s">
        <v>4460</v>
      </c>
      <c r="C1640" s="110" t="s">
        <v>2449</v>
      </c>
      <c r="D1640" s="147" t="s">
        <v>4461</v>
      </c>
      <c r="E1640" s="150">
        <v>51</v>
      </c>
      <c r="F1640" s="150">
        <v>20</v>
      </c>
      <c r="G1640" s="147" t="s">
        <v>1832</v>
      </c>
      <c r="H1640" s="110" t="s">
        <v>338</v>
      </c>
      <c r="I1640" s="110" t="s">
        <v>349</v>
      </c>
      <c r="J1640" s="110">
        <v>3</v>
      </c>
      <c r="K1640" s="154">
        <v>1020</v>
      </c>
      <c r="L1640" s="154" t="s">
        <v>340</v>
      </c>
      <c r="M1640" s="154">
        <v>41.049700000000001</v>
      </c>
      <c r="N1640" s="154">
        <v>-97.732200000000006</v>
      </c>
      <c r="O1640" s="154" t="str">
        <f>IF(TYPE(VLOOKUP(A1640,'2025 check'!$E$3:$E$2531,1,0))=16,"Legacy Eligibility","Y")</f>
        <v>Y</v>
      </c>
    </row>
    <row r="1641" spans="1:15" x14ac:dyDescent="0.2">
      <c r="A1641" s="110" t="s">
        <v>4462</v>
      </c>
      <c r="B1641" s="149">
        <v>0</v>
      </c>
      <c r="C1641" s="110" t="s">
        <v>387</v>
      </c>
      <c r="D1641" s="147" t="s">
        <v>4463</v>
      </c>
      <c r="E1641" s="150">
        <v>84</v>
      </c>
      <c r="F1641" s="150">
        <v>18</v>
      </c>
      <c r="G1641" s="147" t="s">
        <v>1466</v>
      </c>
      <c r="H1641" s="110" t="s">
        <v>338</v>
      </c>
      <c r="I1641" s="110" t="s">
        <v>344</v>
      </c>
      <c r="J1641" s="110">
        <v>2</v>
      </c>
      <c r="K1641" s="154">
        <v>1512</v>
      </c>
      <c r="L1641" s="154" t="s">
        <v>340</v>
      </c>
      <c r="M1641" s="154">
        <v>42.136699999999998</v>
      </c>
      <c r="N1641" s="154">
        <v>-96.519999299999995</v>
      </c>
      <c r="O1641" s="154" t="str">
        <f>IF(TYPE(VLOOKUP(A1641,'2025 check'!$E$3:$E$2531,1,0))=16,"Legacy Eligibility","Y")</f>
        <v>Y</v>
      </c>
    </row>
    <row r="1642" spans="1:15" x14ac:dyDescent="0.2">
      <c r="A1642" s="110" t="s">
        <v>4464</v>
      </c>
      <c r="B1642" s="149">
        <v>0</v>
      </c>
      <c r="C1642" s="110" t="s">
        <v>967</v>
      </c>
      <c r="D1642" s="147" t="s">
        <v>4465</v>
      </c>
      <c r="E1642" s="150">
        <v>33</v>
      </c>
      <c r="F1642" s="150">
        <v>28</v>
      </c>
      <c r="G1642" s="147" t="s">
        <v>1832</v>
      </c>
      <c r="H1642" s="110" t="s">
        <v>358</v>
      </c>
      <c r="I1642" s="110" t="s">
        <v>344</v>
      </c>
      <c r="J1642" s="110">
        <v>2</v>
      </c>
      <c r="K1642" s="154">
        <v>924</v>
      </c>
      <c r="L1642" s="154" t="s">
        <v>620</v>
      </c>
      <c r="M1642" s="154">
        <v>41.813400000000001</v>
      </c>
      <c r="N1642" s="154">
        <v>-97.929500000000004</v>
      </c>
      <c r="O1642" s="154" t="str">
        <f>IF(TYPE(VLOOKUP(A1642,'2025 check'!$E$3:$E$2531,1,0))=16,"Legacy Eligibility","Y")</f>
        <v>Y</v>
      </c>
    </row>
    <row r="1643" spans="1:15" x14ac:dyDescent="0.2">
      <c r="A1643" s="110" t="s">
        <v>4466</v>
      </c>
      <c r="B1643" s="149" t="s">
        <v>4467</v>
      </c>
      <c r="C1643" s="110" t="s">
        <v>866</v>
      </c>
      <c r="D1643" s="147" t="s">
        <v>4468</v>
      </c>
      <c r="E1643" s="150">
        <v>36</v>
      </c>
      <c r="F1643" s="150">
        <v>24.5</v>
      </c>
      <c r="G1643" s="147" t="s">
        <v>1466</v>
      </c>
      <c r="H1643" s="110" t="s">
        <v>338</v>
      </c>
      <c r="I1643" s="110" t="s">
        <v>344</v>
      </c>
      <c r="J1643" s="110">
        <v>2</v>
      </c>
      <c r="K1643" s="154">
        <v>882</v>
      </c>
      <c r="L1643" s="154" t="s">
        <v>620</v>
      </c>
      <c r="M1643" s="154">
        <v>42.578600000000002</v>
      </c>
      <c r="N1643" s="154">
        <v>-100.0029</v>
      </c>
      <c r="O1643" s="154" t="str">
        <f>IF(TYPE(VLOOKUP(A1643,'2025 check'!$E$3:$E$2531,1,0))=16,"Legacy Eligibility","Y")</f>
        <v>Y</v>
      </c>
    </row>
    <row r="1644" spans="1:15" x14ac:dyDescent="0.2">
      <c r="A1644" s="110" t="s">
        <v>4469</v>
      </c>
      <c r="B1644" s="149" t="s">
        <v>4470</v>
      </c>
      <c r="C1644" s="110" t="s">
        <v>347</v>
      </c>
      <c r="D1644" s="147" t="s">
        <v>4471</v>
      </c>
      <c r="E1644" s="150">
        <v>25</v>
      </c>
      <c r="F1644" s="150">
        <v>24.2</v>
      </c>
      <c r="G1644" s="147" t="s">
        <v>1466</v>
      </c>
      <c r="H1644" s="110" t="s">
        <v>338</v>
      </c>
      <c r="I1644" s="110" t="s">
        <v>349</v>
      </c>
      <c r="J1644" s="110">
        <v>3</v>
      </c>
      <c r="K1644" s="154">
        <v>605</v>
      </c>
      <c r="L1644" s="154" t="s">
        <v>620</v>
      </c>
      <c r="M1644" s="154">
        <v>41.416600000000003</v>
      </c>
      <c r="N1644" s="154">
        <v>-99.732399999999998</v>
      </c>
      <c r="O1644" s="154" t="str">
        <f>IF(TYPE(VLOOKUP(A1644,'2025 check'!$E$3:$E$2531,1,0))=16,"Legacy Eligibility","Y")</f>
        <v>Y</v>
      </c>
    </row>
    <row r="1645" spans="1:15" x14ac:dyDescent="0.2">
      <c r="A1645" s="110" t="s">
        <v>4472</v>
      </c>
      <c r="B1645" s="149" t="s">
        <v>4473</v>
      </c>
      <c r="C1645" s="110" t="s">
        <v>347</v>
      </c>
      <c r="D1645" s="147" t="s">
        <v>4474</v>
      </c>
      <c r="E1645" s="150">
        <v>25</v>
      </c>
      <c r="F1645" s="150">
        <v>20.100000000000001</v>
      </c>
      <c r="G1645" s="147" t="s">
        <v>1466</v>
      </c>
      <c r="H1645" s="110" t="s">
        <v>338</v>
      </c>
      <c r="I1645" s="110" t="s">
        <v>349</v>
      </c>
      <c r="J1645" s="110">
        <v>3</v>
      </c>
      <c r="K1645" s="154">
        <v>502.5</v>
      </c>
      <c r="L1645" s="154" t="s">
        <v>620</v>
      </c>
      <c r="M1645" s="154">
        <v>41.226500000000001</v>
      </c>
      <c r="N1645" s="154">
        <v>-99.892700000000005</v>
      </c>
      <c r="O1645" s="154" t="str">
        <f>IF(TYPE(VLOOKUP(A1645,'2025 check'!$E$3:$E$2531,1,0))=16,"Legacy Eligibility","Y")</f>
        <v>Y</v>
      </c>
    </row>
    <row r="1646" spans="1:15" x14ac:dyDescent="0.2">
      <c r="A1646" s="110" t="s">
        <v>4475</v>
      </c>
      <c r="B1646" s="149" t="s">
        <v>4476</v>
      </c>
      <c r="C1646" s="110" t="s">
        <v>880</v>
      </c>
      <c r="D1646" s="147" t="s">
        <v>4477</v>
      </c>
      <c r="E1646" s="150">
        <v>182</v>
      </c>
      <c r="F1646" s="150">
        <v>28.5</v>
      </c>
      <c r="G1646" s="147" t="s">
        <v>1443</v>
      </c>
      <c r="H1646" s="110" t="s">
        <v>358</v>
      </c>
      <c r="I1646" s="110" t="s">
        <v>344</v>
      </c>
      <c r="J1646" s="110">
        <v>2</v>
      </c>
      <c r="K1646" s="154">
        <v>5187</v>
      </c>
      <c r="L1646" s="154" t="s">
        <v>620</v>
      </c>
      <c r="M1646" s="154">
        <v>41.734499999999997</v>
      </c>
      <c r="N1646" s="154">
        <v>-96.521100000000004</v>
      </c>
      <c r="O1646" s="154" t="str">
        <f>IF(TYPE(VLOOKUP(A1646,'2025 check'!$E$3:$E$2531,1,0))=16,"Legacy Eligibility","Y")</f>
        <v>Y</v>
      </c>
    </row>
    <row r="1647" spans="1:15" x14ac:dyDescent="0.2">
      <c r="A1647" s="110" t="s">
        <v>4478</v>
      </c>
      <c r="B1647" s="149">
        <v>0</v>
      </c>
      <c r="C1647" s="110" t="s">
        <v>4017</v>
      </c>
      <c r="D1647" s="147" t="s">
        <v>4479</v>
      </c>
      <c r="E1647" s="150">
        <v>31</v>
      </c>
      <c r="F1647" s="150">
        <v>24</v>
      </c>
      <c r="G1647" s="147" t="s">
        <v>1832</v>
      </c>
      <c r="H1647" s="110" t="s">
        <v>338</v>
      </c>
      <c r="I1647" s="110" t="s">
        <v>349</v>
      </c>
      <c r="J1647" s="110">
        <v>3</v>
      </c>
      <c r="K1647" s="154">
        <v>744</v>
      </c>
      <c r="L1647" s="154" t="s">
        <v>620</v>
      </c>
      <c r="M1647" s="154">
        <v>40.356200000000001</v>
      </c>
      <c r="N1647" s="154">
        <v>-99.027500000000003</v>
      </c>
      <c r="O1647" s="154" t="str">
        <f>IF(TYPE(VLOOKUP(A1647,'2025 check'!$E$3:$E$2531,1,0))=16,"Legacy Eligibility","Y")</f>
        <v>Y</v>
      </c>
    </row>
    <row r="1648" spans="1:15" x14ac:dyDescent="0.2">
      <c r="A1648" s="110" t="s">
        <v>4480</v>
      </c>
      <c r="B1648" s="149">
        <v>0</v>
      </c>
      <c r="C1648" s="110" t="s">
        <v>652</v>
      </c>
      <c r="D1648" s="147" t="s">
        <v>4481</v>
      </c>
      <c r="E1648" s="150">
        <v>65</v>
      </c>
      <c r="F1648" s="150">
        <v>24</v>
      </c>
      <c r="G1648" s="147" t="s">
        <v>1832</v>
      </c>
      <c r="H1648" s="110" t="s">
        <v>338</v>
      </c>
      <c r="I1648" s="110" t="s">
        <v>344</v>
      </c>
      <c r="J1648" s="110">
        <v>2</v>
      </c>
      <c r="K1648" s="154">
        <v>1560</v>
      </c>
      <c r="L1648" s="154" t="s">
        <v>620</v>
      </c>
      <c r="M1648" s="154">
        <v>41.797499999999999</v>
      </c>
      <c r="N1648" s="154">
        <v>-97.484399999999994</v>
      </c>
      <c r="O1648" s="154" t="str">
        <f>IF(TYPE(VLOOKUP(A1648,'2025 check'!$E$3:$E$2531,1,0))=16,"Legacy Eligibility","Y")</f>
        <v>Y</v>
      </c>
    </row>
    <row r="1649" spans="1:15" x14ac:dyDescent="0.2">
      <c r="A1649" s="110" t="s">
        <v>4482</v>
      </c>
      <c r="B1649" s="149">
        <v>0</v>
      </c>
      <c r="C1649" s="110" t="s">
        <v>652</v>
      </c>
      <c r="D1649" s="147" t="s">
        <v>4483</v>
      </c>
      <c r="E1649" s="150">
        <v>45</v>
      </c>
      <c r="F1649" s="150">
        <v>21.7</v>
      </c>
      <c r="G1649" s="147" t="s">
        <v>1832</v>
      </c>
      <c r="H1649" s="110" t="s">
        <v>338</v>
      </c>
      <c r="I1649" s="110" t="s">
        <v>344</v>
      </c>
      <c r="J1649" s="110">
        <v>2</v>
      </c>
      <c r="K1649" s="154">
        <v>976.5</v>
      </c>
      <c r="L1649" s="154" t="s">
        <v>620</v>
      </c>
      <c r="M1649" s="154">
        <v>41.823</v>
      </c>
      <c r="N1649" s="154">
        <v>-97.417500000000004</v>
      </c>
      <c r="O1649" s="154" t="str">
        <f>IF(TYPE(VLOOKUP(A1649,'2025 check'!$E$3:$E$2531,1,0))=16,"Legacy Eligibility","Y")</f>
        <v>Y</v>
      </c>
    </row>
    <row r="1650" spans="1:15" x14ac:dyDescent="0.2">
      <c r="A1650" s="110" t="s">
        <v>4484</v>
      </c>
      <c r="B1650" s="149">
        <v>0</v>
      </c>
      <c r="C1650" s="110" t="s">
        <v>456</v>
      </c>
      <c r="D1650" s="147" t="s">
        <v>4485</v>
      </c>
      <c r="E1650" s="150">
        <v>33</v>
      </c>
      <c r="F1650" s="150">
        <v>20.2</v>
      </c>
      <c r="G1650" s="147" t="s">
        <v>1466</v>
      </c>
      <c r="H1650" s="110" t="s">
        <v>338</v>
      </c>
      <c r="I1650" s="110" t="s">
        <v>359</v>
      </c>
      <c r="J1650" s="110">
        <v>1</v>
      </c>
      <c r="K1650" s="154">
        <v>666.6</v>
      </c>
      <c r="L1650" s="154" t="s">
        <v>620</v>
      </c>
      <c r="M1650" s="154">
        <v>41.186999999999998</v>
      </c>
      <c r="N1650" s="154">
        <v>-96.889799999999994</v>
      </c>
      <c r="O1650" s="154" t="str">
        <f>IF(TYPE(VLOOKUP(A1650,'2025 check'!$E$3:$E$2531,1,0))=16,"Legacy Eligibility","Y")</f>
        <v>Y</v>
      </c>
    </row>
    <row r="1651" spans="1:15" x14ac:dyDescent="0.2">
      <c r="A1651" s="110" t="s">
        <v>4486</v>
      </c>
      <c r="B1651" s="149">
        <v>0</v>
      </c>
      <c r="C1651" s="110" t="s">
        <v>456</v>
      </c>
      <c r="D1651" s="147" t="s">
        <v>4487</v>
      </c>
      <c r="E1651" s="150">
        <v>31</v>
      </c>
      <c r="F1651" s="150">
        <v>25.1</v>
      </c>
      <c r="G1651" s="147" t="s">
        <v>1832</v>
      </c>
      <c r="H1651" s="110" t="s">
        <v>338</v>
      </c>
      <c r="I1651" s="110" t="s">
        <v>359</v>
      </c>
      <c r="J1651" s="110">
        <v>1</v>
      </c>
      <c r="K1651" s="154">
        <v>778.1</v>
      </c>
      <c r="L1651" s="154" t="s">
        <v>620</v>
      </c>
      <c r="M1651" s="154">
        <v>41.119</v>
      </c>
      <c r="N1651" s="154">
        <v>-96.639899999999997</v>
      </c>
      <c r="O1651" s="154" t="str">
        <f>IF(TYPE(VLOOKUP(A1651,'2025 check'!$E$3:$E$2531,1,0))=16,"Legacy Eligibility","Y")</f>
        <v>Y</v>
      </c>
    </row>
    <row r="1652" spans="1:15" x14ac:dyDescent="0.2">
      <c r="A1652" s="110" t="s">
        <v>4488</v>
      </c>
      <c r="B1652" s="149" t="s">
        <v>4489</v>
      </c>
      <c r="C1652" s="110" t="s">
        <v>1464</v>
      </c>
      <c r="D1652" s="147" t="s">
        <v>4490</v>
      </c>
      <c r="E1652" s="150">
        <v>24</v>
      </c>
      <c r="F1652" s="150">
        <v>25.7</v>
      </c>
      <c r="G1652" s="147" t="s">
        <v>1466</v>
      </c>
      <c r="H1652" s="110" t="s">
        <v>338</v>
      </c>
      <c r="I1652" s="110" t="s">
        <v>601</v>
      </c>
      <c r="J1652" s="110">
        <v>5</v>
      </c>
      <c r="K1652" s="154">
        <v>616.79999999999995</v>
      </c>
      <c r="L1652" s="154" t="s">
        <v>620</v>
      </c>
      <c r="M1652" s="154">
        <v>41.872300000000003</v>
      </c>
      <c r="N1652" s="154">
        <v>-104.0047</v>
      </c>
      <c r="O1652" s="154" t="str">
        <f>IF(TYPE(VLOOKUP(A1652,'2025 check'!$E$3:$E$2531,1,0))=16,"Legacy Eligibility","Y")</f>
        <v>Y</v>
      </c>
    </row>
    <row r="1653" spans="1:15" ht="28.5" x14ac:dyDescent="0.2">
      <c r="A1653" s="110" t="s">
        <v>4491</v>
      </c>
      <c r="B1653" s="149" t="s">
        <v>4492</v>
      </c>
      <c r="C1653" s="110" t="s">
        <v>718</v>
      </c>
      <c r="D1653" s="147" t="s">
        <v>4493</v>
      </c>
      <c r="E1653" s="150">
        <v>25</v>
      </c>
      <c r="F1653" s="150">
        <v>20.100000000000001</v>
      </c>
      <c r="G1653" s="147" t="s">
        <v>1466</v>
      </c>
      <c r="H1653" s="110" t="s">
        <v>338</v>
      </c>
      <c r="I1653" s="110" t="s">
        <v>349</v>
      </c>
      <c r="J1653" s="110">
        <v>3</v>
      </c>
      <c r="K1653" s="154">
        <v>502.5</v>
      </c>
      <c r="L1653" s="154" t="s">
        <v>620</v>
      </c>
      <c r="M1653" s="154">
        <v>41.202779819519812</v>
      </c>
      <c r="N1653" s="154">
        <v>-98.958205364418035</v>
      </c>
      <c r="O1653" s="154" t="str">
        <f>IF(TYPE(VLOOKUP(A1653,'2025 check'!$E$3:$E$2531,1,0))=16,"Legacy Eligibility","Y")</f>
        <v>Y</v>
      </c>
    </row>
    <row r="1654" spans="1:15" ht="28.5" x14ac:dyDescent="0.2">
      <c r="A1654" s="110" t="s">
        <v>4494</v>
      </c>
      <c r="B1654" s="149" t="s">
        <v>4495</v>
      </c>
      <c r="C1654" s="110" t="s">
        <v>473</v>
      </c>
      <c r="D1654" s="147" t="s">
        <v>4496</v>
      </c>
      <c r="E1654" s="150">
        <v>40</v>
      </c>
      <c r="F1654" s="150">
        <v>20.2</v>
      </c>
      <c r="G1654" s="147" t="s">
        <v>1466</v>
      </c>
      <c r="H1654" s="110" t="s">
        <v>338</v>
      </c>
      <c r="I1654" s="110" t="s">
        <v>359</v>
      </c>
      <c r="J1654" s="110">
        <v>1</v>
      </c>
      <c r="K1654" s="154">
        <v>808</v>
      </c>
      <c r="L1654" s="154" t="s">
        <v>620</v>
      </c>
      <c r="M1654" s="154">
        <v>40.3003</v>
      </c>
      <c r="N1654" s="154">
        <v>-97.707700000000003</v>
      </c>
      <c r="O1654" s="154" t="str">
        <f>IF(TYPE(VLOOKUP(A1654,'2025 check'!$E$3:$E$2531,1,0))=16,"Legacy Eligibility","Y")</f>
        <v>Y</v>
      </c>
    </row>
    <row r="1655" spans="1:15" x14ac:dyDescent="0.2">
      <c r="A1655" s="110" t="s">
        <v>4497</v>
      </c>
      <c r="B1655" s="149">
        <v>0</v>
      </c>
      <c r="C1655" s="110" t="s">
        <v>918</v>
      </c>
      <c r="D1655" s="147" t="s">
        <v>4498</v>
      </c>
      <c r="E1655" s="150">
        <v>33</v>
      </c>
      <c r="F1655" s="150">
        <v>20.100000000000001</v>
      </c>
      <c r="G1655" s="147" t="s">
        <v>1832</v>
      </c>
      <c r="H1655" s="110" t="s">
        <v>338</v>
      </c>
      <c r="I1655" s="110" t="s">
        <v>349</v>
      </c>
      <c r="J1655" s="110">
        <v>3</v>
      </c>
      <c r="K1655" s="154">
        <v>663.3</v>
      </c>
      <c r="L1655" s="154" t="s">
        <v>620</v>
      </c>
      <c r="M1655" s="154">
        <v>40.0169</v>
      </c>
      <c r="N1655" s="154">
        <v>-98.284700000000001</v>
      </c>
      <c r="O1655" s="154" t="str">
        <f>IF(TYPE(VLOOKUP(A1655,'2025 check'!$E$3:$E$2531,1,0))=16,"Legacy Eligibility","Y")</f>
        <v>Y</v>
      </c>
    </row>
    <row r="1656" spans="1:15" x14ac:dyDescent="0.2">
      <c r="A1656" s="110" t="s">
        <v>4499</v>
      </c>
      <c r="B1656" s="149" t="s">
        <v>4500</v>
      </c>
      <c r="C1656" s="110" t="s">
        <v>980</v>
      </c>
      <c r="D1656" s="147" t="s">
        <v>4501</v>
      </c>
      <c r="E1656" s="150">
        <v>30</v>
      </c>
      <c r="F1656" s="150">
        <v>26.4</v>
      </c>
      <c r="G1656" s="147" t="s">
        <v>1832</v>
      </c>
      <c r="H1656" s="110" t="s">
        <v>338</v>
      </c>
      <c r="I1656" s="110" t="s">
        <v>344</v>
      </c>
      <c r="J1656" s="110">
        <v>2</v>
      </c>
      <c r="K1656" s="154">
        <v>792</v>
      </c>
      <c r="L1656" s="154" t="s">
        <v>620</v>
      </c>
      <c r="M1656" s="154">
        <v>41.730600000000003</v>
      </c>
      <c r="N1656" s="154">
        <v>-97.020899999999997</v>
      </c>
      <c r="O1656" s="154" t="str">
        <f>IF(TYPE(VLOOKUP(A1656,'2025 check'!$E$3:$E$2531,1,0))=16,"Legacy Eligibility","Y")</f>
        <v>Y</v>
      </c>
    </row>
    <row r="1657" spans="1:15" x14ac:dyDescent="0.2">
      <c r="A1657" s="110" t="s">
        <v>4502</v>
      </c>
      <c r="B1657" s="149" t="s">
        <v>4503</v>
      </c>
      <c r="C1657" s="110" t="s">
        <v>347</v>
      </c>
      <c r="D1657" s="147" t="s">
        <v>4504</v>
      </c>
      <c r="E1657" s="150">
        <v>57</v>
      </c>
      <c r="F1657" s="150">
        <v>28</v>
      </c>
      <c r="G1657" s="147" t="s">
        <v>1466</v>
      </c>
      <c r="H1657" s="110" t="s">
        <v>338</v>
      </c>
      <c r="I1657" s="110" t="s">
        <v>349</v>
      </c>
      <c r="J1657" s="110">
        <v>3</v>
      </c>
      <c r="K1657" s="154">
        <v>1596</v>
      </c>
      <c r="L1657" s="154" t="s">
        <v>620</v>
      </c>
      <c r="M1657" s="154">
        <v>41.061300000000003</v>
      </c>
      <c r="N1657" s="154">
        <v>-99.680999999999997</v>
      </c>
      <c r="O1657" s="154" t="str">
        <f>IF(TYPE(VLOOKUP(A1657,'2025 check'!$E$3:$E$2531,1,0))=16,"Legacy Eligibility","Y")</f>
        <v>Y</v>
      </c>
    </row>
    <row r="1658" spans="1:15" x14ac:dyDescent="0.2">
      <c r="A1658" s="110" t="s">
        <v>4505</v>
      </c>
      <c r="B1658" s="149">
        <v>0</v>
      </c>
      <c r="C1658" s="110" t="s">
        <v>425</v>
      </c>
      <c r="D1658" s="147" t="s">
        <v>4506</v>
      </c>
      <c r="E1658" s="150">
        <v>30</v>
      </c>
      <c r="F1658" s="150">
        <v>28.5</v>
      </c>
      <c r="G1658" s="147" t="s">
        <v>1832</v>
      </c>
      <c r="H1658" s="110" t="s">
        <v>338</v>
      </c>
      <c r="I1658" s="110" t="s">
        <v>349</v>
      </c>
      <c r="J1658" s="110">
        <v>3</v>
      </c>
      <c r="K1658" s="154">
        <v>855</v>
      </c>
      <c r="L1658" s="154" t="s">
        <v>620</v>
      </c>
      <c r="M1658" s="154">
        <v>40.807299999999998</v>
      </c>
      <c r="N1658" s="154">
        <v>-98.016599999999997</v>
      </c>
      <c r="O1658" s="154" t="str">
        <f>IF(TYPE(VLOOKUP(A1658,'2025 check'!$E$3:$E$2531,1,0))=16,"Legacy Eligibility","Y")</f>
        <v>Legacy Eligibility</v>
      </c>
    </row>
    <row r="1659" spans="1:15" x14ac:dyDescent="0.2">
      <c r="A1659" s="110" t="s">
        <v>4507</v>
      </c>
      <c r="B1659" s="149" t="s">
        <v>4508</v>
      </c>
      <c r="C1659" s="110" t="s">
        <v>895</v>
      </c>
      <c r="D1659" s="147" t="s">
        <v>4509</v>
      </c>
      <c r="E1659" s="150">
        <v>30</v>
      </c>
      <c r="F1659" s="150">
        <v>28.6</v>
      </c>
      <c r="G1659" s="147" t="s">
        <v>1832</v>
      </c>
      <c r="H1659" s="110" t="s">
        <v>548</v>
      </c>
      <c r="I1659" s="110" t="s">
        <v>349</v>
      </c>
      <c r="J1659" s="110">
        <v>3</v>
      </c>
      <c r="K1659" s="154">
        <v>858</v>
      </c>
      <c r="L1659" s="154" t="s">
        <v>620</v>
      </c>
      <c r="M1659" s="154">
        <v>41.2791</v>
      </c>
      <c r="N1659" s="154">
        <v>-98.715599999999995</v>
      </c>
      <c r="O1659" s="154" t="str">
        <f>IF(TYPE(VLOOKUP(A1659,'2025 check'!$E$3:$E$2531,1,0))=16,"Legacy Eligibility","Y")</f>
        <v>Y</v>
      </c>
    </row>
    <row r="1660" spans="1:15" x14ac:dyDescent="0.2">
      <c r="A1660" s="110" t="s">
        <v>4510</v>
      </c>
      <c r="B1660" s="149" t="s">
        <v>4511</v>
      </c>
      <c r="C1660" s="110" t="s">
        <v>1202</v>
      </c>
      <c r="D1660" s="147" t="s">
        <v>4512</v>
      </c>
      <c r="E1660" s="150">
        <v>88.999999999999986</v>
      </c>
      <c r="F1660" s="150">
        <v>29</v>
      </c>
      <c r="G1660" s="147" t="s">
        <v>3527</v>
      </c>
      <c r="H1660" s="110" t="s">
        <v>358</v>
      </c>
      <c r="I1660" s="110" t="s">
        <v>359</v>
      </c>
      <c r="J1660" s="110">
        <v>1</v>
      </c>
      <c r="K1660" s="154">
        <v>2581</v>
      </c>
      <c r="L1660" s="154" t="s">
        <v>340</v>
      </c>
      <c r="M1660" s="154">
        <v>40.973599999999998</v>
      </c>
      <c r="N1660" s="154">
        <v>-96.910600000000002</v>
      </c>
      <c r="O1660" s="154" t="str">
        <f>IF(TYPE(VLOOKUP(A1660,'2025 check'!$E$3:$E$2531,1,0))=16,"Legacy Eligibility","Y")</f>
        <v>Y</v>
      </c>
    </row>
    <row r="1661" spans="1:15" x14ac:dyDescent="0.2">
      <c r="A1661" s="110" t="s">
        <v>4513</v>
      </c>
      <c r="B1661" s="149">
        <v>0</v>
      </c>
      <c r="C1661" s="110" t="s">
        <v>538</v>
      </c>
      <c r="D1661" s="147" t="s">
        <v>4514</v>
      </c>
      <c r="E1661" s="150">
        <v>40</v>
      </c>
      <c r="F1661" s="150">
        <v>20.3</v>
      </c>
      <c r="G1661" s="147" t="s">
        <v>1466</v>
      </c>
      <c r="H1661" s="110" t="s">
        <v>358</v>
      </c>
      <c r="I1661" s="110" t="s">
        <v>344</v>
      </c>
      <c r="J1661" s="110">
        <v>2</v>
      </c>
      <c r="K1661" s="154">
        <v>812</v>
      </c>
      <c r="L1661" s="154" t="s">
        <v>340</v>
      </c>
      <c r="M1661" s="154">
        <v>41.322600000000001</v>
      </c>
      <c r="N1661" s="154">
        <v>-98.088099999999997</v>
      </c>
      <c r="O1661" s="154" t="str">
        <f>IF(TYPE(VLOOKUP(A1661,'2025 check'!$E$3:$E$2531,1,0))=16,"Legacy Eligibility","Y")</f>
        <v>Y</v>
      </c>
    </row>
    <row r="1662" spans="1:15" x14ac:dyDescent="0.2">
      <c r="A1662" s="110" t="s">
        <v>4515</v>
      </c>
      <c r="B1662" s="149">
        <v>0</v>
      </c>
      <c r="C1662" s="110" t="s">
        <v>442</v>
      </c>
      <c r="D1662" s="147" t="s">
        <v>2981</v>
      </c>
      <c r="E1662" s="150">
        <v>101</v>
      </c>
      <c r="F1662" s="150">
        <v>46</v>
      </c>
      <c r="G1662" s="147" t="s">
        <v>1832</v>
      </c>
      <c r="H1662" s="110" t="s">
        <v>338</v>
      </c>
      <c r="I1662" s="110" t="s">
        <v>359</v>
      </c>
      <c r="J1662" s="110">
        <v>1</v>
      </c>
      <c r="K1662" s="154">
        <v>4646</v>
      </c>
      <c r="L1662" s="154" t="s">
        <v>340</v>
      </c>
      <c r="M1662" s="154">
        <v>40.668300000000002</v>
      </c>
      <c r="N1662" s="154">
        <v>-96.165000000000006</v>
      </c>
      <c r="O1662" s="154" t="str">
        <f>IF(TYPE(VLOOKUP(A1662,'2025 check'!$E$3:$E$2531,1,0))=16,"Legacy Eligibility","Y")</f>
        <v>Y</v>
      </c>
    </row>
    <row r="1663" spans="1:15" x14ac:dyDescent="0.2">
      <c r="A1663" s="110" t="s">
        <v>4516</v>
      </c>
      <c r="B1663" s="149">
        <v>0</v>
      </c>
      <c r="C1663" s="110" t="s">
        <v>482</v>
      </c>
      <c r="D1663" s="147" t="s">
        <v>4517</v>
      </c>
      <c r="E1663" s="150">
        <v>40</v>
      </c>
      <c r="F1663" s="150">
        <v>27.8</v>
      </c>
      <c r="G1663" s="147" t="s">
        <v>1832</v>
      </c>
      <c r="H1663" s="110" t="s">
        <v>548</v>
      </c>
      <c r="I1663" s="110" t="s">
        <v>344</v>
      </c>
      <c r="J1663" s="110">
        <v>2</v>
      </c>
      <c r="K1663" s="154">
        <v>1112</v>
      </c>
      <c r="L1663" s="154" t="s">
        <v>620</v>
      </c>
      <c r="M1663" s="154">
        <v>42.1051</v>
      </c>
      <c r="N1663" s="154">
        <v>-97.079800000000006</v>
      </c>
      <c r="O1663" s="154" t="str">
        <f>IF(TYPE(VLOOKUP(A1663,'2025 check'!$E$3:$E$2531,1,0))=16,"Legacy Eligibility","Y")</f>
        <v>Y</v>
      </c>
    </row>
    <row r="1664" spans="1:15" x14ac:dyDescent="0.2">
      <c r="A1664" s="110" t="s">
        <v>4518</v>
      </c>
      <c r="B1664" s="149" t="s">
        <v>4519</v>
      </c>
      <c r="C1664" s="110" t="s">
        <v>746</v>
      </c>
      <c r="D1664" s="147" t="s">
        <v>4520</v>
      </c>
      <c r="E1664" s="150">
        <v>61</v>
      </c>
      <c r="F1664" s="150">
        <v>20.5</v>
      </c>
      <c r="G1664" s="147" t="s">
        <v>1466</v>
      </c>
      <c r="H1664" s="110" t="s">
        <v>338</v>
      </c>
      <c r="I1664" s="110" t="s">
        <v>349</v>
      </c>
      <c r="J1664" s="110">
        <v>3</v>
      </c>
      <c r="K1664" s="154">
        <v>1250.5</v>
      </c>
      <c r="L1664" s="154" t="s">
        <v>620</v>
      </c>
      <c r="M1664" s="154">
        <v>40.538800000000002</v>
      </c>
      <c r="N1664" s="154">
        <v>-98.534800000000004</v>
      </c>
      <c r="O1664" s="154" t="str">
        <f>IF(TYPE(VLOOKUP(A1664,'2025 check'!$E$3:$E$2531,1,0))=16,"Legacy Eligibility","Y")</f>
        <v>Y</v>
      </c>
    </row>
    <row r="1665" spans="1:15" x14ac:dyDescent="0.2">
      <c r="A1665" s="110" t="s">
        <v>4521</v>
      </c>
      <c r="B1665" s="149">
        <v>0</v>
      </c>
      <c r="C1665" s="110" t="s">
        <v>967</v>
      </c>
      <c r="D1665" s="147" t="s">
        <v>4522</v>
      </c>
      <c r="E1665" s="150">
        <v>40</v>
      </c>
      <c r="F1665" s="150">
        <v>20.9</v>
      </c>
      <c r="G1665" s="147" t="s">
        <v>1466</v>
      </c>
      <c r="H1665" s="110" t="s">
        <v>338</v>
      </c>
      <c r="I1665" s="110" t="s">
        <v>344</v>
      </c>
      <c r="J1665" s="110">
        <v>2</v>
      </c>
      <c r="K1665" s="154">
        <v>836</v>
      </c>
      <c r="L1665" s="154" t="s">
        <v>620</v>
      </c>
      <c r="M1665" s="154">
        <v>41.887</v>
      </c>
      <c r="N1665" s="154">
        <v>-97.915999999999997</v>
      </c>
      <c r="O1665" s="154" t="str">
        <f>IF(TYPE(VLOOKUP(A1665,'2025 check'!$E$3:$E$2531,1,0))=16,"Legacy Eligibility","Y")</f>
        <v>Y</v>
      </c>
    </row>
    <row r="1666" spans="1:15" x14ac:dyDescent="0.2">
      <c r="A1666" s="110" t="s">
        <v>4523</v>
      </c>
      <c r="B1666" s="149" t="s">
        <v>4524</v>
      </c>
      <c r="C1666" s="110" t="s">
        <v>398</v>
      </c>
      <c r="D1666" s="147" t="s">
        <v>4525</v>
      </c>
      <c r="E1666" s="150">
        <v>40</v>
      </c>
      <c r="F1666" s="150">
        <v>21.8</v>
      </c>
      <c r="G1666" s="147" t="s">
        <v>1832</v>
      </c>
      <c r="H1666" s="110" t="s">
        <v>338</v>
      </c>
      <c r="I1666" s="110" t="s">
        <v>359</v>
      </c>
      <c r="J1666" s="110">
        <v>1</v>
      </c>
      <c r="K1666" s="154">
        <v>872</v>
      </c>
      <c r="L1666" s="154" t="s">
        <v>620</v>
      </c>
      <c r="M1666" s="154">
        <v>40.827399999999997</v>
      </c>
      <c r="N1666" s="154">
        <v>-96.236599999999996</v>
      </c>
      <c r="O1666" s="154" t="str">
        <f>IF(TYPE(VLOOKUP(A1666,'2025 check'!$E$3:$E$2531,1,0))=16,"Legacy Eligibility","Y")</f>
        <v>Y</v>
      </c>
    </row>
    <row r="1667" spans="1:15" x14ac:dyDescent="0.2">
      <c r="A1667" s="110" t="s">
        <v>4526</v>
      </c>
      <c r="B1667" s="149" t="s">
        <v>4527</v>
      </c>
      <c r="C1667" s="110" t="s">
        <v>398</v>
      </c>
      <c r="D1667" s="147" t="s">
        <v>4528</v>
      </c>
      <c r="E1667" s="150">
        <v>50</v>
      </c>
      <c r="F1667" s="150">
        <v>26</v>
      </c>
      <c r="G1667" s="147" t="s">
        <v>1832</v>
      </c>
      <c r="H1667" s="110" t="s">
        <v>338</v>
      </c>
      <c r="I1667" s="110" t="s">
        <v>359</v>
      </c>
      <c r="J1667" s="110">
        <v>1</v>
      </c>
      <c r="K1667" s="154">
        <v>1300</v>
      </c>
      <c r="L1667" s="154" t="s">
        <v>620</v>
      </c>
      <c r="M1667" s="154">
        <v>40.970500000000001</v>
      </c>
      <c r="N1667" s="154">
        <v>-95.9495</v>
      </c>
      <c r="O1667" s="154" t="str">
        <f>IF(TYPE(VLOOKUP(A1667,'2025 check'!$E$3:$E$2531,1,0))=16,"Legacy Eligibility","Y")</f>
        <v>Y</v>
      </c>
    </row>
    <row r="1668" spans="1:15" ht="28.5" x14ac:dyDescent="0.2">
      <c r="A1668" s="110" t="s">
        <v>4529</v>
      </c>
      <c r="B1668" s="149" t="s">
        <v>4530</v>
      </c>
      <c r="C1668" s="110" t="s">
        <v>391</v>
      </c>
      <c r="D1668" s="147" t="s">
        <v>4531</v>
      </c>
      <c r="E1668" s="150">
        <v>25</v>
      </c>
      <c r="F1668" s="150">
        <v>22.7</v>
      </c>
      <c r="G1668" s="147" t="s">
        <v>1466</v>
      </c>
      <c r="H1668" s="110" t="s">
        <v>338</v>
      </c>
      <c r="I1668" s="110" t="s">
        <v>349</v>
      </c>
      <c r="J1668" s="110">
        <v>3</v>
      </c>
      <c r="K1668" s="154">
        <v>567.5</v>
      </c>
      <c r="L1668" s="154" t="s">
        <v>620</v>
      </c>
      <c r="M1668" s="154">
        <v>40.666899999999998</v>
      </c>
      <c r="N1668" s="154">
        <v>-98.2029</v>
      </c>
      <c r="O1668" s="154" t="str">
        <f>IF(TYPE(VLOOKUP(A1668,'2025 check'!$E$3:$E$2531,1,0))=16,"Legacy Eligibility","Y")</f>
        <v>Y</v>
      </c>
    </row>
    <row r="1669" spans="1:15" ht="28.5" x14ac:dyDescent="0.2">
      <c r="A1669" s="110" t="s">
        <v>4532</v>
      </c>
      <c r="B1669" s="149" t="s">
        <v>4533</v>
      </c>
      <c r="C1669" s="110" t="s">
        <v>1575</v>
      </c>
      <c r="D1669" s="147" t="s">
        <v>4534</v>
      </c>
      <c r="E1669" s="150">
        <v>118</v>
      </c>
      <c r="F1669" s="150">
        <v>21.3</v>
      </c>
      <c r="G1669" s="147" t="s">
        <v>1466</v>
      </c>
      <c r="H1669" s="110" t="s">
        <v>338</v>
      </c>
      <c r="I1669" s="110" t="s">
        <v>344</v>
      </c>
      <c r="J1669" s="110">
        <v>2</v>
      </c>
      <c r="K1669" s="154">
        <v>2513.4</v>
      </c>
      <c r="L1669" s="154" t="s">
        <v>620</v>
      </c>
      <c r="M1669" s="154">
        <v>42.472999999999999</v>
      </c>
      <c r="N1669" s="154">
        <v>-98.853499999999997</v>
      </c>
      <c r="O1669" s="154" t="str">
        <f>IF(TYPE(VLOOKUP(A1669,'2025 check'!$E$3:$E$2531,1,0))=16,"Legacy Eligibility","Y")</f>
        <v>Y</v>
      </c>
    </row>
    <row r="1670" spans="1:15" x14ac:dyDescent="0.2">
      <c r="A1670" s="110" t="s">
        <v>4535</v>
      </c>
      <c r="B1670" s="149" t="s">
        <v>4536</v>
      </c>
      <c r="C1670" s="110" t="s">
        <v>381</v>
      </c>
      <c r="D1670" s="147" t="s">
        <v>4537</v>
      </c>
      <c r="E1670" s="150">
        <v>63</v>
      </c>
      <c r="F1670" s="150">
        <v>26</v>
      </c>
      <c r="G1670" s="147" t="s">
        <v>1832</v>
      </c>
      <c r="H1670" s="110" t="s">
        <v>338</v>
      </c>
      <c r="I1670" s="110" t="s">
        <v>359</v>
      </c>
      <c r="J1670" s="110">
        <v>1</v>
      </c>
      <c r="K1670" s="154">
        <v>1638</v>
      </c>
      <c r="L1670" s="154" t="s">
        <v>620</v>
      </c>
      <c r="M1670" s="154">
        <v>40.1312</v>
      </c>
      <c r="N1670" s="154">
        <v>-95.855199999999996</v>
      </c>
      <c r="O1670" s="154" t="str">
        <f>IF(TYPE(VLOOKUP(A1670,'2025 check'!$E$3:$E$2531,1,0))=16,"Legacy Eligibility","Y")</f>
        <v>Y</v>
      </c>
    </row>
    <row r="1671" spans="1:15" x14ac:dyDescent="0.2">
      <c r="A1671" s="110" t="s">
        <v>4538</v>
      </c>
      <c r="B1671" s="149" t="s">
        <v>4539</v>
      </c>
      <c r="C1671" s="110" t="s">
        <v>1464</v>
      </c>
      <c r="D1671" s="147" t="s">
        <v>4540</v>
      </c>
      <c r="E1671" s="150">
        <v>50</v>
      </c>
      <c r="F1671" s="150">
        <v>26</v>
      </c>
      <c r="G1671" s="147" t="s">
        <v>1466</v>
      </c>
      <c r="H1671" s="110" t="s">
        <v>338</v>
      </c>
      <c r="I1671" s="110" t="s">
        <v>601</v>
      </c>
      <c r="J1671" s="110">
        <v>5</v>
      </c>
      <c r="K1671" s="154">
        <v>1300</v>
      </c>
      <c r="L1671" s="154" t="s">
        <v>620</v>
      </c>
      <c r="M1671" s="154">
        <v>41.843299999999999</v>
      </c>
      <c r="N1671" s="154">
        <v>-103.3815</v>
      </c>
      <c r="O1671" s="154" t="str">
        <f>IF(TYPE(VLOOKUP(A1671,'2025 check'!$E$3:$E$2531,1,0))=16,"Legacy Eligibility","Y")</f>
        <v>Y</v>
      </c>
    </row>
    <row r="1672" spans="1:15" ht="28.5" x14ac:dyDescent="0.2">
      <c r="A1672" s="110" t="s">
        <v>4541</v>
      </c>
      <c r="B1672" s="149" t="s">
        <v>4542</v>
      </c>
      <c r="C1672" s="110" t="s">
        <v>473</v>
      </c>
      <c r="D1672" s="147" t="s">
        <v>4543</v>
      </c>
      <c r="E1672" s="150">
        <v>32</v>
      </c>
      <c r="F1672" s="150">
        <v>24</v>
      </c>
      <c r="G1672" s="147" t="s">
        <v>1466</v>
      </c>
      <c r="H1672" s="110" t="s">
        <v>338</v>
      </c>
      <c r="I1672" s="110" t="s">
        <v>359</v>
      </c>
      <c r="J1672" s="110">
        <v>1</v>
      </c>
      <c r="K1672" s="154">
        <v>768</v>
      </c>
      <c r="L1672" s="154" t="s">
        <v>620</v>
      </c>
      <c r="M1672" s="154">
        <v>40.059699999999999</v>
      </c>
      <c r="N1672" s="154">
        <v>-97.416399999999996</v>
      </c>
      <c r="O1672" s="154" t="str">
        <f>IF(TYPE(VLOOKUP(A1672,'2025 check'!$E$3:$E$2531,1,0))=16,"Legacy Eligibility","Y")</f>
        <v>Y</v>
      </c>
    </row>
    <row r="1673" spans="1:15" x14ac:dyDescent="0.2">
      <c r="A1673" s="110" t="s">
        <v>4544</v>
      </c>
      <c r="B1673" s="149">
        <v>0</v>
      </c>
      <c r="C1673" s="110" t="s">
        <v>577</v>
      </c>
      <c r="D1673" s="147" t="s">
        <v>4545</v>
      </c>
      <c r="E1673" s="150">
        <v>24</v>
      </c>
      <c r="F1673" s="150">
        <v>26</v>
      </c>
      <c r="G1673" s="147" t="s">
        <v>1832</v>
      </c>
      <c r="H1673" s="110" t="s">
        <v>548</v>
      </c>
      <c r="I1673" s="110" t="s">
        <v>344</v>
      </c>
      <c r="J1673" s="110">
        <v>2</v>
      </c>
      <c r="K1673" s="154">
        <v>624</v>
      </c>
      <c r="L1673" s="154" t="s">
        <v>340</v>
      </c>
      <c r="M1673" s="154">
        <v>42.243200000000002</v>
      </c>
      <c r="N1673" s="154">
        <v>-97.893100000000004</v>
      </c>
      <c r="O1673" s="154" t="str">
        <f>IF(TYPE(VLOOKUP(A1673,'2025 check'!$E$3:$E$2531,1,0))=16,"Legacy Eligibility","Y")</f>
        <v>Y</v>
      </c>
    </row>
    <row r="1674" spans="1:15" x14ac:dyDescent="0.2">
      <c r="A1674" s="110" t="s">
        <v>4546</v>
      </c>
      <c r="B1674" s="149">
        <v>0</v>
      </c>
      <c r="C1674" s="110" t="s">
        <v>632</v>
      </c>
      <c r="D1674" s="147" t="s">
        <v>4547</v>
      </c>
      <c r="E1674" s="150">
        <v>32</v>
      </c>
      <c r="F1674" s="150">
        <v>20.6</v>
      </c>
      <c r="G1674" s="147" t="s">
        <v>1832</v>
      </c>
      <c r="H1674" s="110" t="s">
        <v>548</v>
      </c>
      <c r="I1674" s="110" t="s">
        <v>349</v>
      </c>
      <c r="J1674" s="110">
        <v>3</v>
      </c>
      <c r="K1674" s="154">
        <v>659.2</v>
      </c>
      <c r="L1674" s="154" t="s">
        <v>340</v>
      </c>
      <c r="M1674" s="154">
        <v>41.526000000000003</v>
      </c>
      <c r="N1674" s="154">
        <v>-98.520600000000002</v>
      </c>
      <c r="O1674" s="154" t="str">
        <f>IF(TYPE(VLOOKUP(A1674,'2025 check'!$E$3:$E$2531,1,0))=16,"Legacy Eligibility","Y")</f>
        <v>Y</v>
      </c>
    </row>
    <row r="1675" spans="1:15" x14ac:dyDescent="0.2">
      <c r="A1675" s="110" t="s">
        <v>4548</v>
      </c>
      <c r="B1675" s="149">
        <v>0</v>
      </c>
      <c r="C1675" s="110" t="s">
        <v>632</v>
      </c>
      <c r="D1675" s="147" t="s">
        <v>4549</v>
      </c>
      <c r="E1675" s="150">
        <v>22</v>
      </c>
      <c r="F1675" s="150">
        <v>20.3</v>
      </c>
      <c r="G1675" s="147" t="s">
        <v>1832</v>
      </c>
      <c r="H1675" s="110" t="s">
        <v>548</v>
      </c>
      <c r="I1675" s="110" t="s">
        <v>349</v>
      </c>
      <c r="J1675" s="110">
        <v>3</v>
      </c>
      <c r="K1675" s="154">
        <v>446.6</v>
      </c>
      <c r="L1675" s="154" t="s">
        <v>340</v>
      </c>
      <c r="M1675" s="154">
        <v>41.509500000000003</v>
      </c>
      <c r="N1675" s="154">
        <v>-98.478999999999999</v>
      </c>
      <c r="O1675" s="154" t="str">
        <f>IF(TYPE(VLOOKUP(A1675,'2025 check'!$E$3:$E$2531,1,0))=16,"Legacy Eligibility","Y")</f>
        <v>Y</v>
      </c>
    </row>
    <row r="1676" spans="1:15" x14ac:dyDescent="0.2">
      <c r="A1676" s="110" t="s">
        <v>4550</v>
      </c>
      <c r="B1676" s="149">
        <v>0</v>
      </c>
      <c r="C1676" s="110" t="s">
        <v>632</v>
      </c>
      <c r="D1676" s="147" t="s">
        <v>4551</v>
      </c>
      <c r="E1676" s="150">
        <v>32</v>
      </c>
      <c r="F1676" s="150">
        <v>25.7</v>
      </c>
      <c r="G1676" s="147" t="s">
        <v>2278</v>
      </c>
      <c r="H1676" s="110" t="s">
        <v>548</v>
      </c>
      <c r="I1676" s="110" t="s">
        <v>349</v>
      </c>
      <c r="J1676" s="110">
        <v>3</v>
      </c>
      <c r="K1676" s="154">
        <v>822.4</v>
      </c>
      <c r="L1676" s="154" t="s">
        <v>340</v>
      </c>
      <c r="M1676" s="154">
        <v>41.509700000000002</v>
      </c>
      <c r="N1676" s="154">
        <v>-98.441599999999994</v>
      </c>
      <c r="O1676" s="154" t="str">
        <f>IF(TYPE(VLOOKUP(A1676,'2025 check'!$E$3:$E$2531,1,0))=16,"Legacy Eligibility","Y")</f>
        <v>Y</v>
      </c>
    </row>
    <row r="1677" spans="1:15" x14ac:dyDescent="0.2">
      <c r="A1677" s="110" t="s">
        <v>4552</v>
      </c>
      <c r="B1677" s="149">
        <v>0</v>
      </c>
      <c r="C1677" s="110" t="s">
        <v>456</v>
      </c>
      <c r="D1677" s="147" t="s">
        <v>4553</v>
      </c>
      <c r="E1677" s="150">
        <v>28</v>
      </c>
      <c r="F1677" s="150">
        <v>20.5</v>
      </c>
      <c r="G1677" s="147" t="s">
        <v>1832</v>
      </c>
      <c r="H1677" s="110" t="s">
        <v>548</v>
      </c>
      <c r="I1677" s="110" t="s">
        <v>359</v>
      </c>
      <c r="J1677" s="110">
        <v>1</v>
      </c>
      <c r="K1677" s="154">
        <v>574</v>
      </c>
      <c r="L1677" s="154" t="s">
        <v>340</v>
      </c>
      <c r="M1677" s="154">
        <v>41.058799999999998</v>
      </c>
      <c r="N1677" s="154">
        <v>-96.889399999999995</v>
      </c>
      <c r="O1677" s="154" t="str">
        <f>IF(TYPE(VLOOKUP(A1677,'2025 check'!$E$3:$E$2531,1,0))=16,"Legacy Eligibility","Y")</f>
        <v>Y</v>
      </c>
    </row>
    <row r="1678" spans="1:15" x14ac:dyDescent="0.2">
      <c r="A1678" s="110" t="s">
        <v>4554</v>
      </c>
      <c r="B1678" s="149">
        <v>0</v>
      </c>
      <c r="C1678" s="110" t="s">
        <v>577</v>
      </c>
      <c r="D1678" s="147" t="s">
        <v>4555</v>
      </c>
      <c r="E1678" s="150">
        <v>40</v>
      </c>
      <c r="F1678" s="150">
        <v>16</v>
      </c>
      <c r="G1678" s="147" t="s">
        <v>1832</v>
      </c>
      <c r="H1678" s="110" t="s">
        <v>338</v>
      </c>
      <c r="I1678" s="110" t="s">
        <v>344</v>
      </c>
      <c r="J1678" s="110">
        <v>2</v>
      </c>
      <c r="K1678" s="154">
        <v>640</v>
      </c>
      <c r="L1678" s="154" t="s">
        <v>340</v>
      </c>
      <c r="M1678" s="154">
        <v>42.4129</v>
      </c>
      <c r="N1678" s="154">
        <v>-98.126599999999996</v>
      </c>
      <c r="O1678" s="154" t="str">
        <f>IF(TYPE(VLOOKUP(A1678,'2025 check'!$E$3:$E$2531,1,0))=16,"Legacy Eligibility","Y")</f>
        <v>Y</v>
      </c>
    </row>
    <row r="1679" spans="1:15" x14ac:dyDescent="0.2">
      <c r="A1679" s="110" t="s">
        <v>4556</v>
      </c>
      <c r="B1679" s="149">
        <v>0</v>
      </c>
      <c r="C1679" s="110" t="s">
        <v>577</v>
      </c>
      <c r="D1679" s="147" t="s">
        <v>4557</v>
      </c>
      <c r="E1679" s="150">
        <v>25</v>
      </c>
      <c r="F1679" s="150">
        <v>20</v>
      </c>
      <c r="G1679" s="147" t="s">
        <v>1832</v>
      </c>
      <c r="H1679" s="110" t="s">
        <v>338</v>
      </c>
      <c r="I1679" s="110" t="s">
        <v>344</v>
      </c>
      <c r="J1679" s="110">
        <v>2</v>
      </c>
      <c r="K1679" s="154">
        <v>500</v>
      </c>
      <c r="L1679" s="154" t="s">
        <v>340</v>
      </c>
      <c r="M1679" s="154">
        <v>41.972200000000001</v>
      </c>
      <c r="N1679" s="154">
        <v>-97.892099999999999</v>
      </c>
      <c r="O1679" s="154" t="str">
        <f>IF(TYPE(VLOOKUP(A1679,'2025 check'!$E$3:$E$2531,1,0))=16,"Legacy Eligibility","Y")</f>
        <v>Y</v>
      </c>
    </row>
    <row r="1680" spans="1:15" x14ac:dyDescent="0.2">
      <c r="A1680" s="110" t="s">
        <v>4558</v>
      </c>
      <c r="B1680" s="149">
        <v>0</v>
      </c>
      <c r="C1680" s="110" t="s">
        <v>967</v>
      </c>
      <c r="D1680" s="147" t="s">
        <v>4559</v>
      </c>
      <c r="E1680" s="150">
        <v>38</v>
      </c>
      <c r="F1680" s="150">
        <v>20.2</v>
      </c>
      <c r="G1680" s="147" t="s">
        <v>1832</v>
      </c>
      <c r="H1680" s="110" t="s">
        <v>338</v>
      </c>
      <c r="I1680" s="110" t="s">
        <v>344</v>
      </c>
      <c r="J1680" s="110">
        <v>2</v>
      </c>
      <c r="K1680" s="154">
        <v>767.6</v>
      </c>
      <c r="L1680" s="154" t="s">
        <v>340</v>
      </c>
      <c r="M1680" s="154">
        <v>41.770800000000001</v>
      </c>
      <c r="N1680" s="154">
        <v>-98.040700000000001</v>
      </c>
      <c r="O1680" s="154" t="str">
        <f>IF(TYPE(VLOOKUP(A1680,'2025 check'!$E$3:$E$2531,1,0))=16,"Legacy Eligibility","Y")</f>
        <v>Y</v>
      </c>
    </row>
    <row r="1681" spans="1:15" x14ac:dyDescent="0.2">
      <c r="A1681" s="110" t="s">
        <v>4560</v>
      </c>
      <c r="B1681" s="149" t="s">
        <v>4561</v>
      </c>
      <c r="C1681" s="110" t="s">
        <v>973</v>
      </c>
      <c r="D1681" s="147" t="s">
        <v>4562</v>
      </c>
      <c r="E1681" s="150">
        <v>38</v>
      </c>
      <c r="F1681" s="150">
        <v>16</v>
      </c>
      <c r="G1681" s="147" t="s">
        <v>1832</v>
      </c>
      <c r="H1681" s="110" t="s">
        <v>338</v>
      </c>
      <c r="I1681" s="110" t="s">
        <v>359</v>
      </c>
      <c r="J1681" s="110">
        <v>1</v>
      </c>
      <c r="K1681" s="154">
        <v>608</v>
      </c>
      <c r="L1681" s="154" t="s">
        <v>340</v>
      </c>
      <c r="M1681" s="154">
        <v>41.172499999999999</v>
      </c>
      <c r="N1681" s="154">
        <v>-96.959400000000002</v>
      </c>
      <c r="O1681" s="154" t="str">
        <f>IF(TYPE(VLOOKUP(A1681,'2025 check'!$E$3:$E$2531,1,0))=16,"Legacy Eligibility","Y")</f>
        <v>Y</v>
      </c>
    </row>
    <row r="1682" spans="1:15" x14ac:dyDescent="0.2">
      <c r="A1682" s="110" t="s">
        <v>4563</v>
      </c>
      <c r="B1682" s="149">
        <v>0</v>
      </c>
      <c r="C1682" s="110" t="s">
        <v>425</v>
      </c>
      <c r="D1682" s="147" t="s">
        <v>4564</v>
      </c>
      <c r="E1682" s="150">
        <v>40</v>
      </c>
      <c r="F1682" s="150">
        <v>20</v>
      </c>
      <c r="G1682" s="147" t="s">
        <v>1832</v>
      </c>
      <c r="H1682" s="110" t="s">
        <v>338</v>
      </c>
      <c r="I1682" s="110" t="s">
        <v>349</v>
      </c>
      <c r="J1682" s="110">
        <v>3</v>
      </c>
      <c r="K1682" s="154">
        <v>800</v>
      </c>
      <c r="L1682" s="154" t="s">
        <v>340</v>
      </c>
      <c r="M1682" s="154">
        <v>40.724899999999998</v>
      </c>
      <c r="N1682" s="154">
        <v>-98.015900000000002</v>
      </c>
      <c r="O1682" s="154" t="str">
        <f>IF(TYPE(VLOOKUP(A1682,'2025 check'!$E$3:$E$2531,1,0))=16,"Legacy Eligibility","Y")</f>
        <v>Y</v>
      </c>
    </row>
    <row r="1683" spans="1:15" x14ac:dyDescent="0.2">
      <c r="A1683" s="110" t="s">
        <v>4565</v>
      </c>
      <c r="B1683" s="149" t="s">
        <v>4566</v>
      </c>
      <c r="C1683" s="110" t="s">
        <v>895</v>
      </c>
      <c r="D1683" s="147" t="s">
        <v>4567</v>
      </c>
      <c r="E1683" s="150">
        <v>26</v>
      </c>
      <c r="F1683" s="150">
        <v>20</v>
      </c>
      <c r="G1683" s="147" t="s">
        <v>1832</v>
      </c>
      <c r="H1683" s="110" t="s">
        <v>338</v>
      </c>
      <c r="I1683" s="110" t="s">
        <v>349</v>
      </c>
      <c r="J1683" s="110">
        <v>3</v>
      </c>
      <c r="K1683" s="154">
        <v>520</v>
      </c>
      <c r="L1683" s="154" t="s">
        <v>340</v>
      </c>
      <c r="M1683" s="154">
        <v>41.11</v>
      </c>
      <c r="N1683" s="154">
        <v>-98.4983</v>
      </c>
      <c r="O1683" s="154" t="str">
        <f>IF(TYPE(VLOOKUP(A1683,'2025 check'!$E$3:$E$2531,1,0))=16,"Legacy Eligibility","Y")</f>
        <v>Y</v>
      </c>
    </row>
    <row r="1684" spans="1:15" x14ac:dyDescent="0.2">
      <c r="A1684" s="110" t="s">
        <v>4568</v>
      </c>
      <c r="B1684" s="149" t="s">
        <v>4569</v>
      </c>
      <c r="C1684" s="110" t="s">
        <v>895</v>
      </c>
      <c r="D1684" s="147" t="s">
        <v>4570</v>
      </c>
      <c r="E1684" s="150">
        <v>30</v>
      </c>
      <c r="F1684" s="150">
        <v>20</v>
      </c>
      <c r="G1684" s="147" t="s">
        <v>1832</v>
      </c>
      <c r="H1684" s="110" t="s">
        <v>338</v>
      </c>
      <c r="I1684" s="110" t="s">
        <v>349</v>
      </c>
      <c r="J1684" s="110">
        <v>3</v>
      </c>
      <c r="K1684" s="154">
        <v>600</v>
      </c>
      <c r="L1684" s="154" t="s">
        <v>340</v>
      </c>
      <c r="M1684" s="154">
        <v>41.075600000000001</v>
      </c>
      <c r="N1684" s="154">
        <v>-98.544799999999995</v>
      </c>
      <c r="O1684" s="154" t="str">
        <f>IF(TYPE(VLOOKUP(A1684,'2025 check'!$E$3:$E$2531,1,0))=16,"Legacy Eligibility","Y")</f>
        <v>Y</v>
      </c>
    </row>
    <row r="1685" spans="1:15" x14ac:dyDescent="0.2">
      <c r="A1685" s="110" t="s">
        <v>4571</v>
      </c>
      <c r="B1685" s="149" t="s">
        <v>4572</v>
      </c>
      <c r="C1685" s="110" t="s">
        <v>895</v>
      </c>
      <c r="D1685" s="147" t="s">
        <v>4573</v>
      </c>
      <c r="E1685" s="150">
        <v>69.999999999999986</v>
      </c>
      <c r="F1685" s="150">
        <v>17.899999999999999</v>
      </c>
      <c r="G1685" s="147" t="s">
        <v>1832</v>
      </c>
      <c r="H1685" s="110" t="s">
        <v>338</v>
      </c>
      <c r="I1685" s="110" t="s">
        <v>349</v>
      </c>
      <c r="J1685" s="110">
        <v>3</v>
      </c>
      <c r="K1685" s="154">
        <v>1253</v>
      </c>
      <c r="L1685" s="154" t="s">
        <v>340</v>
      </c>
      <c r="M1685" s="154">
        <v>41.164999999999999</v>
      </c>
      <c r="N1685" s="154">
        <v>-98.643299999999996</v>
      </c>
      <c r="O1685" s="154" t="str">
        <f>IF(TYPE(VLOOKUP(A1685,'2025 check'!$E$3:$E$2531,1,0))=16,"Legacy Eligibility","Y")</f>
        <v>Y</v>
      </c>
    </row>
    <row r="1686" spans="1:15" x14ac:dyDescent="0.2">
      <c r="A1686" s="110" t="s">
        <v>4574</v>
      </c>
      <c r="B1686" s="149">
        <v>0</v>
      </c>
      <c r="C1686" s="110" t="s">
        <v>1530</v>
      </c>
      <c r="D1686" s="147" t="s">
        <v>4575</v>
      </c>
      <c r="E1686" s="150">
        <v>40</v>
      </c>
      <c r="F1686" s="150">
        <v>20</v>
      </c>
      <c r="G1686" s="147" t="s">
        <v>1832</v>
      </c>
      <c r="H1686" s="110" t="s">
        <v>338</v>
      </c>
      <c r="I1686" s="110" t="s">
        <v>349</v>
      </c>
      <c r="J1686" s="110">
        <v>3</v>
      </c>
      <c r="K1686" s="154">
        <v>800</v>
      </c>
      <c r="L1686" s="154" t="s">
        <v>340</v>
      </c>
      <c r="M1686" s="154">
        <v>40.133299999999998</v>
      </c>
      <c r="N1686" s="154">
        <v>-97.963300000000004</v>
      </c>
      <c r="O1686" s="154" t="str">
        <f>IF(TYPE(VLOOKUP(A1686,'2025 check'!$E$3:$E$2531,1,0))=16,"Legacy Eligibility","Y")</f>
        <v>Y</v>
      </c>
    </row>
    <row r="1687" spans="1:15" x14ac:dyDescent="0.2">
      <c r="A1687" s="110" t="s">
        <v>4576</v>
      </c>
      <c r="B1687" s="149" t="s">
        <v>4577</v>
      </c>
      <c r="C1687" s="110" t="s">
        <v>377</v>
      </c>
      <c r="D1687" s="147" t="s">
        <v>4578</v>
      </c>
      <c r="E1687" s="150">
        <v>24</v>
      </c>
      <c r="F1687" s="150">
        <v>20</v>
      </c>
      <c r="G1687" s="147" t="s">
        <v>1466</v>
      </c>
      <c r="H1687" s="110" t="s">
        <v>338</v>
      </c>
      <c r="I1687" s="110" t="s">
        <v>344</v>
      </c>
      <c r="J1687" s="110">
        <v>2</v>
      </c>
      <c r="K1687" s="154">
        <v>480</v>
      </c>
      <c r="L1687" s="154" t="s">
        <v>340</v>
      </c>
      <c r="M1687" s="154">
        <v>42.351199999999999</v>
      </c>
      <c r="N1687" s="154">
        <v>-97.518299999999996</v>
      </c>
      <c r="O1687" s="154" t="str">
        <f>IF(TYPE(VLOOKUP(A1687,'2025 check'!$E$3:$E$2531,1,0))=16,"Legacy Eligibility","Y")</f>
        <v>Legacy Eligibility</v>
      </c>
    </row>
    <row r="1688" spans="1:15" x14ac:dyDescent="0.2">
      <c r="A1688" s="110" t="s">
        <v>4579</v>
      </c>
      <c r="B1688" s="149" t="s">
        <v>4580</v>
      </c>
      <c r="C1688" s="110" t="s">
        <v>1464</v>
      </c>
      <c r="D1688" s="147" t="s">
        <v>4581</v>
      </c>
      <c r="E1688" s="150">
        <v>70</v>
      </c>
      <c r="F1688" s="150">
        <v>27</v>
      </c>
      <c r="G1688" s="147" t="s">
        <v>1466</v>
      </c>
      <c r="H1688" s="110" t="s">
        <v>338</v>
      </c>
      <c r="I1688" s="110" t="s">
        <v>601</v>
      </c>
      <c r="J1688" s="110">
        <v>5</v>
      </c>
      <c r="K1688" s="154">
        <v>1890</v>
      </c>
      <c r="L1688" s="154" t="s">
        <v>620</v>
      </c>
      <c r="M1688" s="154">
        <v>41.872100000000003</v>
      </c>
      <c r="N1688" s="154">
        <v>-103.4599</v>
      </c>
      <c r="O1688" s="154" t="str">
        <f>IF(TYPE(VLOOKUP(A1688,'2025 check'!$E$3:$E$2531,1,0))=16,"Legacy Eligibility","Y")</f>
        <v>Y</v>
      </c>
    </row>
    <row r="1689" spans="1:15" x14ac:dyDescent="0.2">
      <c r="A1689" s="110" t="s">
        <v>4582</v>
      </c>
      <c r="B1689" s="149">
        <v>0</v>
      </c>
      <c r="C1689" s="110" t="s">
        <v>721</v>
      </c>
      <c r="D1689" s="147" t="s">
        <v>4583</v>
      </c>
      <c r="E1689" s="150">
        <v>33</v>
      </c>
      <c r="F1689" s="150">
        <v>19.899999999999999</v>
      </c>
      <c r="G1689" s="147" t="s">
        <v>1466</v>
      </c>
      <c r="H1689" s="110" t="s">
        <v>338</v>
      </c>
      <c r="I1689" s="110" t="s">
        <v>344</v>
      </c>
      <c r="J1689" s="110">
        <v>2</v>
      </c>
      <c r="K1689" s="154">
        <v>656.7</v>
      </c>
      <c r="L1689" s="154" t="s">
        <v>340</v>
      </c>
      <c r="M1689" s="154">
        <v>41.948300000000003</v>
      </c>
      <c r="N1689" s="154">
        <v>-97.228300000000004</v>
      </c>
      <c r="O1689" s="154" t="str">
        <f>IF(TYPE(VLOOKUP(A1689,'2025 check'!$E$3:$E$2531,1,0))=16,"Legacy Eligibility","Y")</f>
        <v>Y</v>
      </c>
    </row>
    <row r="1690" spans="1:15" x14ac:dyDescent="0.2">
      <c r="A1690" s="110" t="s">
        <v>4584</v>
      </c>
      <c r="B1690" s="149">
        <v>0</v>
      </c>
      <c r="C1690" s="110" t="s">
        <v>387</v>
      </c>
      <c r="D1690" s="147" t="s">
        <v>4585</v>
      </c>
      <c r="E1690" s="150">
        <v>28</v>
      </c>
      <c r="F1690" s="150">
        <v>16</v>
      </c>
      <c r="G1690" s="147" t="s">
        <v>1466</v>
      </c>
      <c r="H1690" s="110" t="s">
        <v>338</v>
      </c>
      <c r="I1690" s="110" t="s">
        <v>344</v>
      </c>
      <c r="J1690" s="110">
        <v>2</v>
      </c>
      <c r="K1690" s="154">
        <v>448</v>
      </c>
      <c r="L1690" s="154" t="s">
        <v>340</v>
      </c>
      <c r="M1690" s="154">
        <v>42.191000000000003</v>
      </c>
      <c r="N1690" s="154">
        <v>-96.611999999999995</v>
      </c>
      <c r="O1690" s="154" t="str">
        <f>IF(TYPE(VLOOKUP(A1690,'2025 check'!$E$3:$E$2531,1,0))=16,"Legacy Eligibility","Y")</f>
        <v>Legacy Eligibility</v>
      </c>
    </row>
    <row r="1691" spans="1:15" x14ac:dyDescent="0.2">
      <c r="A1691" s="110" t="s">
        <v>4586</v>
      </c>
      <c r="B1691" s="149">
        <v>0</v>
      </c>
      <c r="C1691" s="110" t="s">
        <v>482</v>
      </c>
      <c r="D1691" s="147" t="s">
        <v>4587</v>
      </c>
      <c r="E1691" s="150">
        <v>30</v>
      </c>
      <c r="F1691" s="150">
        <v>16.2</v>
      </c>
      <c r="G1691" s="147" t="s">
        <v>1832</v>
      </c>
      <c r="H1691" s="110" t="s">
        <v>338</v>
      </c>
      <c r="I1691" s="110" t="s">
        <v>344</v>
      </c>
      <c r="J1691" s="110">
        <v>2</v>
      </c>
      <c r="K1691" s="154">
        <v>486</v>
      </c>
      <c r="L1691" s="154" t="s">
        <v>340</v>
      </c>
      <c r="M1691" s="154">
        <v>42.271700000000003</v>
      </c>
      <c r="N1691" s="154">
        <v>-97.177499999999995</v>
      </c>
      <c r="O1691" s="154" t="str">
        <f>IF(TYPE(VLOOKUP(A1691,'2025 check'!$E$3:$E$2531,1,0))=16,"Legacy Eligibility","Y")</f>
        <v>Y</v>
      </c>
    </row>
    <row r="1692" spans="1:15" x14ac:dyDescent="0.2">
      <c r="A1692" s="110" t="s">
        <v>4588</v>
      </c>
      <c r="B1692" s="149" t="s">
        <v>4589</v>
      </c>
      <c r="C1692" s="110" t="s">
        <v>347</v>
      </c>
      <c r="D1692" s="147" t="s">
        <v>4590</v>
      </c>
      <c r="E1692" s="150">
        <v>50</v>
      </c>
      <c r="F1692" s="150">
        <v>28.8</v>
      </c>
      <c r="G1692" s="147" t="s">
        <v>3527</v>
      </c>
      <c r="H1692" s="110" t="s">
        <v>358</v>
      </c>
      <c r="I1692" s="110" t="s">
        <v>349</v>
      </c>
      <c r="J1692" s="110">
        <v>3</v>
      </c>
      <c r="K1692" s="154">
        <v>1440</v>
      </c>
      <c r="L1692" s="154" t="s">
        <v>340</v>
      </c>
      <c r="M1692" s="154">
        <v>41.335599999999999</v>
      </c>
      <c r="N1692" s="154">
        <v>-99.8643</v>
      </c>
      <c r="O1692" s="154" t="str">
        <f>IF(TYPE(VLOOKUP(A1692,'2025 check'!$E$3:$E$2531,1,0))=16,"Legacy Eligibility","Y")</f>
        <v>Legacy Eligibility</v>
      </c>
    </row>
    <row r="1693" spans="1:15" x14ac:dyDescent="0.2">
      <c r="A1693" s="110" t="s">
        <v>4591</v>
      </c>
      <c r="B1693" s="149">
        <v>0</v>
      </c>
      <c r="C1693" s="110" t="s">
        <v>425</v>
      </c>
      <c r="D1693" s="147" t="s">
        <v>4592</v>
      </c>
      <c r="E1693" s="150">
        <v>30</v>
      </c>
      <c r="F1693" s="150">
        <v>28.5</v>
      </c>
      <c r="G1693" s="147" t="s">
        <v>1832</v>
      </c>
      <c r="H1693" s="110" t="s">
        <v>358</v>
      </c>
      <c r="I1693" s="110" t="s">
        <v>349</v>
      </c>
      <c r="J1693" s="110">
        <v>3</v>
      </c>
      <c r="K1693" s="154">
        <v>855</v>
      </c>
      <c r="L1693" s="154" t="s">
        <v>340</v>
      </c>
      <c r="M1693" s="154">
        <v>40.9452</v>
      </c>
      <c r="N1693" s="154">
        <v>-97.978099999999998</v>
      </c>
      <c r="O1693" s="154" t="str">
        <f>IF(TYPE(VLOOKUP(A1693,'2025 check'!$E$3:$E$2531,1,0))=16,"Legacy Eligibility","Y")</f>
        <v>Y</v>
      </c>
    </row>
    <row r="1694" spans="1:15" x14ac:dyDescent="0.2">
      <c r="A1694" s="110" t="s">
        <v>4593</v>
      </c>
      <c r="B1694" s="149" t="s">
        <v>4594</v>
      </c>
      <c r="C1694" s="110" t="s">
        <v>895</v>
      </c>
      <c r="D1694" s="147" t="s">
        <v>4595</v>
      </c>
      <c r="E1694" s="150">
        <v>26</v>
      </c>
      <c r="F1694" s="150">
        <v>28</v>
      </c>
      <c r="G1694" s="147" t="s">
        <v>1832</v>
      </c>
      <c r="H1694" s="110" t="s">
        <v>358</v>
      </c>
      <c r="I1694" s="110" t="s">
        <v>349</v>
      </c>
      <c r="J1694" s="110">
        <v>3</v>
      </c>
      <c r="K1694" s="154">
        <v>728</v>
      </c>
      <c r="L1694" s="154" t="s">
        <v>340</v>
      </c>
      <c r="M1694" s="154">
        <v>41.097799999999999</v>
      </c>
      <c r="N1694" s="154">
        <v>-98.518000000000001</v>
      </c>
      <c r="O1694" s="154" t="str">
        <f>IF(TYPE(VLOOKUP(A1694,'2025 check'!$E$3:$E$2531,1,0))=16,"Legacy Eligibility","Y")</f>
        <v>Y</v>
      </c>
    </row>
    <row r="1695" spans="1:15" x14ac:dyDescent="0.2">
      <c r="A1695" s="110" t="s">
        <v>4596</v>
      </c>
      <c r="B1695" s="149" t="s">
        <v>4597</v>
      </c>
      <c r="C1695" s="110" t="s">
        <v>373</v>
      </c>
      <c r="D1695" s="147" t="s">
        <v>4598</v>
      </c>
      <c r="E1695" s="150">
        <v>82</v>
      </c>
      <c r="F1695" s="150">
        <v>24.6</v>
      </c>
      <c r="G1695" s="147" t="s">
        <v>1832</v>
      </c>
      <c r="H1695" s="110" t="s">
        <v>548</v>
      </c>
      <c r="I1695" s="110" t="s">
        <v>359</v>
      </c>
      <c r="J1695" s="110">
        <v>1</v>
      </c>
      <c r="K1695" s="154">
        <v>2017.2</v>
      </c>
      <c r="L1695" s="154" t="s">
        <v>340</v>
      </c>
      <c r="M1695" s="154">
        <v>40.262500000000003</v>
      </c>
      <c r="N1695" s="154">
        <v>-96.323599999999999</v>
      </c>
      <c r="O1695" s="154" t="str">
        <f>IF(TYPE(VLOOKUP(A1695,'2025 check'!$E$3:$E$2531,1,0))=16,"Legacy Eligibility","Y")</f>
        <v>Y</v>
      </c>
    </row>
    <row r="1696" spans="1:15" x14ac:dyDescent="0.2">
      <c r="A1696" s="110" t="s">
        <v>4599</v>
      </c>
      <c r="B1696" s="149">
        <v>0</v>
      </c>
      <c r="C1696" s="110" t="s">
        <v>721</v>
      </c>
      <c r="D1696" s="147" t="s">
        <v>4600</v>
      </c>
      <c r="E1696" s="150">
        <v>30</v>
      </c>
      <c r="F1696" s="150">
        <v>28</v>
      </c>
      <c r="G1696" s="147" t="s">
        <v>1832</v>
      </c>
      <c r="H1696" s="110" t="s">
        <v>358</v>
      </c>
      <c r="I1696" s="110" t="s">
        <v>344</v>
      </c>
      <c r="J1696" s="110">
        <v>2</v>
      </c>
      <c r="K1696" s="154">
        <v>840</v>
      </c>
      <c r="L1696" s="154" t="s">
        <v>340</v>
      </c>
      <c r="M1696" s="154">
        <v>42.057200000000002</v>
      </c>
      <c r="N1696" s="154">
        <v>-97.214500000000001</v>
      </c>
      <c r="O1696" s="154" t="str">
        <f>IF(TYPE(VLOOKUP(A1696,'2025 check'!$E$3:$E$2531,1,0))=16,"Legacy Eligibility","Y")</f>
        <v>Y</v>
      </c>
    </row>
    <row r="1697" spans="1:15" x14ac:dyDescent="0.2">
      <c r="A1697" s="110" t="s">
        <v>4601</v>
      </c>
      <c r="B1697" s="149" t="s">
        <v>4602</v>
      </c>
      <c r="C1697" s="110" t="s">
        <v>746</v>
      </c>
      <c r="D1697" s="147" t="s">
        <v>4603</v>
      </c>
      <c r="E1697" s="150">
        <v>25</v>
      </c>
      <c r="F1697" s="150">
        <v>16</v>
      </c>
      <c r="G1697" s="147" t="s">
        <v>1832</v>
      </c>
      <c r="H1697" s="110" t="s">
        <v>338</v>
      </c>
      <c r="I1697" s="110" t="s">
        <v>349</v>
      </c>
      <c r="J1697" s="110">
        <v>3</v>
      </c>
      <c r="K1697" s="154">
        <v>400</v>
      </c>
      <c r="L1697" s="154" t="s">
        <v>340</v>
      </c>
      <c r="M1697" s="154">
        <v>40.422800000000002</v>
      </c>
      <c r="N1697" s="154">
        <v>-98.407399999999996</v>
      </c>
      <c r="O1697" s="154" t="str">
        <f>IF(TYPE(VLOOKUP(A1697,'2025 check'!$E$3:$E$2531,1,0))=16,"Legacy Eligibility","Y")</f>
        <v>Y</v>
      </c>
    </row>
    <row r="1698" spans="1:15" x14ac:dyDescent="0.2">
      <c r="A1698" s="110" t="s">
        <v>4604</v>
      </c>
      <c r="B1698" s="149">
        <v>0</v>
      </c>
      <c r="C1698" s="110" t="s">
        <v>342</v>
      </c>
      <c r="D1698" s="147" t="s">
        <v>4605</v>
      </c>
      <c r="E1698" s="150">
        <v>30</v>
      </c>
      <c r="F1698" s="150">
        <v>28.7</v>
      </c>
      <c r="G1698" s="147" t="s">
        <v>1832</v>
      </c>
      <c r="H1698" s="110" t="s">
        <v>338</v>
      </c>
      <c r="I1698" s="110" t="s">
        <v>344</v>
      </c>
      <c r="J1698" s="110">
        <v>2</v>
      </c>
      <c r="K1698" s="154">
        <v>861</v>
      </c>
      <c r="L1698" s="154" t="s">
        <v>620</v>
      </c>
      <c r="M1698" s="154">
        <v>41.742899999999999</v>
      </c>
      <c r="N1698" s="154">
        <v>-96.955200000000005</v>
      </c>
      <c r="O1698" s="154" t="str">
        <f>IF(TYPE(VLOOKUP(A1698,'2025 check'!$E$3:$E$2531,1,0))=16,"Legacy Eligibility","Y")</f>
        <v>Y</v>
      </c>
    </row>
    <row r="1699" spans="1:15" x14ac:dyDescent="0.2">
      <c r="A1699" s="110" t="s">
        <v>4606</v>
      </c>
      <c r="B1699" s="149">
        <v>0</v>
      </c>
      <c r="C1699" s="110" t="s">
        <v>599</v>
      </c>
      <c r="D1699" s="147" t="s">
        <v>4607</v>
      </c>
      <c r="E1699" s="150">
        <v>56</v>
      </c>
      <c r="F1699" s="150">
        <v>26.4</v>
      </c>
      <c r="G1699" s="147" t="s">
        <v>1466</v>
      </c>
      <c r="H1699" s="110" t="s">
        <v>338</v>
      </c>
      <c r="I1699" s="110" t="s">
        <v>601</v>
      </c>
      <c r="J1699" s="110">
        <v>5</v>
      </c>
      <c r="K1699" s="154">
        <v>1478.4</v>
      </c>
      <c r="L1699" s="154" t="s">
        <v>620</v>
      </c>
      <c r="M1699" s="154">
        <v>42.679699999999997</v>
      </c>
      <c r="N1699" s="154">
        <v>-103.2783</v>
      </c>
      <c r="O1699" s="154" t="str">
        <f>IF(TYPE(VLOOKUP(A1699,'2025 check'!$E$3:$E$2531,1,0))=16,"Legacy Eligibility","Y")</f>
        <v>Y</v>
      </c>
    </row>
    <row r="1700" spans="1:15" x14ac:dyDescent="0.2">
      <c r="A1700" s="110" t="s">
        <v>4608</v>
      </c>
      <c r="B1700" s="149">
        <v>0</v>
      </c>
      <c r="C1700" s="110" t="s">
        <v>1530</v>
      </c>
      <c r="D1700" s="147" t="s">
        <v>4609</v>
      </c>
      <c r="E1700" s="150">
        <v>36</v>
      </c>
      <c r="F1700" s="150">
        <v>19.8</v>
      </c>
      <c r="G1700" s="147" t="s">
        <v>1832</v>
      </c>
      <c r="H1700" s="110" t="s">
        <v>338</v>
      </c>
      <c r="I1700" s="110" t="s">
        <v>349</v>
      </c>
      <c r="J1700" s="110">
        <v>3</v>
      </c>
      <c r="K1700" s="154">
        <v>712.8</v>
      </c>
      <c r="L1700" s="154" t="s">
        <v>340</v>
      </c>
      <c r="M1700" s="154">
        <v>40.128300000000003</v>
      </c>
      <c r="N1700" s="154">
        <v>-97.971699999999998</v>
      </c>
      <c r="O1700" s="154" t="str">
        <f>IF(TYPE(VLOOKUP(A1700,'2025 check'!$E$3:$E$2531,1,0))=16,"Legacy Eligibility","Y")</f>
        <v>Y</v>
      </c>
    </row>
    <row r="1701" spans="1:15" x14ac:dyDescent="0.2">
      <c r="A1701" s="110" t="s">
        <v>4610</v>
      </c>
      <c r="B1701" s="149" t="s">
        <v>4611</v>
      </c>
      <c r="C1701" s="110" t="s">
        <v>512</v>
      </c>
      <c r="D1701" s="147" t="s">
        <v>4612</v>
      </c>
      <c r="E1701" s="150">
        <v>30</v>
      </c>
      <c r="F1701" s="150">
        <v>30</v>
      </c>
      <c r="G1701" s="147" t="s">
        <v>1832</v>
      </c>
      <c r="H1701" s="110" t="s">
        <v>338</v>
      </c>
      <c r="I1701" s="110" t="s">
        <v>344</v>
      </c>
      <c r="J1701" s="110">
        <v>2</v>
      </c>
      <c r="K1701" s="154">
        <v>900</v>
      </c>
      <c r="L1701" s="154" t="s">
        <v>620</v>
      </c>
      <c r="M1701" s="154">
        <v>41.714100000000002</v>
      </c>
      <c r="N1701" s="154">
        <v>-97.753500000000003</v>
      </c>
      <c r="O1701" s="154" t="str">
        <f>IF(TYPE(VLOOKUP(A1701,'2025 check'!$E$3:$E$2531,1,0))=16,"Legacy Eligibility","Y")</f>
        <v>Y</v>
      </c>
    </row>
    <row r="1702" spans="1:15" x14ac:dyDescent="0.2">
      <c r="A1702" s="110" t="s">
        <v>4613</v>
      </c>
      <c r="B1702" s="149" t="s">
        <v>4614</v>
      </c>
      <c r="C1702" s="110" t="s">
        <v>512</v>
      </c>
      <c r="D1702" s="147" t="s">
        <v>4615</v>
      </c>
      <c r="E1702" s="150">
        <v>30</v>
      </c>
      <c r="F1702" s="150">
        <v>30</v>
      </c>
      <c r="G1702" s="147" t="s">
        <v>1832</v>
      </c>
      <c r="H1702" s="110" t="s">
        <v>338</v>
      </c>
      <c r="I1702" s="110" t="s">
        <v>344</v>
      </c>
      <c r="J1702" s="110">
        <v>2</v>
      </c>
      <c r="K1702" s="154">
        <v>900</v>
      </c>
      <c r="L1702" s="154" t="s">
        <v>620</v>
      </c>
      <c r="M1702" s="154">
        <v>41.627899999999997</v>
      </c>
      <c r="N1702" s="154">
        <v>-97.500299999999996</v>
      </c>
      <c r="O1702" s="154" t="str">
        <f>IF(TYPE(VLOOKUP(A1702,'2025 check'!$E$3:$E$2531,1,0))=16,"Legacy Eligibility","Y")</f>
        <v>Y</v>
      </c>
    </row>
    <row r="1703" spans="1:15" x14ac:dyDescent="0.2">
      <c r="A1703" s="110" t="s">
        <v>4616</v>
      </c>
      <c r="B1703" s="149">
        <v>0</v>
      </c>
      <c r="C1703" s="110" t="s">
        <v>918</v>
      </c>
      <c r="D1703" s="147" t="s">
        <v>4617</v>
      </c>
      <c r="E1703" s="150">
        <v>34</v>
      </c>
      <c r="F1703" s="150">
        <v>26.5</v>
      </c>
      <c r="G1703" s="147" t="s">
        <v>1832</v>
      </c>
      <c r="H1703" s="110" t="s">
        <v>338</v>
      </c>
      <c r="I1703" s="110" t="s">
        <v>349</v>
      </c>
      <c r="J1703" s="110">
        <v>3</v>
      </c>
      <c r="K1703" s="154">
        <v>901</v>
      </c>
      <c r="L1703" s="154" t="s">
        <v>620</v>
      </c>
      <c r="M1703" s="154">
        <v>40.182200000000002</v>
      </c>
      <c r="N1703" s="154">
        <v>-98.405900000000003</v>
      </c>
      <c r="O1703" s="154" t="str">
        <f>IF(TYPE(VLOOKUP(A1703,'2025 check'!$E$3:$E$2531,1,0))=16,"Legacy Eligibility","Y")</f>
        <v>Y</v>
      </c>
    </row>
    <row r="1704" spans="1:15" ht="28.5" x14ac:dyDescent="0.2">
      <c r="A1704" s="110" t="s">
        <v>4618</v>
      </c>
      <c r="B1704" s="149" t="s">
        <v>4619</v>
      </c>
      <c r="C1704" s="110" t="s">
        <v>391</v>
      </c>
      <c r="D1704" s="147" t="s">
        <v>4620</v>
      </c>
      <c r="E1704" s="150">
        <v>32</v>
      </c>
      <c r="F1704" s="150">
        <v>20</v>
      </c>
      <c r="G1704" s="147" t="s">
        <v>1832</v>
      </c>
      <c r="H1704" s="110" t="s">
        <v>338</v>
      </c>
      <c r="I1704" s="110" t="s">
        <v>349</v>
      </c>
      <c r="J1704" s="110">
        <v>3</v>
      </c>
      <c r="K1704" s="154">
        <v>640</v>
      </c>
      <c r="L1704" s="154" t="s">
        <v>620</v>
      </c>
      <c r="M1704" s="154">
        <v>40.643999999999998</v>
      </c>
      <c r="N1704" s="154">
        <v>-98.241200000000006</v>
      </c>
      <c r="O1704" s="154" t="str">
        <f>IF(TYPE(VLOOKUP(A1704,'2025 check'!$E$3:$E$2531,1,0))=16,"Legacy Eligibility","Y")</f>
        <v>Y</v>
      </c>
    </row>
    <row r="1705" spans="1:15" ht="28.5" x14ac:dyDescent="0.2">
      <c r="A1705" s="110" t="s">
        <v>4621</v>
      </c>
      <c r="B1705" s="149" t="s">
        <v>4622</v>
      </c>
      <c r="C1705" s="110" t="s">
        <v>1575</v>
      </c>
      <c r="D1705" s="147" t="s">
        <v>4623</v>
      </c>
      <c r="E1705" s="150">
        <v>41</v>
      </c>
      <c r="F1705" s="150">
        <v>16.399999999999999</v>
      </c>
      <c r="G1705" s="147" t="s">
        <v>1466</v>
      </c>
      <c r="H1705" s="110" t="s">
        <v>338</v>
      </c>
      <c r="I1705" s="110" t="s">
        <v>344</v>
      </c>
      <c r="J1705" s="110">
        <v>2</v>
      </c>
      <c r="K1705" s="154">
        <v>672.4</v>
      </c>
      <c r="L1705" s="154" t="s">
        <v>620</v>
      </c>
      <c r="M1705" s="154">
        <v>42.668100000000003</v>
      </c>
      <c r="N1705" s="154">
        <v>-98.5976</v>
      </c>
      <c r="O1705" s="154" t="str">
        <f>IF(TYPE(VLOOKUP(A1705,'2025 check'!$E$3:$E$2531,1,0))=16,"Legacy Eligibility","Y")</f>
        <v>Y</v>
      </c>
    </row>
    <row r="1706" spans="1:15" x14ac:dyDescent="0.2">
      <c r="A1706" s="110" t="s">
        <v>4624</v>
      </c>
      <c r="B1706" s="149">
        <v>0</v>
      </c>
      <c r="C1706" s="110" t="s">
        <v>442</v>
      </c>
      <c r="D1706" s="147" t="s">
        <v>4625</v>
      </c>
      <c r="E1706" s="150">
        <v>50</v>
      </c>
      <c r="F1706" s="150">
        <v>16</v>
      </c>
      <c r="G1706" s="147" t="s">
        <v>1832</v>
      </c>
      <c r="H1706" s="110" t="s">
        <v>338</v>
      </c>
      <c r="I1706" s="110" t="s">
        <v>359</v>
      </c>
      <c r="J1706" s="110">
        <v>1</v>
      </c>
      <c r="K1706" s="154">
        <v>800</v>
      </c>
      <c r="L1706" s="154" t="s">
        <v>620</v>
      </c>
      <c r="M1706" s="154">
        <v>40.769300000000001</v>
      </c>
      <c r="N1706" s="154">
        <v>-96.387100000000004</v>
      </c>
      <c r="O1706" s="154" t="str">
        <f>IF(TYPE(VLOOKUP(A1706,'2025 check'!$E$3:$E$2531,1,0))=16,"Legacy Eligibility","Y")</f>
        <v>Y</v>
      </c>
    </row>
    <row r="1707" spans="1:15" x14ac:dyDescent="0.2">
      <c r="A1707" s="110" t="s">
        <v>4626</v>
      </c>
      <c r="B1707" s="149">
        <v>0</v>
      </c>
      <c r="C1707" s="110" t="s">
        <v>377</v>
      </c>
      <c r="D1707" s="147" t="s">
        <v>4627</v>
      </c>
      <c r="E1707" s="150">
        <v>46</v>
      </c>
      <c r="F1707" s="150">
        <v>19.899999999999999</v>
      </c>
      <c r="G1707" s="147" t="s">
        <v>1832</v>
      </c>
      <c r="H1707" s="110" t="s">
        <v>338</v>
      </c>
      <c r="I1707" s="110" t="s">
        <v>344</v>
      </c>
      <c r="J1707" s="110">
        <v>2</v>
      </c>
      <c r="K1707" s="154">
        <v>915.4</v>
      </c>
      <c r="L1707" s="154" t="s">
        <v>620</v>
      </c>
      <c r="M1707" s="154">
        <v>42.235900000000001</v>
      </c>
      <c r="N1707" s="154">
        <v>-97.543300000000002</v>
      </c>
      <c r="O1707" s="154" t="str">
        <f>IF(TYPE(VLOOKUP(A1707,'2025 check'!$E$3:$E$2531,1,0))=16,"Legacy Eligibility","Y")</f>
        <v>Y</v>
      </c>
    </row>
    <row r="1708" spans="1:15" x14ac:dyDescent="0.2">
      <c r="A1708" s="110" t="s">
        <v>4628</v>
      </c>
      <c r="B1708" s="149" t="s">
        <v>4629</v>
      </c>
      <c r="C1708" s="110" t="s">
        <v>559</v>
      </c>
      <c r="D1708" s="147" t="s">
        <v>4630</v>
      </c>
      <c r="E1708" s="150">
        <v>32</v>
      </c>
      <c r="F1708" s="150">
        <v>16</v>
      </c>
      <c r="G1708" s="147" t="s">
        <v>1466</v>
      </c>
      <c r="H1708" s="110" t="s">
        <v>338</v>
      </c>
      <c r="I1708" s="110" t="s">
        <v>359</v>
      </c>
      <c r="J1708" s="110">
        <v>1</v>
      </c>
      <c r="K1708" s="154">
        <v>512</v>
      </c>
      <c r="L1708" s="154" t="s">
        <v>620</v>
      </c>
      <c r="M1708" s="154">
        <v>40.552799999999998</v>
      </c>
      <c r="N1708" s="154">
        <v>-97.056399999999996</v>
      </c>
      <c r="O1708" s="154" t="str">
        <f>IF(TYPE(VLOOKUP(A1708,'2025 check'!$E$3:$E$2531,1,0))=16,"Legacy Eligibility","Y")</f>
        <v>Y</v>
      </c>
    </row>
    <row r="1709" spans="1:15" x14ac:dyDescent="0.2">
      <c r="A1709" s="110" t="s">
        <v>4631</v>
      </c>
      <c r="B1709" s="149">
        <v>0</v>
      </c>
      <c r="C1709" s="110" t="s">
        <v>577</v>
      </c>
      <c r="D1709" s="147" t="s">
        <v>4632</v>
      </c>
      <c r="E1709" s="150">
        <v>60</v>
      </c>
      <c r="F1709" s="150">
        <v>28</v>
      </c>
      <c r="G1709" s="147" t="s">
        <v>1832</v>
      </c>
      <c r="H1709" s="110" t="s">
        <v>358</v>
      </c>
      <c r="I1709" s="110" t="s">
        <v>344</v>
      </c>
      <c r="J1709" s="110">
        <v>2</v>
      </c>
      <c r="K1709" s="154">
        <v>1680</v>
      </c>
      <c r="L1709" s="154" t="s">
        <v>340</v>
      </c>
      <c r="M1709" s="154">
        <v>41.988199999999999</v>
      </c>
      <c r="N1709" s="154">
        <v>-97.988299999999995</v>
      </c>
      <c r="O1709" s="154" t="str">
        <f>IF(TYPE(VLOOKUP(A1709,'2025 check'!$E$3:$E$2531,1,0))=16,"Legacy Eligibility","Y")</f>
        <v>Y</v>
      </c>
    </row>
    <row r="1710" spans="1:15" x14ac:dyDescent="0.2">
      <c r="A1710" s="110" t="s">
        <v>4633</v>
      </c>
      <c r="B1710" s="149">
        <v>0</v>
      </c>
      <c r="C1710" s="110" t="s">
        <v>577</v>
      </c>
      <c r="D1710" s="147" t="s">
        <v>4634</v>
      </c>
      <c r="E1710" s="150">
        <v>40</v>
      </c>
      <c r="F1710" s="150">
        <v>20.2</v>
      </c>
      <c r="G1710" s="147" t="s">
        <v>1832</v>
      </c>
      <c r="H1710" s="110" t="s">
        <v>338</v>
      </c>
      <c r="I1710" s="110" t="s">
        <v>344</v>
      </c>
      <c r="J1710" s="110">
        <v>2</v>
      </c>
      <c r="K1710" s="154">
        <v>808</v>
      </c>
      <c r="L1710" s="154" t="s">
        <v>340</v>
      </c>
      <c r="M1710" s="154">
        <v>42.0105</v>
      </c>
      <c r="N1710" s="154">
        <v>-98.045299999999997</v>
      </c>
      <c r="O1710" s="154" t="str">
        <f>IF(TYPE(VLOOKUP(A1710,'2025 check'!$E$3:$E$2531,1,0))=16,"Legacy Eligibility","Y")</f>
        <v>Y</v>
      </c>
    </row>
    <row r="1711" spans="1:15" x14ac:dyDescent="0.2">
      <c r="A1711" s="110" t="s">
        <v>4635</v>
      </c>
      <c r="B1711" s="149">
        <v>0</v>
      </c>
      <c r="C1711" s="110" t="s">
        <v>577</v>
      </c>
      <c r="D1711" s="147" t="s">
        <v>4636</v>
      </c>
      <c r="E1711" s="150">
        <v>30</v>
      </c>
      <c r="F1711" s="150">
        <v>24.5</v>
      </c>
      <c r="G1711" s="147" t="s">
        <v>1832</v>
      </c>
      <c r="H1711" s="110" t="s">
        <v>338</v>
      </c>
      <c r="I1711" s="110" t="s">
        <v>344</v>
      </c>
      <c r="J1711" s="110">
        <v>2</v>
      </c>
      <c r="K1711" s="154">
        <v>735</v>
      </c>
      <c r="L1711" s="154" t="s">
        <v>340</v>
      </c>
      <c r="M1711" s="154">
        <v>42.157400000000003</v>
      </c>
      <c r="N1711" s="154">
        <v>-98.127799999999993</v>
      </c>
      <c r="O1711" s="154" t="str">
        <f>IF(TYPE(VLOOKUP(A1711,'2025 check'!$E$3:$E$2531,1,0))=16,"Legacy Eligibility","Y")</f>
        <v>Y</v>
      </c>
    </row>
    <row r="1712" spans="1:15" x14ac:dyDescent="0.2">
      <c r="A1712" s="110" t="s">
        <v>4637</v>
      </c>
      <c r="B1712" s="149">
        <v>0</v>
      </c>
      <c r="C1712" s="110" t="s">
        <v>866</v>
      </c>
      <c r="D1712" s="147" t="s">
        <v>4638</v>
      </c>
      <c r="E1712" s="150">
        <v>30</v>
      </c>
      <c r="F1712" s="150">
        <v>22</v>
      </c>
      <c r="G1712" s="147" t="s">
        <v>1832</v>
      </c>
      <c r="H1712" s="110" t="s">
        <v>338</v>
      </c>
      <c r="I1712" s="110" t="s">
        <v>344</v>
      </c>
      <c r="J1712" s="110">
        <v>2</v>
      </c>
      <c r="K1712" s="154">
        <v>660</v>
      </c>
      <c r="L1712" s="154" t="s">
        <v>340</v>
      </c>
      <c r="M1712" s="154">
        <v>42.580030899990099</v>
      </c>
      <c r="N1712" s="154">
        <v>-99.872600000000006</v>
      </c>
      <c r="O1712" s="154" t="str">
        <f>IF(TYPE(VLOOKUP(A1712,'2025 check'!$E$3:$E$2531,1,0))=16,"Legacy Eligibility","Y")</f>
        <v>Y</v>
      </c>
    </row>
    <row r="1713" spans="1:15" x14ac:dyDescent="0.2">
      <c r="A1713" s="110" t="s">
        <v>4639</v>
      </c>
      <c r="B1713" s="149" t="s">
        <v>4640</v>
      </c>
      <c r="C1713" s="110" t="s">
        <v>398</v>
      </c>
      <c r="D1713" s="147" t="s">
        <v>4641</v>
      </c>
      <c r="E1713" s="150">
        <v>139</v>
      </c>
      <c r="F1713" s="150">
        <v>24.4</v>
      </c>
      <c r="G1713" s="147" t="s">
        <v>1832</v>
      </c>
      <c r="H1713" s="110" t="s">
        <v>338</v>
      </c>
      <c r="I1713" s="110" t="s">
        <v>359</v>
      </c>
      <c r="J1713" s="110">
        <v>1</v>
      </c>
      <c r="K1713" s="154">
        <v>3391.6</v>
      </c>
      <c r="L1713" s="154" t="s">
        <v>340</v>
      </c>
      <c r="M1713" s="154">
        <v>40.798000000000002</v>
      </c>
      <c r="N1713" s="154">
        <v>-95.902100000000004</v>
      </c>
      <c r="O1713" s="154" t="str">
        <f>IF(TYPE(VLOOKUP(A1713,'2025 check'!$E$3:$E$2531,1,0))=16,"Legacy Eligibility","Y")</f>
        <v>Y</v>
      </c>
    </row>
    <row r="1714" spans="1:15" x14ac:dyDescent="0.2">
      <c r="A1714" s="110" t="s">
        <v>4642</v>
      </c>
      <c r="B1714" s="149" t="s">
        <v>4643</v>
      </c>
      <c r="C1714" s="110" t="s">
        <v>876</v>
      </c>
      <c r="D1714" s="147" t="s">
        <v>4644</v>
      </c>
      <c r="E1714" s="150">
        <v>33</v>
      </c>
      <c r="F1714" s="150">
        <v>22</v>
      </c>
      <c r="G1714" s="147" t="s">
        <v>1466</v>
      </c>
      <c r="H1714" s="110" t="s">
        <v>338</v>
      </c>
      <c r="I1714" s="110" t="s">
        <v>349</v>
      </c>
      <c r="J1714" s="110">
        <v>3</v>
      </c>
      <c r="K1714" s="154">
        <v>726</v>
      </c>
      <c r="L1714" s="154" t="s">
        <v>340</v>
      </c>
      <c r="M1714" s="154">
        <v>40.888300000000001</v>
      </c>
      <c r="N1714" s="154">
        <v>-99.715000000000003</v>
      </c>
      <c r="O1714" s="154" t="str">
        <f>IF(TYPE(VLOOKUP(A1714,'2025 check'!$E$3:$E$2531,1,0))=16,"Legacy Eligibility","Y")</f>
        <v>Y</v>
      </c>
    </row>
    <row r="1715" spans="1:15" x14ac:dyDescent="0.2">
      <c r="A1715" s="110" t="s">
        <v>4645</v>
      </c>
      <c r="B1715" s="149" t="s">
        <v>4646</v>
      </c>
      <c r="C1715" s="110" t="s">
        <v>876</v>
      </c>
      <c r="D1715" s="147" t="s">
        <v>4647</v>
      </c>
      <c r="E1715" s="150">
        <v>21.999999999999996</v>
      </c>
      <c r="F1715" s="150">
        <v>23.5</v>
      </c>
      <c r="G1715" s="147" t="s">
        <v>2278</v>
      </c>
      <c r="H1715" s="110" t="s">
        <v>338</v>
      </c>
      <c r="I1715" s="110" t="s">
        <v>349</v>
      </c>
      <c r="J1715" s="110">
        <v>3</v>
      </c>
      <c r="K1715" s="154">
        <v>517</v>
      </c>
      <c r="L1715" s="154" t="s">
        <v>340</v>
      </c>
      <c r="M1715" s="154">
        <v>40.951700000000002</v>
      </c>
      <c r="N1715" s="154">
        <v>-100.1467</v>
      </c>
      <c r="O1715" s="154" t="str">
        <f>IF(TYPE(VLOOKUP(A1715,'2025 check'!$E$3:$E$2531,1,0))=16,"Legacy Eligibility","Y")</f>
        <v>Y</v>
      </c>
    </row>
    <row r="1716" spans="1:15" x14ac:dyDescent="0.2">
      <c r="A1716" s="110" t="s">
        <v>4648</v>
      </c>
      <c r="B1716" s="149">
        <v>0</v>
      </c>
      <c r="C1716" s="110" t="s">
        <v>494</v>
      </c>
      <c r="D1716" s="147" t="s">
        <v>4649</v>
      </c>
      <c r="E1716" s="150">
        <v>61</v>
      </c>
      <c r="F1716" s="150">
        <v>24.1</v>
      </c>
      <c r="G1716" s="147" t="s">
        <v>1832</v>
      </c>
      <c r="H1716" s="110" t="s">
        <v>338</v>
      </c>
      <c r="I1716" s="110" t="s">
        <v>344</v>
      </c>
      <c r="J1716" s="110">
        <v>2</v>
      </c>
      <c r="K1716" s="154">
        <v>1470.1</v>
      </c>
      <c r="L1716" s="154" t="s">
        <v>340</v>
      </c>
      <c r="M1716" s="154">
        <v>42.346699999999998</v>
      </c>
      <c r="N1716" s="154">
        <v>-96.765000000000001</v>
      </c>
      <c r="O1716" s="154" t="str">
        <f>IF(TYPE(VLOOKUP(A1716,'2025 check'!$E$3:$E$2531,1,0))=16,"Legacy Eligibility","Y")</f>
        <v>Y</v>
      </c>
    </row>
    <row r="1717" spans="1:15" x14ac:dyDescent="0.2">
      <c r="A1717" s="110" t="s">
        <v>4650</v>
      </c>
      <c r="B1717" s="149">
        <v>0</v>
      </c>
      <c r="C1717" s="110" t="s">
        <v>531</v>
      </c>
      <c r="D1717" s="147" t="s">
        <v>4651</v>
      </c>
      <c r="E1717" s="150">
        <v>38</v>
      </c>
      <c r="F1717" s="150">
        <v>24.2</v>
      </c>
      <c r="G1717" s="147" t="s">
        <v>3868</v>
      </c>
      <c r="H1717" s="110" t="s">
        <v>338</v>
      </c>
      <c r="I1717" s="110" t="s">
        <v>339</v>
      </c>
      <c r="J1717" s="110">
        <v>4</v>
      </c>
      <c r="K1717" s="154">
        <v>919.6</v>
      </c>
      <c r="L1717" s="154" t="s">
        <v>340</v>
      </c>
      <c r="M1717" s="154">
        <v>40.314999999999998</v>
      </c>
      <c r="N1717" s="154">
        <v>-99.893299999999996</v>
      </c>
      <c r="O1717" s="154" t="str">
        <f>IF(TYPE(VLOOKUP(A1717,'2025 check'!$E$3:$E$2531,1,0))=16,"Legacy Eligibility","Y")</f>
        <v>Y</v>
      </c>
    </row>
    <row r="1718" spans="1:15" x14ac:dyDescent="0.2">
      <c r="A1718" s="110" t="s">
        <v>4652</v>
      </c>
      <c r="B1718" s="149">
        <v>0</v>
      </c>
      <c r="C1718" s="110" t="s">
        <v>531</v>
      </c>
      <c r="D1718" s="147" t="s">
        <v>4653</v>
      </c>
      <c r="E1718" s="150">
        <v>22.999999999999996</v>
      </c>
      <c r="F1718" s="150">
        <v>24</v>
      </c>
      <c r="G1718" s="147" t="s">
        <v>3868</v>
      </c>
      <c r="H1718" s="110" t="s">
        <v>338</v>
      </c>
      <c r="I1718" s="110" t="s">
        <v>339</v>
      </c>
      <c r="J1718" s="110">
        <v>4</v>
      </c>
      <c r="K1718" s="154">
        <v>552</v>
      </c>
      <c r="L1718" s="154" t="s">
        <v>340</v>
      </c>
      <c r="M1718" s="154">
        <v>40.258299999999998</v>
      </c>
      <c r="N1718" s="154">
        <v>-99.668099999999995</v>
      </c>
      <c r="O1718" s="154" t="str">
        <f>IF(TYPE(VLOOKUP(A1718,'2025 check'!$E$3:$E$2531,1,0))=16,"Legacy Eligibility","Y")</f>
        <v>Y</v>
      </c>
    </row>
    <row r="1719" spans="1:15" ht="28.5" x14ac:dyDescent="0.2">
      <c r="A1719" s="110" t="s">
        <v>4654</v>
      </c>
      <c r="B1719" s="149" t="s">
        <v>4655</v>
      </c>
      <c r="C1719" s="110" t="s">
        <v>626</v>
      </c>
      <c r="D1719" s="147" t="s">
        <v>4656</v>
      </c>
      <c r="E1719" s="150">
        <v>225</v>
      </c>
      <c r="F1719" s="150">
        <v>23.2</v>
      </c>
      <c r="G1719" s="147" t="s">
        <v>1832</v>
      </c>
      <c r="H1719" s="110" t="s">
        <v>358</v>
      </c>
      <c r="I1719" s="110" t="s">
        <v>339</v>
      </c>
      <c r="J1719" s="110">
        <v>4</v>
      </c>
      <c r="K1719" s="154">
        <v>5220</v>
      </c>
      <c r="L1719" s="154" t="s">
        <v>620</v>
      </c>
      <c r="M1719" s="154">
        <v>40.691499999999998</v>
      </c>
      <c r="N1719" s="154">
        <v>-99.830299999999994</v>
      </c>
      <c r="O1719" s="154" t="str">
        <f>IF(TYPE(VLOOKUP(A1719,'2025 check'!$E$3:$E$2531,1,0))=16,"Legacy Eligibility","Y")</f>
        <v>Y</v>
      </c>
    </row>
    <row r="1720" spans="1:15" x14ac:dyDescent="0.2">
      <c r="A1720" s="110" t="s">
        <v>4657</v>
      </c>
      <c r="B1720" s="149">
        <v>0</v>
      </c>
      <c r="C1720" s="110" t="s">
        <v>632</v>
      </c>
      <c r="D1720" s="147" t="s">
        <v>4658</v>
      </c>
      <c r="E1720" s="150">
        <v>38</v>
      </c>
      <c r="F1720" s="150">
        <v>20.100000000000001</v>
      </c>
      <c r="G1720" s="147" t="s">
        <v>1443</v>
      </c>
      <c r="H1720" s="110" t="s">
        <v>338</v>
      </c>
      <c r="I1720" s="110" t="s">
        <v>349</v>
      </c>
      <c r="J1720" s="110">
        <v>3</v>
      </c>
      <c r="K1720" s="154">
        <v>763.8</v>
      </c>
      <c r="L1720" s="154" t="s">
        <v>340</v>
      </c>
      <c r="M1720" s="154">
        <v>41.418300000000002</v>
      </c>
      <c r="N1720" s="154">
        <v>-98.616699999999994</v>
      </c>
      <c r="O1720" s="154" t="str">
        <f>IF(TYPE(VLOOKUP(A1720,'2025 check'!$E$3:$E$2531,1,0))=16,"Legacy Eligibility","Y")</f>
        <v>Y</v>
      </c>
    </row>
    <row r="1721" spans="1:15" x14ac:dyDescent="0.2">
      <c r="A1721" s="110" t="s">
        <v>4659</v>
      </c>
      <c r="B1721" s="149">
        <v>0</v>
      </c>
      <c r="C1721" s="110" t="s">
        <v>632</v>
      </c>
      <c r="D1721" s="147" t="s">
        <v>4660</v>
      </c>
      <c r="E1721" s="150">
        <v>40</v>
      </c>
      <c r="F1721" s="150">
        <v>20.399999999999999</v>
      </c>
      <c r="G1721" s="147" t="s">
        <v>2278</v>
      </c>
      <c r="H1721" s="110" t="s">
        <v>338</v>
      </c>
      <c r="I1721" s="110" t="s">
        <v>349</v>
      </c>
      <c r="J1721" s="110">
        <v>3</v>
      </c>
      <c r="K1721" s="154">
        <v>816</v>
      </c>
      <c r="L1721" s="154" t="s">
        <v>340</v>
      </c>
      <c r="M1721" s="154">
        <v>41.51</v>
      </c>
      <c r="N1721" s="154">
        <v>-98.4833</v>
      </c>
      <c r="O1721" s="154" t="str">
        <f>IF(TYPE(VLOOKUP(A1721,'2025 check'!$E$3:$E$2531,1,0))=16,"Legacy Eligibility","Y")</f>
        <v>Y</v>
      </c>
    </row>
    <row r="1722" spans="1:15" x14ac:dyDescent="0.2">
      <c r="A1722" s="110" t="s">
        <v>4661</v>
      </c>
      <c r="B1722" s="149">
        <v>0</v>
      </c>
      <c r="C1722" s="110" t="s">
        <v>425</v>
      </c>
      <c r="D1722" s="147" t="s">
        <v>4662</v>
      </c>
      <c r="E1722" s="150">
        <v>22</v>
      </c>
      <c r="F1722" s="150">
        <v>22.5</v>
      </c>
      <c r="G1722" s="147" t="s">
        <v>1832</v>
      </c>
      <c r="H1722" s="110" t="s">
        <v>338</v>
      </c>
      <c r="I1722" s="110" t="s">
        <v>349</v>
      </c>
      <c r="J1722" s="110">
        <v>3</v>
      </c>
      <c r="K1722" s="154">
        <v>495</v>
      </c>
      <c r="L1722" s="154" t="s">
        <v>340</v>
      </c>
      <c r="M1722" s="154">
        <v>40.915779731270568</v>
      </c>
      <c r="N1722" s="154">
        <v>-98.108224139881131</v>
      </c>
      <c r="O1722" s="154" t="str">
        <f>IF(TYPE(VLOOKUP(A1722,'2025 check'!$E$3:$E$2531,1,0))=16,"Legacy Eligibility","Y")</f>
        <v>Y</v>
      </c>
    </row>
    <row r="1723" spans="1:15" x14ac:dyDescent="0.2">
      <c r="A1723" s="110" t="s">
        <v>4663</v>
      </c>
      <c r="B1723" s="149">
        <v>0</v>
      </c>
      <c r="C1723" s="110" t="s">
        <v>1927</v>
      </c>
      <c r="D1723" s="147" t="s">
        <v>4664</v>
      </c>
      <c r="E1723" s="150">
        <v>54.999999999999993</v>
      </c>
      <c r="F1723" s="150">
        <v>25.1</v>
      </c>
      <c r="G1723" s="147" t="s">
        <v>1832</v>
      </c>
      <c r="H1723" s="110" t="s">
        <v>338</v>
      </c>
      <c r="I1723" s="110" t="s">
        <v>339</v>
      </c>
      <c r="J1723" s="110">
        <v>4</v>
      </c>
      <c r="K1723" s="154">
        <v>1380.5</v>
      </c>
      <c r="L1723" s="154" t="s">
        <v>340</v>
      </c>
      <c r="M1723" s="154">
        <v>40.3767</v>
      </c>
      <c r="N1723" s="154">
        <v>-101.1033</v>
      </c>
      <c r="O1723" s="154" t="str">
        <f>IF(TYPE(VLOOKUP(A1723,'2025 check'!$E$3:$E$2531,1,0))=16,"Legacy Eligibility","Y")</f>
        <v>Y</v>
      </c>
    </row>
    <row r="1724" spans="1:15" x14ac:dyDescent="0.2">
      <c r="A1724" s="110" t="s">
        <v>4665</v>
      </c>
      <c r="B1724" s="149" t="s">
        <v>4666</v>
      </c>
      <c r="C1724" s="110" t="s">
        <v>895</v>
      </c>
      <c r="D1724" s="147" t="s">
        <v>4667</v>
      </c>
      <c r="E1724" s="150">
        <v>52.999999999999993</v>
      </c>
      <c r="F1724" s="150">
        <v>22.6</v>
      </c>
      <c r="G1724" s="147" t="s">
        <v>3621</v>
      </c>
      <c r="H1724" s="110" t="s">
        <v>338</v>
      </c>
      <c r="I1724" s="110" t="s">
        <v>349</v>
      </c>
      <c r="J1724" s="110">
        <v>3</v>
      </c>
      <c r="K1724" s="154">
        <v>1197.8</v>
      </c>
      <c r="L1724" s="154" t="s">
        <v>340</v>
      </c>
      <c r="M1724" s="154">
        <v>41.1633</v>
      </c>
      <c r="N1724" s="154">
        <v>-98.719999299999998</v>
      </c>
      <c r="O1724" s="154" t="str">
        <f>IF(TYPE(VLOOKUP(A1724,'2025 check'!$E$3:$E$2531,1,0))=16,"Legacy Eligibility","Y")</f>
        <v>Y</v>
      </c>
    </row>
    <row r="1725" spans="1:15" x14ac:dyDescent="0.2">
      <c r="A1725" s="110" t="s">
        <v>4668</v>
      </c>
      <c r="B1725" s="149" t="s">
        <v>4669</v>
      </c>
      <c r="C1725" s="110" t="s">
        <v>895</v>
      </c>
      <c r="D1725" s="147" t="s">
        <v>4670</v>
      </c>
      <c r="E1725" s="150">
        <v>40</v>
      </c>
      <c r="F1725" s="150">
        <v>24</v>
      </c>
      <c r="G1725" s="147" t="s">
        <v>1832</v>
      </c>
      <c r="H1725" s="110" t="s">
        <v>338</v>
      </c>
      <c r="I1725" s="110" t="s">
        <v>349</v>
      </c>
      <c r="J1725" s="110">
        <v>3</v>
      </c>
      <c r="K1725" s="154">
        <v>960</v>
      </c>
      <c r="L1725" s="154" t="s">
        <v>340</v>
      </c>
      <c r="M1725" s="154">
        <v>41.2333</v>
      </c>
      <c r="N1725" s="154">
        <v>-98.689999599999993</v>
      </c>
      <c r="O1725" s="154" t="str">
        <f>IF(TYPE(VLOOKUP(A1725,'2025 check'!$E$3:$E$2531,1,0))=16,"Legacy Eligibility","Y")</f>
        <v>Y</v>
      </c>
    </row>
    <row r="1726" spans="1:15" x14ac:dyDescent="0.2">
      <c r="A1726" s="110" t="s">
        <v>4671</v>
      </c>
      <c r="B1726" s="149">
        <v>0</v>
      </c>
      <c r="C1726" s="110" t="s">
        <v>361</v>
      </c>
      <c r="D1726" s="147" t="s">
        <v>4672</v>
      </c>
      <c r="E1726" s="150">
        <v>31</v>
      </c>
      <c r="F1726" s="150">
        <v>30.2</v>
      </c>
      <c r="G1726" s="147" t="s">
        <v>1832</v>
      </c>
      <c r="H1726" s="110" t="s">
        <v>358</v>
      </c>
      <c r="I1726" s="110" t="s">
        <v>359</v>
      </c>
      <c r="J1726" s="110">
        <v>1</v>
      </c>
      <c r="K1726" s="154">
        <v>936.2</v>
      </c>
      <c r="L1726" s="154" t="s">
        <v>340</v>
      </c>
      <c r="M1726" s="154">
        <v>40.2806</v>
      </c>
      <c r="N1726" s="154">
        <v>-97.085899999999995</v>
      </c>
      <c r="O1726" s="154" t="str">
        <f>IF(TYPE(VLOOKUP(A1726,'2025 check'!$E$3:$E$2531,1,0))=16,"Legacy Eligibility","Y")</f>
        <v>Y</v>
      </c>
    </row>
    <row r="1727" spans="1:15" x14ac:dyDescent="0.2">
      <c r="A1727" s="110" t="s">
        <v>4673</v>
      </c>
      <c r="B1727" s="149">
        <v>0</v>
      </c>
      <c r="C1727" s="110" t="s">
        <v>652</v>
      </c>
      <c r="D1727" s="147" t="s">
        <v>4674</v>
      </c>
      <c r="E1727" s="150">
        <v>40</v>
      </c>
      <c r="F1727" s="150">
        <v>24</v>
      </c>
      <c r="G1727" s="147" t="s">
        <v>1832</v>
      </c>
      <c r="H1727" s="110" t="s">
        <v>338</v>
      </c>
      <c r="I1727" s="110" t="s">
        <v>344</v>
      </c>
      <c r="J1727" s="110">
        <v>2</v>
      </c>
      <c r="K1727" s="154">
        <v>960</v>
      </c>
      <c r="L1727" s="154" t="s">
        <v>340</v>
      </c>
      <c r="M1727" s="154">
        <v>41.863300000000002</v>
      </c>
      <c r="N1727" s="154">
        <v>-97.4833</v>
      </c>
      <c r="O1727" s="154" t="str">
        <f>IF(TYPE(VLOOKUP(A1727,'2025 check'!$E$3:$E$2531,1,0))=16,"Legacy Eligibility","Y")</f>
        <v>Y</v>
      </c>
    </row>
    <row r="1728" spans="1:15" x14ac:dyDescent="0.2">
      <c r="A1728" s="110" t="s">
        <v>4675</v>
      </c>
      <c r="B1728" s="149">
        <v>0</v>
      </c>
      <c r="C1728" s="110" t="s">
        <v>652</v>
      </c>
      <c r="D1728" s="147" t="s">
        <v>4676</v>
      </c>
      <c r="E1728" s="150">
        <v>38.999343832020998</v>
      </c>
      <c r="F1728" s="150">
        <v>24.1</v>
      </c>
      <c r="G1728" s="147" t="s">
        <v>1832</v>
      </c>
      <c r="H1728" s="110" t="s">
        <v>338</v>
      </c>
      <c r="I1728" s="110" t="s">
        <v>344</v>
      </c>
      <c r="J1728" s="110">
        <v>2</v>
      </c>
      <c r="K1728" s="154">
        <v>939.9</v>
      </c>
      <c r="L1728" s="154" t="s">
        <v>340</v>
      </c>
      <c r="M1728" s="154">
        <v>41.888300000000001</v>
      </c>
      <c r="N1728" s="154">
        <v>-97.674999299999996</v>
      </c>
      <c r="O1728" s="154" t="str">
        <f>IF(TYPE(VLOOKUP(A1728,'2025 check'!$E$3:$E$2531,1,0))=16,"Legacy Eligibility","Y")</f>
        <v>Y</v>
      </c>
    </row>
    <row r="1729" spans="1:15" x14ac:dyDescent="0.2">
      <c r="A1729" s="110" t="s">
        <v>4677</v>
      </c>
      <c r="B1729" s="149" t="s">
        <v>4678</v>
      </c>
      <c r="C1729" s="110" t="s">
        <v>512</v>
      </c>
      <c r="D1729" s="147" t="s">
        <v>4679</v>
      </c>
      <c r="E1729" s="150">
        <v>41</v>
      </c>
      <c r="F1729" s="150">
        <v>25.2</v>
      </c>
      <c r="G1729" s="147" t="s">
        <v>1832</v>
      </c>
      <c r="H1729" s="110" t="s">
        <v>338</v>
      </c>
      <c r="I1729" s="110" t="s">
        <v>344</v>
      </c>
      <c r="J1729" s="110">
        <v>2</v>
      </c>
      <c r="K1729" s="154">
        <v>1033.2</v>
      </c>
      <c r="L1729" s="154" t="s">
        <v>340</v>
      </c>
      <c r="M1729" s="154">
        <v>41.453200000000002</v>
      </c>
      <c r="N1729" s="154">
        <v>-97.697500000000005</v>
      </c>
      <c r="O1729" s="154" t="str">
        <f>IF(TYPE(VLOOKUP(A1729,'2025 check'!$E$3:$E$2531,1,0))=16,"Legacy Eligibility","Y")</f>
        <v>Y</v>
      </c>
    </row>
    <row r="1730" spans="1:15" x14ac:dyDescent="0.2">
      <c r="A1730" s="110" t="s">
        <v>4680</v>
      </c>
      <c r="B1730" s="149" t="s">
        <v>4681</v>
      </c>
      <c r="C1730" s="110" t="s">
        <v>1464</v>
      </c>
      <c r="D1730" s="147" t="s">
        <v>4682</v>
      </c>
      <c r="E1730" s="150">
        <v>24</v>
      </c>
      <c r="F1730" s="150">
        <v>24.5</v>
      </c>
      <c r="G1730" s="147" t="s">
        <v>3335</v>
      </c>
      <c r="H1730" s="110" t="s">
        <v>338</v>
      </c>
      <c r="I1730" s="110" t="s">
        <v>601</v>
      </c>
      <c r="J1730" s="110">
        <v>5</v>
      </c>
      <c r="K1730" s="154">
        <v>588</v>
      </c>
      <c r="L1730" s="154" t="s">
        <v>340</v>
      </c>
      <c r="M1730" s="154">
        <v>41.792499999999997</v>
      </c>
      <c r="N1730" s="154">
        <v>-103.6549</v>
      </c>
      <c r="O1730" s="154" t="str">
        <f>IF(TYPE(VLOOKUP(A1730,'2025 check'!$E$3:$E$2531,1,0))=16,"Legacy Eligibility","Y")</f>
        <v>Y</v>
      </c>
    </row>
    <row r="1731" spans="1:15" x14ac:dyDescent="0.2">
      <c r="A1731" s="110" t="s">
        <v>4683</v>
      </c>
      <c r="B1731" s="149" t="s">
        <v>4684</v>
      </c>
      <c r="C1731" s="110" t="s">
        <v>918</v>
      </c>
      <c r="D1731" s="147" t="s">
        <v>4685</v>
      </c>
      <c r="E1731" s="150">
        <v>22.999999999999996</v>
      </c>
      <c r="F1731" s="150">
        <v>25.8</v>
      </c>
      <c r="G1731" s="147" t="s">
        <v>1832</v>
      </c>
      <c r="H1731" s="110" t="s">
        <v>338</v>
      </c>
      <c r="I1731" s="110" t="s">
        <v>349</v>
      </c>
      <c r="J1731" s="110">
        <v>3</v>
      </c>
      <c r="K1731" s="154">
        <v>593.4</v>
      </c>
      <c r="L1731" s="154" t="s">
        <v>340</v>
      </c>
      <c r="M1731" s="154">
        <v>40.118400000000001</v>
      </c>
      <c r="N1731" s="154">
        <v>-98.718000000000004</v>
      </c>
      <c r="O1731" s="154" t="str">
        <f>IF(TYPE(VLOOKUP(A1731,'2025 check'!$E$3:$E$2531,1,0))=16,"Legacy Eligibility","Y")</f>
        <v>Y</v>
      </c>
    </row>
    <row r="1732" spans="1:15" x14ac:dyDescent="0.2">
      <c r="A1732" s="110" t="s">
        <v>4686</v>
      </c>
      <c r="B1732" s="149" t="s">
        <v>4687</v>
      </c>
      <c r="C1732" s="110" t="s">
        <v>918</v>
      </c>
      <c r="D1732" s="147" t="s">
        <v>4688</v>
      </c>
      <c r="E1732" s="150">
        <v>41</v>
      </c>
      <c r="F1732" s="150">
        <v>20.2</v>
      </c>
      <c r="G1732" s="147" t="s">
        <v>1832</v>
      </c>
      <c r="H1732" s="110" t="s">
        <v>338</v>
      </c>
      <c r="I1732" s="110" t="s">
        <v>349</v>
      </c>
      <c r="J1732" s="110">
        <v>3</v>
      </c>
      <c r="K1732" s="154">
        <v>828.2</v>
      </c>
      <c r="L1732" s="154" t="s">
        <v>340</v>
      </c>
      <c r="M1732" s="154">
        <v>40.1038</v>
      </c>
      <c r="N1732" s="154">
        <v>-98.699399999999997</v>
      </c>
      <c r="O1732" s="154" t="str">
        <f>IF(TYPE(VLOOKUP(A1732,'2025 check'!$E$3:$E$2531,1,0))=16,"Legacy Eligibility","Y")</f>
        <v>Legacy Eligibility</v>
      </c>
    </row>
    <row r="1733" spans="1:15" x14ac:dyDescent="0.2">
      <c r="A1733" s="110" t="s">
        <v>4689</v>
      </c>
      <c r="B1733" s="149" t="s">
        <v>4690</v>
      </c>
      <c r="C1733" s="110" t="s">
        <v>918</v>
      </c>
      <c r="D1733" s="147" t="s">
        <v>4691</v>
      </c>
      <c r="E1733" s="150">
        <v>41</v>
      </c>
      <c r="F1733" s="150">
        <v>20.100000000000001</v>
      </c>
      <c r="G1733" s="147" t="s">
        <v>1832</v>
      </c>
      <c r="H1733" s="110" t="s">
        <v>338</v>
      </c>
      <c r="I1733" s="110" t="s">
        <v>349</v>
      </c>
      <c r="J1733" s="110">
        <v>3</v>
      </c>
      <c r="K1733" s="154">
        <v>824.1</v>
      </c>
      <c r="L1733" s="154" t="s">
        <v>340</v>
      </c>
      <c r="M1733" s="154">
        <v>40.031258925004551</v>
      </c>
      <c r="N1733" s="154">
        <v>-98.553226822090096</v>
      </c>
      <c r="O1733" s="154" t="str">
        <f>IF(TYPE(VLOOKUP(A1733,'2025 check'!$E$3:$E$2531,1,0))=16,"Legacy Eligibility","Y")</f>
        <v>Y</v>
      </c>
    </row>
    <row r="1734" spans="1:15" x14ac:dyDescent="0.2">
      <c r="A1734" s="110" t="s">
        <v>4692</v>
      </c>
      <c r="B1734" s="149">
        <v>0</v>
      </c>
      <c r="C1734" s="110" t="s">
        <v>918</v>
      </c>
      <c r="D1734" s="147" t="s">
        <v>4693</v>
      </c>
      <c r="E1734" s="150">
        <v>27</v>
      </c>
      <c r="F1734" s="150">
        <v>20.2</v>
      </c>
      <c r="G1734" s="147" t="s">
        <v>1466</v>
      </c>
      <c r="H1734" s="110" t="s">
        <v>338</v>
      </c>
      <c r="I1734" s="110" t="s">
        <v>349</v>
      </c>
      <c r="J1734" s="110">
        <v>3</v>
      </c>
      <c r="K1734" s="154">
        <v>545.4</v>
      </c>
      <c r="L1734" s="154" t="s">
        <v>340</v>
      </c>
      <c r="M1734" s="154">
        <v>40.161900000000003</v>
      </c>
      <c r="N1734" s="154">
        <v>-98.332700000000003</v>
      </c>
      <c r="O1734" s="154" t="str">
        <f>IF(TYPE(VLOOKUP(A1734,'2025 check'!$E$3:$E$2531,1,0))=16,"Legacy Eligibility","Y")</f>
        <v>Y</v>
      </c>
    </row>
    <row r="1735" spans="1:15" x14ac:dyDescent="0.2">
      <c r="A1735" s="110" t="s">
        <v>4694</v>
      </c>
      <c r="B1735" s="149" t="s">
        <v>4695</v>
      </c>
      <c r="C1735" s="110" t="s">
        <v>347</v>
      </c>
      <c r="D1735" s="147" t="s">
        <v>4696</v>
      </c>
      <c r="E1735" s="150">
        <v>92</v>
      </c>
      <c r="F1735" s="150">
        <v>27.3</v>
      </c>
      <c r="G1735" s="147" t="s">
        <v>1466</v>
      </c>
      <c r="H1735" s="110" t="s">
        <v>338</v>
      </c>
      <c r="I1735" s="110" t="s">
        <v>349</v>
      </c>
      <c r="J1735" s="110">
        <v>3</v>
      </c>
      <c r="K1735" s="154">
        <v>2511.6</v>
      </c>
      <c r="L1735" s="154" t="s">
        <v>620</v>
      </c>
      <c r="M1735" s="154">
        <v>41.344700000000003</v>
      </c>
      <c r="N1735" s="154">
        <v>-99.491100000000003</v>
      </c>
      <c r="O1735" s="154" t="str">
        <f>IF(TYPE(VLOOKUP(A1735,'2025 check'!$E$3:$E$2531,1,0))=16,"Legacy Eligibility","Y")</f>
        <v>Y</v>
      </c>
    </row>
    <row r="1736" spans="1:15" x14ac:dyDescent="0.2">
      <c r="A1736" s="110" t="s">
        <v>4697</v>
      </c>
      <c r="B1736" s="149">
        <v>0</v>
      </c>
      <c r="C1736" s="110" t="s">
        <v>577</v>
      </c>
      <c r="D1736" s="147" t="s">
        <v>4698</v>
      </c>
      <c r="E1736" s="150">
        <v>31</v>
      </c>
      <c r="F1736" s="150">
        <v>28.4</v>
      </c>
      <c r="G1736" s="147" t="s">
        <v>2854</v>
      </c>
      <c r="H1736" s="110" t="s">
        <v>548</v>
      </c>
      <c r="I1736" s="110" t="s">
        <v>344</v>
      </c>
      <c r="J1736" s="110">
        <v>2</v>
      </c>
      <c r="K1736" s="154">
        <v>880.4</v>
      </c>
      <c r="L1736" s="154" t="s">
        <v>340</v>
      </c>
      <c r="M1736" s="154">
        <v>42.176099999999998</v>
      </c>
      <c r="N1736" s="154">
        <v>-98.184399999999997</v>
      </c>
      <c r="O1736" s="154" t="str">
        <f>IF(TYPE(VLOOKUP(A1736,'2025 check'!$E$3:$E$2531,1,0))=16,"Legacy Eligibility","Y")</f>
        <v>Y</v>
      </c>
    </row>
    <row r="1737" spans="1:15" x14ac:dyDescent="0.2">
      <c r="A1737" s="110" t="s">
        <v>4699</v>
      </c>
      <c r="B1737" s="149">
        <v>0</v>
      </c>
      <c r="C1737" s="110" t="s">
        <v>590</v>
      </c>
      <c r="D1737" s="147" t="s">
        <v>4700</v>
      </c>
      <c r="E1737" s="150">
        <v>40</v>
      </c>
      <c r="F1737" s="150">
        <v>28.6</v>
      </c>
      <c r="G1737" s="147" t="s">
        <v>1832</v>
      </c>
      <c r="H1737" s="110" t="s">
        <v>548</v>
      </c>
      <c r="I1737" s="110" t="s">
        <v>344</v>
      </c>
      <c r="J1737" s="110">
        <v>2</v>
      </c>
      <c r="K1737" s="154">
        <v>1144</v>
      </c>
      <c r="L1737" s="154" t="s">
        <v>340</v>
      </c>
      <c r="M1737" s="154">
        <v>42.671599999999998</v>
      </c>
      <c r="N1737" s="154">
        <v>-97.171300000000002</v>
      </c>
      <c r="O1737" s="154" t="str">
        <f>IF(TYPE(VLOOKUP(A1737,'2025 check'!$E$3:$E$2531,1,0))=16,"Legacy Eligibility","Y")</f>
        <v>Legacy Eligibility</v>
      </c>
    </row>
    <row r="1738" spans="1:15" x14ac:dyDescent="0.2">
      <c r="A1738" s="110" t="s">
        <v>4701</v>
      </c>
      <c r="B1738" s="149" t="s">
        <v>4702</v>
      </c>
      <c r="C1738" s="110" t="s">
        <v>895</v>
      </c>
      <c r="D1738" s="147" t="s">
        <v>4703</v>
      </c>
      <c r="E1738" s="150">
        <v>30</v>
      </c>
      <c r="F1738" s="150">
        <v>28</v>
      </c>
      <c r="G1738" s="147" t="s">
        <v>1832</v>
      </c>
      <c r="H1738" s="110" t="s">
        <v>548</v>
      </c>
      <c r="I1738" s="110" t="s">
        <v>349</v>
      </c>
      <c r="J1738" s="110">
        <v>3</v>
      </c>
      <c r="K1738" s="154">
        <v>840</v>
      </c>
      <c r="L1738" s="154" t="s">
        <v>340</v>
      </c>
      <c r="M1738" s="154">
        <v>41.157600000000002</v>
      </c>
      <c r="N1738" s="154">
        <v>-98.518600000000006</v>
      </c>
      <c r="O1738" s="154" t="str">
        <f>IF(TYPE(VLOOKUP(A1738,'2025 check'!$E$3:$E$2531,1,0))=16,"Legacy Eligibility","Y")</f>
        <v>Y</v>
      </c>
    </row>
    <row r="1739" spans="1:15" x14ac:dyDescent="0.2">
      <c r="A1739" s="110" t="s">
        <v>4704</v>
      </c>
      <c r="B1739" s="149">
        <v>0</v>
      </c>
      <c r="C1739" s="110" t="s">
        <v>3234</v>
      </c>
      <c r="D1739" s="147" t="s">
        <v>4705</v>
      </c>
      <c r="E1739" s="150">
        <v>82</v>
      </c>
      <c r="F1739" s="150">
        <v>28.6</v>
      </c>
      <c r="G1739" s="147" t="s">
        <v>1832</v>
      </c>
      <c r="H1739" s="110" t="s">
        <v>338</v>
      </c>
      <c r="I1739" s="110" t="s">
        <v>349</v>
      </c>
      <c r="J1739" s="110">
        <v>3</v>
      </c>
      <c r="K1739" s="154">
        <v>2345.1999999999998</v>
      </c>
      <c r="L1739" s="154" t="s">
        <v>340</v>
      </c>
      <c r="M1739" s="154">
        <v>40.6128</v>
      </c>
      <c r="N1739" s="154">
        <v>-99.4846</v>
      </c>
      <c r="O1739" s="154" t="str">
        <f>IF(TYPE(VLOOKUP(A1739,'2025 check'!$E$3:$E$2531,1,0))=16,"Legacy Eligibility","Y")</f>
        <v>Y</v>
      </c>
    </row>
    <row r="1740" spans="1:15" x14ac:dyDescent="0.2">
      <c r="A1740" s="110" t="s">
        <v>4706</v>
      </c>
      <c r="B1740" s="149">
        <v>0</v>
      </c>
      <c r="C1740" s="110" t="s">
        <v>3234</v>
      </c>
      <c r="D1740" s="147" t="s">
        <v>4707</v>
      </c>
      <c r="E1740" s="150">
        <v>29</v>
      </c>
      <c r="F1740" s="150">
        <v>28.6</v>
      </c>
      <c r="G1740" s="147" t="s">
        <v>1832</v>
      </c>
      <c r="H1740" s="110" t="s">
        <v>338</v>
      </c>
      <c r="I1740" s="110" t="s">
        <v>349</v>
      </c>
      <c r="J1740" s="110">
        <v>3</v>
      </c>
      <c r="K1740" s="154">
        <v>829.4</v>
      </c>
      <c r="L1740" s="154" t="s">
        <v>340</v>
      </c>
      <c r="M1740" s="154">
        <v>40.554299999999998</v>
      </c>
      <c r="N1740" s="154">
        <v>-99.630099999999999</v>
      </c>
      <c r="O1740" s="154" t="str">
        <f>IF(TYPE(VLOOKUP(A1740,'2025 check'!$E$3:$E$2531,1,0))=16,"Legacy Eligibility","Y")</f>
        <v>Y</v>
      </c>
    </row>
    <row r="1741" spans="1:15" x14ac:dyDescent="0.2">
      <c r="A1741" s="110" t="s">
        <v>4708</v>
      </c>
      <c r="B1741" s="149" t="s">
        <v>4709</v>
      </c>
      <c r="C1741" s="110" t="s">
        <v>512</v>
      </c>
      <c r="D1741" s="147" t="s">
        <v>4710</v>
      </c>
      <c r="E1741" s="150">
        <v>30</v>
      </c>
      <c r="F1741" s="150">
        <v>30</v>
      </c>
      <c r="G1741" s="147" t="s">
        <v>1832</v>
      </c>
      <c r="H1741" s="110" t="s">
        <v>548</v>
      </c>
      <c r="I1741" s="110" t="s">
        <v>344</v>
      </c>
      <c r="J1741" s="110">
        <v>2</v>
      </c>
      <c r="K1741" s="154">
        <v>900</v>
      </c>
      <c r="L1741" s="154" t="s">
        <v>340</v>
      </c>
      <c r="M1741" s="154">
        <v>41.61303208553889</v>
      </c>
      <c r="N1741" s="154">
        <v>-97.604067813491838</v>
      </c>
      <c r="O1741" s="154" t="str">
        <f>IF(TYPE(VLOOKUP(A1741,'2025 check'!$E$3:$E$2531,1,0))=16,"Legacy Eligibility","Y")</f>
        <v>Y</v>
      </c>
    </row>
    <row r="1742" spans="1:15" x14ac:dyDescent="0.2">
      <c r="A1742" s="110" t="s">
        <v>4711</v>
      </c>
      <c r="B1742" s="149" t="s">
        <v>4712</v>
      </c>
      <c r="C1742" s="110" t="s">
        <v>512</v>
      </c>
      <c r="D1742" s="147" t="s">
        <v>4713</v>
      </c>
      <c r="E1742" s="150">
        <v>24</v>
      </c>
      <c r="F1742" s="150">
        <v>30</v>
      </c>
      <c r="G1742" s="147" t="s">
        <v>1832</v>
      </c>
      <c r="H1742" s="110" t="s">
        <v>548</v>
      </c>
      <c r="I1742" s="110" t="s">
        <v>344</v>
      </c>
      <c r="J1742" s="110">
        <v>2</v>
      </c>
      <c r="K1742" s="154">
        <v>720</v>
      </c>
      <c r="L1742" s="154" t="s">
        <v>340</v>
      </c>
      <c r="M1742" s="154">
        <v>41.594000000000001</v>
      </c>
      <c r="N1742" s="154">
        <v>-97.523200000000003</v>
      </c>
      <c r="O1742" s="154" t="str">
        <f>IF(TYPE(VLOOKUP(A1742,'2025 check'!$E$3:$E$2531,1,0))=16,"Legacy Eligibility","Y")</f>
        <v>Y</v>
      </c>
    </row>
    <row r="1743" spans="1:15" x14ac:dyDescent="0.2">
      <c r="A1743" s="110" t="s">
        <v>4714</v>
      </c>
      <c r="B1743" s="149" t="s">
        <v>4715</v>
      </c>
      <c r="C1743" s="110" t="s">
        <v>398</v>
      </c>
      <c r="D1743" s="147" t="s">
        <v>4716</v>
      </c>
      <c r="E1743" s="150">
        <v>81</v>
      </c>
      <c r="F1743" s="150">
        <v>26</v>
      </c>
      <c r="G1743" s="147" t="s">
        <v>1832</v>
      </c>
      <c r="H1743" s="110" t="s">
        <v>338</v>
      </c>
      <c r="I1743" s="110" t="s">
        <v>359</v>
      </c>
      <c r="J1743" s="110">
        <v>1</v>
      </c>
      <c r="K1743" s="154">
        <v>2106</v>
      </c>
      <c r="L1743" s="154" t="s">
        <v>340</v>
      </c>
      <c r="M1743" s="154">
        <v>40.805999999999997</v>
      </c>
      <c r="N1743" s="154">
        <v>-95.9499</v>
      </c>
      <c r="O1743" s="154" t="str">
        <f>IF(TYPE(VLOOKUP(A1743,'2025 check'!$E$3:$E$2531,1,0))=16,"Legacy Eligibility","Y")</f>
        <v>Y</v>
      </c>
    </row>
    <row r="1744" spans="1:15" x14ac:dyDescent="0.2">
      <c r="A1744" s="110" t="s">
        <v>4717</v>
      </c>
      <c r="B1744" s="149">
        <v>0</v>
      </c>
      <c r="C1744" s="110" t="s">
        <v>425</v>
      </c>
      <c r="D1744" s="147" t="s">
        <v>4718</v>
      </c>
      <c r="E1744" s="150">
        <v>40</v>
      </c>
      <c r="F1744" s="150">
        <v>24</v>
      </c>
      <c r="G1744" s="147" t="s">
        <v>1832</v>
      </c>
      <c r="H1744" s="110" t="s">
        <v>338</v>
      </c>
      <c r="I1744" s="110" t="s">
        <v>349</v>
      </c>
      <c r="J1744" s="110">
        <v>3</v>
      </c>
      <c r="K1744" s="154">
        <v>960</v>
      </c>
      <c r="L1744" s="154" t="s">
        <v>340</v>
      </c>
      <c r="M1744" s="154">
        <v>40.844099999999997</v>
      </c>
      <c r="N1744" s="154">
        <v>-97.959299999999999</v>
      </c>
      <c r="O1744" s="154" t="str">
        <f>IF(TYPE(VLOOKUP(A1744,'2025 check'!$E$3:$E$2531,1,0))=16,"Legacy Eligibility","Y")</f>
        <v>Legacy Eligibility</v>
      </c>
    </row>
    <row r="1745" spans="1:15" x14ac:dyDescent="0.2">
      <c r="A1745" s="110" t="s">
        <v>4719</v>
      </c>
      <c r="B1745" s="149">
        <v>0</v>
      </c>
      <c r="C1745" s="110" t="s">
        <v>652</v>
      </c>
      <c r="D1745" s="147" t="s">
        <v>4720</v>
      </c>
      <c r="E1745" s="150">
        <v>48.999343832020998</v>
      </c>
      <c r="F1745" s="150">
        <v>24.3</v>
      </c>
      <c r="G1745" s="147" t="s">
        <v>1832</v>
      </c>
      <c r="H1745" s="110" t="s">
        <v>338</v>
      </c>
      <c r="I1745" s="110" t="s">
        <v>344</v>
      </c>
      <c r="J1745" s="110">
        <v>2</v>
      </c>
      <c r="K1745" s="154">
        <v>1190.7</v>
      </c>
      <c r="L1745" s="154" t="s">
        <v>340</v>
      </c>
      <c r="M1745" s="154">
        <v>41.851700000000001</v>
      </c>
      <c r="N1745" s="154">
        <v>-97.4833</v>
      </c>
      <c r="O1745" s="154" t="str">
        <f>IF(TYPE(VLOOKUP(A1745,'2025 check'!$E$3:$E$2531,1,0))=16,"Legacy Eligibility","Y")</f>
        <v>Y</v>
      </c>
    </row>
    <row r="1746" spans="1:15" x14ac:dyDescent="0.2">
      <c r="A1746" s="110" t="s">
        <v>4721</v>
      </c>
      <c r="B1746" s="149" t="s">
        <v>4722</v>
      </c>
      <c r="C1746" s="110" t="s">
        <v>918</v>
      </c>
      <c r="D1746" s="147" t="s">
        <v>4723</v>
      </c>
      <c r="E1746" s="150">
        <v>22.999999999999996</v>
      </c>
      <c r="F1746" s="150">
        <v>20.399999999999999</v>
      </c>
      <c r="G1746" s="147" t="s">
        <v>1832</v>
      </c>
      <c r="H1746" s="110" t="s">
        <v>338</v>
      </c>
      <c r="I1746" s="110" t="s">
        <v>349</v>
      </c>
      <c r="J1746" s="110">
        <v>3</v>
      </c>
      <c r="K1746" s="154">
        <v>469.2</v>
      </c>
      <c r="L1746" s="154" t="s">
        <v>340</v>
      </c>
      <c r="M1746" s="154">
        <v>40.0929</v>
      </c>
      <c r="N1746" s="154">
        <v>-98.647800000000004</v>
      </c>
      <c r="O1746" s="154" t="str">
        <f>IF(TYPE(VLOOKUP(A1746,'2025 check'!$E$3:$E$2531,1,0))=16,"Legacy Eligibility","Y")</f>
        <v>Y</v>
      </c>
    </row>
    <row r="1747" spans="1:15" x14ac:dyDescent="0.2">
      <c r="A1747" s="110" t="s">
        <v>4724</v>
      </c>
      <c r="B1747" s="149">
        <v>0</v>
      </c>
      <c r="C1747" s="110" t="s">
        <v>918</v>
      </c>
      <c r="D1747" s="147" t="s">
        <v>4725</v>
      </c>
      <c r="E1747" s="150">
        <v>38.5</v>
      </c>
      <c r="F1747" s="150">
        <v>20.100000000000001</v>
      </c>
      <c r="G1747" s="147" t="s">
        <v>1832</v>
      </c>
      <c r="H1747" s="110" t="s">
        <v>338</v>
      </c>
      <c r="I1747" s="110" t="s">
        <v>349</v>
      </c>
      <c r="J1747" s="110">
        <v>3</v>
      </c>
      <c r="K1747" s="154">
        <v>773.9</v>
      </c>
      <c r="L1747" s="154" t="s">
        <v>340</v>
      </c>
      <c r="M1747" s="154">
        <v>40.320999999999998</v>
      </c>
      <c r="N1747" s="154">
        <v>-98.323999999999998</v>
      </c>
      <c r="O1747" s="154" t="str">
        <f>IF(TYPE(VLOOKUP(A1747,'2025 check'!$E$3:$E$2531,1,0))=16,"Legacy Eligibility","Y")</f>
        <v>Y</v>
      </c>
    </row>
    <row r="1748" spans="1:15" x14ac:dyDescent="0.2">
      <c r="A1748" s="110" t="s">
        <v>4726</v>
      </c>
      <c r="B1748" s="149">
        <v>0</v>
      </c>
      <c r="C1748" s="110" t="s">
        <v>4727</v>
      </c>
      <c r="D1748" s="147" t="s">
        <v>4728</v>
      </c>
      <c r="E1748" s="150">
        <v>40</v>
      </c>
      <c r="F1748" s="150">
        <v>20.5</v>
      </c>
      <c r="G1748" s="147" t="s">
        <v>1832</v>
      </c>
      <c r="H1748" s="110" t="s">
        <v>338</v>
      </c>
      <c r="I1748" s="110" t="s">
        <v>339</v>
      </c>
      <c r="J1748" s="110">
        <v>4</v>
      </c>
      <c r="K1748" s="154">
        <v>820</v>
      </c>
      <c r="L1748" s="154" t="s">
        <v>340</v>
      </c>
      <c r="M1748" s="154">
        <v>40.424999300000003</v>
      </c>
      <c r="N1748" s="154">
        <v>-101.4699993</v>
      </c>
      <c r="O1748" s="154" t="str">
        <f>IF(TYPE(VLOOKUP(A1748,'2025 check'!$E$3:$E$2531,1,0))=16,"Legacy Eligibility","Y")</f>
        <v>Y</v>
      </c>
    </row>
    <row r="1749" spans="1:15" x14ac:dyDescent="0.2">
      <c r="A1749" s="110" t="s">
        <v>4729</v>
      </c>
      <c r="B1749" s="149" t="s">
        <v>4730</v>
      </c>
      <c r="C1749" s="110" t="s">
        <v>895</v>
      </c>
      <c r="D1749" s="147" t="s">
        <v>4731</v>
      </c>
      <c r="E1749" s="150">
        <v>30</v>
      </c>
      <c r="F1749" s="150">
        <v>20.100000000000001</v>
      </c>
      <c r="G1749" s="147" t="s">
        <v>1832</v>
      </c>
      <c r="H1749" s="110" t="s">
        <v>338</v>
      </c>
      <c r="I1749" s="110" t="s">
        <v>349</v>
      </c>
      <c r="J1749" s="110">
        <v>3</v>
      </c>
      <c r="K1749" s="154">
        <v>603</v>
      </c>
      <c r="L1749" s="154" t="s">
        <v>340</v>
      </c>
      <c r="M1749" s="154">
        <v>41.183300000000003</v>
      </c>
      <c r="N1749" s="154">
        <v>-98.574999300000002</v>
      </c>
      <c r="O1749" s="154" t="str">
        <f>IF(TYPE(VLOOKUP(A1749,'2025 check'!$E$3:$E$2531,1,0))=16,"Legacy Eligibility","Y")</f>
        <v>Y</v>
      </c>
    </row>
    <row r="1750" spans="1:15" x14ac:dyDescent="0.2">
      <c r="A1750" s="110" t="s">
        <v>4732</v>
      </c>
      <c r="B1750" s="149" t="s">
        <v>4733</v>
      </c>
      <c r="C1750" s="110" t="s">
        <v>1464</v>
      </c>
      <c r="D1750" s="147" t="s">
        <v>4734</v>
      </c>
      <c r="E1750" s="150">
        <v>39</v>
      </c>
      <c r="F1750" s="150">
        <v>26</v>
      </c>
      <c r="G1750" s="147" t="s">
        <v>1466</v>
      </c>
      <c r="H1750" s="110" t="s">
        <v>338</v>
      </c>
      <c r="I1750" s="110" t="s">
        <v>601</v>
      </c>
      <c r="J1750" s="110">
        <v>5</v>
      </c>
      <c r="K1750" s="154">
        <v>1014</v>
      </c>
      <c r="L1750" s="154" t="s">
        <v>340</v>
      </c>
      <c r="M1750" s="154">
        <v>41.903199999999998</v>
      </c>
      <c r="N1750" s="154">
        <v>-103.4807</v>
      </c>
      <c r="O1750" s="154" t="str">
        <f>IF(TYPE(VLOOKUP(A1750,'2025 check'!$E$3:$E$2531,1,0))=16,"Legacy Eligibility","Y")</f>
        <v>Y</v>
      </c>
    </row>
    <row r="1751" spans="1:15" x14ac:dyDescent="0.2">
      <c r="A1751" s="110" t="s">
        <v>4735</v>
      </c>
      <c r="B1751" s="149" t="s">
        <v>4736</v>
      </c>
      <c r="C1751" s="110" t="s">
        <v>746</v>
      </c>
      <c r="D1751" s="147" t="s">
        <v>4737</v>
      </c>
      <c r="E1751" s="150">
        <v>32</v>
      </c>
      <c r="F1751" s="150">
        <v>20</v>
      </c>
      <c r="G1751" s="147" t="s">
        <v>1466</v>
      </c>
      <c r="H1751" s="110" t="s">
        <v>338</v>
      </c>
      <c r="I1751" s="110" t="s">
        <v>349</v>
      </c>
      <c r="J1751" s="110">
        <v>3</v>
      </c>
      <c r="K1751" s="154">
        <v>640</v>
      </c>
      <c r="L1751" s="154" t="s">
        <v>620</v>
      </c>
      <c r="M1751" s="154">
        <v>40.364899999999999</v>
      </c>
      <c r="N1751" s="154">
        <v>-98.286000000000001</v>
      </c>
      <c r="O1751" s="154" t="str">
        <f>IF(TYPE(VLOOKUP(A1751,'2025 check'!$E$3:$E$2531,1,0))=16,"Legacy Eligibility","Y")</f>
        <v>Y</v>
      </c>
    </row>
    <row r="1752" spans="1:15" x14ac:dyDescent="0.2">
      <c r="A1752" s="110" t="s">
        <v>4738</v>
      </c>
      <c r="B1752" s="149">
        <v>0</v>
      </c>
      <c r="C1752" s="110" t="s">
        <v>967</v>
      </c>
      <c r="D1752" s="147" t="s">
        <v>4739</v>
      </c>
      <c r="E1752" s="150">
        <v>26</v>
      </c>
      <c r="F1752" s="150">
        <v>25</v>
      </c>
      <c r="G1752" s="147" t="s">
        <v>1466</v>
      </c>
      <c r="H1752" s="110" t="s">
        <v>338</v>
      </c>
      <c r="I1752" s="110" t="s">
        <v>344</v>
      </c>
      <c r="J1752" s="110">
        <v>2</v>
      </c>
      <c r="K1752" s="154">
        <v>650</v>
      </c>
      <c r="L1752" s="154" t="s">
        <v>620</v>
      </c>
      <c r="M1752" s="154">
        <v>41.571308026569689</v>
      </c>
      <c r="N1752" s="154">
        <v>-98.003821457672117</v>
      </c>
      <c r="O1752" s="154" t="str">
        <f>IF(TYPE(VLOOKUP(A1752,'2025 check'!$E$3:$E$2531,1,0))=16,"Legacy Eligibility","Y")</f>
        <v>Y</v>
      </c>
    </row>
    <row r="1753" spans="1:15" x14ac:dyDescent="0.2">
      <c r="A1753" s="110" t="s">
        <v>4740</v>
      </c>
      <c r="B1753" s="149">
        <v>0</v>
      </c>
      <c r="C1753" s="110" t="s">
        <v>866</v>
      </c>
      <c r="D1753" s="147" t="s">
        <v>4741</v>
      </c>
      <c r="E1753" s="150">
        <v>44</v>
      </c>
      <c r="F1753" s="150">
        <v>25.5</v>
      </c>
      <c r="G1753" s="147" t="s">
        <v>1466</v>
      </c>
      <c r="H1753" s="110" t="s">
        <v>338</v>
      </c>
      <c r="I1753" s="110" t="s">
        <v>344</v>
      </c>
      <c r="J1753" s="110">
        <v>2</v>
      </c>
      <c r="K1753" s="154">
        <v>1122</v>
      </c>
      <c r="L1753" s="154" t="s">
        <v>620</v>
      </c>
      <c r="M1753" s="154">
        <v>42.563899999999997</v>
      </c>
      <c r="N1753" s="154">
        <v>-99.930499999999995</v>
      </c>
      <c r="O1753" s="154" t="str">
        <f>IF(TYPE(VLOOKUP(A1753,'2025 check'!$E$3:$E$2531,1,0))=16,"Legacy Eligibility","Y")</f>
        <v>Y</v>
      </c>
    </row>
    <row r="1754" spans="1:15" x14ac:dyDescent="0.2">
      <c r="A1754" s="110" t="s">
        <v>4742</v>
      </c>
      <c r="B1754" s="149">
        <v>0</v>
      </c>
      <c r="C1754" s="110" t="s">
        <v>866</v>
      </c>
      <c r="D1754" s="147" t="s">
        <v>4743</v>
      </c>
      <c r="E1754" s="150">
        <v>23</v>
      </c>
      <c r="F1754" s="150">
        <v>24</v>
      </c>
      <c r="G1754" s="147" t="s">
        <v>1466</v>
      </c>
      <c r="H1754" s="110" t="s">
        <v>338</v>
      </c>
      <c r="I1754" s="110" t="s">
        <v>344</v>
      </c>
      <c r="J1754" s="110">
        <v>2</v>
      </c>
      <c r="K1754" s="154">
        <v>552</v>
      </c>
      <c r="L1754" s="154" t="s">
        <v>620</v>
      </c>
      <c r="M1754" s="154">
        <v>42.636400000000002</v>
      </c>
      <c r="N1754" s="154">
        <v>-99.955600000000004</v>
      </c>
      <c r="O1754" s="154" t="str">
        <f>IF(TYPE(VLOOKUP(A1754,'2025 check'!$E$3:$E$2531,1,0))=16,"Legacy Eligibility","Y")</f>
        <v>Y</v>
      </c>
    </row>
    <row r="1755" spans="1:15" x14ac:dyDescent="0.2">
      <c r="A1755" s="110" t="s">
        <v>4744</v>
      </c>
      <c r="B1755" s="149">
        <v>0</v>
      </c>
      <c r="C1755" s="110" t="s">
        <v>538</v>
      </c>
      <c r="D1755" s="147" t="s">
        <v>4745</v>
      </c>
      <c r="E1755" s="150">
        <v>24</v>
      </c>
      <c r="F1755" s="150">
        <v>20</v>
      </c>
      <c r="G1755" s="147" t="s">
        <v>1832</v>
      </c>
      <c r="H1755" s="110" t="s">
        <v>338</v>
      </c>
      <c r="I1755" s="110" t="s">
        <v>344</v>
      </c>
      <c r="J1755" s="110">
        <v>2</v>
      </c>
      <c r="K1755" s="154">
        <v>480</v>
      </c>
      <c r="L1755" s="154" t="s">
        <v>620</v>
      </c>
      <c r="M1755" s="154">
        <v>41.473399999999998</v>
      </c>
      <c r="N1755" s="154">
        <v>-98.2821</v>
      </c>
      <c r="O1755" s="154" t="str">
        <f>IF(TYPE(VLOOKUP(A1755,'2025 check'!$E$3:$E$2531,1,0))=16,"Legacy Eligibility","Y")</f>
        <v>Y</v>
      </c>
    </row>
    <row r="1756" spans="1:15" x14ac:dyDescent="0.2">
      <c r="A1756" s="110" t="s">
        <v>4746</v>
      </c>
      <c r="B1756" s="149" t="s">
        <v>4747</v>
      </c>
      <c r="C1756" s="110" t="s">
        <v>538</v>
      </c>
      <c r="D1756" s="147" t="s">
        <v>4748</v>
      </c>
      <c r="E1756" s="150">
        <v>40</v>
      </c>
      <c r="F1756" s="150">
        <v>18</v>
      </c>
      <c r="G1756" s="147" t="s">
        <v>1466</v>
      </c>
      <c r="H1756" s="110" t="s">
        <v>338</v>
      </c>
      <c r="I1756" s="110" t="s">
        <v>344</v>
      </c>
      <c r="J1756" s="110">
        <v>2</v>
      </c>
      <c r="K1756" s="154">
        <v>720</v>
      </c>
      <c r="L1756" s="154" t="s">
        <v>620</v>
      </c>
      <c r="M1756" s="154">
        <v>41.4617</v>
      </c>
      <c r="N1756" s="154">
        <v>-97.801699999999997</v>
      </c>
      <c r="O1756" s="154" t="str">
        <f>IF(TYPE(VLOOKUP(A1756,'2025 check'!$E$3:$E$2531,1,0))=16,"Legacy Eligibility","Y")</f>
        <v>Y</v>
      </c>
    </row>
    <row r="1757" spans="1:15" x14ac:dyDescent="0.2">
      <c r="A1757" s="110" t="s">
        <v>4749</v>
      </c>
      <c r="B1757" s="149">
        <v>0</v>
      </c>
      <c r="C1757" s="110" t="s">
        <v>538</v>
      </c>
      <c r="D1757" s="147" t="s">
        <v>4750</v>
      </c>
      <c r="E1757" s="150">
        <v>29</v>
      </c>
      <c r="F1757" s="150">
        <v>20</v>
      </c>
      <c r="G1757" s="147" t="s">
        <v>1466</v>
      </c>
      <c r="H1757" s="110" t="s">
        <v>338</v>
      </c>
      <c r="I1757" s="110" t="s">
        <v>344</v>
      </c>
      <c r="J1757" s="110">
        <v>2</v>
      </c>
      <c r="K1757" s="154">
        <v>580</v>
      </c>
      <c r="L1757" s="154" t="s">
        <v>620</v>
      </c>
      <c r="M1757" s="154">
        <v>41.499400000000001</v>
      </c>
      <c r="N1757" s="154">
        <v>-97.906300000000002</v>
      </c>
      <c r="O1757" s="154" t="str">
        <f>IF(TYPE(VLOOKUP(A1757,'2025 check'!$E$3:$E$2531,1,0))=16,"Legacy Eligibility","Y")</f>
        <v>Y</v>
      </c>
    </row>
    <row r="1758" spans="1:15" x14ac:dyDescent="0.2">
      <c r="A1758" s="110" t="s">
        <v>4751</v>
      </c>
      <c r="B1758" s="149">
        <v>0</v>
      </c>
      <c r="C1758" s="110" t="s">
        <v>442</v>
      </c>
      <c r="D1758" s="147" t="s">
        <v>4752</v>
      </c>
      <c r="E1758" s="150">
        <v>82</v>
      </c>
      <c r="F1758" s="150">
        <v>16</v>
      </c>
      <c r="G1758" s="147" t="s">
        <v>1832</v>
      </c>
      <c r="H1758" s="110" t="s">
        <v>338</v>
      </c>
      <c r="I1758" s="110" t="s">
        <v>359</v>
      </c>
      <c r="J1758" s="110">
        <v>1</v>
      </c>
      <c r="K1758" s="154">
        <v>1312</v>
      </c>
      <c r="L1758" s="154" t="s">
        <v>620</v>
      </c>
      <c r="M1758" s="154">
        <v>40.754800000000003</v>
      </c>
      <c r="N1758" s="154">
        <v>-96.365899999999996</v>
      </c>
      <c r="O1758" s="154" t="str">
        <f>IF(TYPE(VLOOKUP(A1758,'2025 check'!$E$3:$E$2531,1,0))=16,"Legacy Eligibility","Y")</f>
        <v>Y</v>
      </c>
    </row>
    <row r="1759" spans="1:15" x14ac:dyDescent="0.2">
      <c r="A1759" s="110" t="s">
        <v>4753</v>
      </c>
      <c r="B1759" s="149">
        <v>0</v>
      </c>
      <c r="C1759" s="110" t="s">
        <v>442</v>
      </c>
      <c r="D1759" s="147" t="s">
        <v>4754</v>
      </c>
      <c r="E1759" s="150">
        <v>61</v>
      </c>
      <c r="F1759" s="150">
        <v>19.8</v>
      </c>
      <c r="G1759" s="147" t="s">
        <v>1832</v>
      </c>
      <c r="H1759" s="110" t="s">
        <v>338</v>
      </c>
      <c r="I1759" s="110" t="s">
        <v>359</v>
      </c>
      <c r="J1759" s="110">
        <v>1</v>
      </c>
      <c r="K1759" s="154">
        <v>1207.8</v>
      </c>
      <c r="L1759" s="154" t="s">
        <v>620</v>
      </c>
      <c r="M1759" s="154">
        <v>40.523899999999998</v>
      </c>
      <c r="N1759" s="154">
        <v>-95.991200000000006</v>
      </c>
      <c r="O1759" s="154" t="str">
        <f>IF(TYPE(VLOOKUP(A1759,'2025 check'!$E$3:$E$2531,1,0))=16,"Legacy Eligibility","Y")</f>
        <v>Y</v>
      </c>
    </row>
    <row r="1760" spans="1:15" x14ac:dyDescent="0.2">
      <c r="A1760" s="110" t="s">
        <v>4755</v>
      </c>
      <c r="B1760" s="149" t="s">
        <v>4756</v>
      </c>
      <c r="C1760" s="110" t="s">
        <v>1464</v>
      </c>
      <c r="D1760" s="147" t="s">
        <v>4757</v>
      </c>
      <c r="E1760" s="150">
        <v>24</v>
      </c>
      <c r="F1760" s="150">
        <v>26</v>
      </c>
      <c r="G1760" s="147" t="s">
        <v>1466</v>
      </c>
      <c r="H1760" s="110" t="s">
        <v>548</v>
      </c>
      <c r="I1760" s="110" t="s">
        <v>601</v>
      </c>
      <c r="J1760" s="110">
        <v>5</v>
      </c>
      <c r="K1760" s="154">
        <v>624</v>
      </c>
      <c r="L1760" s="154" t="s">
        <v>620</v>
      </c>
      <c r="M1760" s="154">
        <v>41.799500000000002</v>
      </c>
      <c r="N1760" s="154">
        <v>-103.7957</v>
      </c>
      <c r="O1760" s="154" t="str">
        <f>IF(TYPE(VLOOKUP(A1760,'2025 check'!$E$3:$E$2531,1,0))=16,"Legacy Eligibility","Y")</f>
        <v>Y</v>
      </c>
    </row>
    <row r="1761" spans="1:15" x14ac:dyDescent="0.2">
      <c r="A1761" s="110" t="s">
        <v>4758</v>
      </c>
      <c r="B1761" s="149" t="s">
        <v>4759</v>
      </c>
      <c r="C1761" s="110" t="s">
        <v>1464</v>
      </c>
      <c r="D1761" s="147" t="s">
        <v>4760</v>
      </c>
      <c r="E1761" s="150">
        <v>51</v>
      </c>
      <c r="F1761" s="150">
        <v>22.5</v>
      </c>
      <c r="G1761" s="147" t="s">
        <v>1466</v>
      </c>
      <c r="H1761" s="110" t="s">
        <v>338</v>
      </c>
      <c r="I1761" s="110" t="s">
        <v>601</v>
      </c>
      <c r="J1761" s="110">
        <v>5</v>
      </c>
      <c r="K1761" s="154">
        <v>1147.5</v>
      </c>
      <c r="L1761" s="154" t="s">
        <v>620</v>
      </c>
      <c r="M1761" s="154">
        <v>41.958300000000001</v>
      </c>
      <c r="N1761" s="154">
        <v>-104.0401</v>
      </c>
      <c r="O1761" s="154" t="str">
        <f>IF(TYPE(VLOOKUP(A1761,'2025 check'!$E$3:$E$2531,1,0))=16,"Legacy Eligibility","Y")</f>
        <v>Y</v>
      </c>
    </row>
    <row r="1762" spans="1:15" x14ac:dyDescent="0.2">
      <c r="A1762" s="110" t="s">
        <v>4761</v>
      </c>
      <c r="B1762" s="149" t="s">
        <v>4762</v>
      </c>
      <c r="C1762" s="110" t="s">
        <v>1464</v>
      </c>
      <c r="D1762" s="147" t="s">
        <v>4763</v>
      </c>
      <c r="E1762" s="150">
        <v>44</v>
      </c>
      <c r="F1762" s="150">
        <v>23.3</v>
      </c>
      <c r="G1762" s="147" t="s">
        <v>1466</v>
      </c>
      <c r="H1762" s="110" t="s">
        <v>338</v>
      </c>
      <c r="I1762" s="110" t="s">
        <v>601</v>
      </c>
      <c r="J1762" s="110">
        <v>5</v>
      </c>
      <c r="K1762" s="154">
        <v>1025.2</v>
      </c>
      <c r="L1762" s="154" t="s">
        <v>620</v>
      </c>
      <c r="M1762" s="154">
        <v>41.928400000000003</v>
      </c>
      <c r="N1762" s="154">
        <v>-103.9868</v>
      </c>
      <c r="O1762" s="154" t="str">
        <f>IF(TYPE(VLOOKUP(A1762,'2025 check'!$E$3:$E$2531,1,0))=16,"Legacy Eligibility","Y")</f>
        <v>Y</v>
      </c>
    </row>
    <row r="1763" spans="1:15" x14ac:dyDescent="0.2">
      <c r="A1763" s="110" t="s">
        <v>4764</v>
      </c>
      <c r="B1763" s="149">
        <v>0</v>
      </c>
      <c r="C1763" s="110" t="s">
        <v>482</v>
      </c>
      <c r="D1763" s="147" t="s">
        <v>4765</v>
      </c>
      <c r="E1763" s="150">
        <v>41</v>
      </c>
      <c r="F1763" s="150">
        <v>18.600000000000001</v>
      </c>
      <c r="G1763" s="147" t="s">
        <v>1466</v>
      </c>
      <c r="H1763" s="110" t="s">
        <v>338</v>
      </c>
      <c r="I1763" s="110" t="s">
        <v>344</v>
      </c>
      <c r="J1763" s="110">
        <v>2</v>
      </c>
      <c r="K1763" s="154">
        <v>762.6</v>
      </c>
      <c r="L1763" s="154" t="s">
        <v>620</v>
      </c>
      <c r="M1763" s="154">
        <v>42.322600000000001</v>
      </c>
      <c r="N1763" s="154">
        <v>-97.226600000000005</v>
      </c>
      <c r="O1763" s="154" t="str">
        <f>IF(TYPE(VLOOKUP(A1763,'2025 check'!$E$3:$E$2531,1,0))=16,"Legacy Eligibility","Y")</f>
        <v>Y</v>
      </c>
    </row>
    <row r="1764" spans="1:15" x14ac:dyDescent="0.2">
      <c r="A1764" s="110" t="s">
        <v>4766</v>
      </c>
      <c r="B1764" s="149">
        <v>0</v>
      </c>
      <c r="C1764" s="110" t="s">
        <v>4767</v>
      </c>
      <c r="D1764" s="147" t="s">
        <v>4768</v>
      </c>
      <c r="E1764" s="150">
        <v>40</v>
      </c>
      <c r="F1764" s="150">
        <v>22.1</v>
      </c>
      <c r="G1764" s="147" t="s">
        <v>1832</v>
      </c>
      <c r="H1764" s="110" t="s">
        <v>548</v>
      </c>
      <c r="I1764" s="110" t="s">
        <v>349</v>
      </c>
      <c r="J1764" s="110">
        <v>3</v>
      </c>
      <c r="K1764" s="154">
        <v>884</v>
      </c>
      <c r="L1764" s="154" t="s">
        <v>620</v>
      </c>
      <c r="M1764" s="154">
        <v>41.9437</v>
      </c>
      <c r="N1764" s="154">
        <v>-98.412300000000002</v>
      </c>
      <c r="O1764" s="154" t="str">
        <f>IF(TYPE(VLOOKUP(A1764,'2025 check'!$E$3:$E$2531,1,0))=16,"Legacy Eligibility","Y")</f>
        <v>Y</v>
      </c>
    </row>
    <row r="1765" spans="1:15" x14ac:dyDescent="0.2">
      <c r="A1765" s="110" t="s">
        <v>4769</v>
      </c>
      <c r="B1765" s="149" t="s">
        <v>695</v>
      </c>
      <c r="C1765" s="110" t="s">
        <v>880</v>
      </c>
      <c r="D1765" s="147" t="s">
        <v>4770</v>
      </c>
      <c r="E1765" s="150">
        <v>80</v>
      </c>
      <c r="F1765" s="150">
        <v>28.5</v>
      </c>
      <c r="G1765" s="147" t="s">
        <v>1832</v>
      </c>
      <c r="H1765" s="110" t="s">
        <v>548</v>
      </c>
      <c r="I1765" s="110" t="s">
        <v>344</v>
      </c>
      <c r="J1765" s="110">
        <v>2</v>
      </c>
      <c r="K1765" s="154">
        <v>2280</v>
      </c>
      <c r="L1765" s="154" t="s">
        <v>340</v>
      </c>
      <c r="M1765" s="154">
        <v>41.412399999999998</v>
      </c>
      <c r="N1765" s="154">
        <v>-96.512</v>
      </c>
      <c r="O1765" s="154" t="str">
        <f>IF(TYPE(VLOOKUP(A1765,'2025 check'!$E$3:$E$2531,1,0))=16,"Legacy Eligibility","Y")</f>
        <v>Y</v>
      </c>
    </row>
    <row r="1766" spans="1:15" x14ac:dyDescent="0.2">
      <c r="A1766" s="110" t="s">
        <v>4771</v>
      </c>
      <c r="B1766" s="149">
        <v>0</v>
      </c>
      <c r="C1766" s="110" t="s">
        <v>577</v>
      </c>
      <c r="D1766" s="147" t="s">
        <v>4772</v>
      </c>
      <c r="E1766" s="150">
        <v>61</v>
      </c>
      <c r="F1766" s="150">
        <v>27</v>
      </c>
      <c r="G1766" s="147" t="s">
        <v>1832</v>
      </c>
      <c r="H1766" s="110" t="s">
        <v>358</v>
      </c>
      <c r="I1766" s="110" t="s">
        <v>344</v>
      </c>
      <c r="J1766" s="110">
        <v>2</v>
      </c>
      <c r="K1766" s="154">
        <v>1647</v>
      </c>
      <c r="L1766" s="154" t="s">
        <v>620</v>
      </c>
      <c r="M1766" s="154">
        <v>42.070799999999998</v>
      </c>
      <c r="N1766" s="154">
        <v>-97.972300000000004</v>
      </c>
      <c r="O1766" s="154" t="str">
        <f>IF(TYPE(VLOOKUP(A1766,'2025 check'!$E$3:$E$2531,1,0))=16,"Legacy Eligibility","Y")</f>
        <v>Y</v>
      </c>
    </row>
    <row r="1767" spans="1:15" x14ac:dyDescent="0.2">
      <c r="A1767" s="110" t="s">
        <v>4773</v>
      </c>
      <c r="B1767" s="149" t="s">
        <v>4774</v>
      </c>
      <c r="C1767" s="110" t="s">
        <v>398</v>
      </c>
      <c r="D1767" s="147" t="s">
        <v>4775</v>
      </c>
      <c r="E1767" s="150">
        <v>40</v>
      </c>
      <c r="F1767" s="150">
        <v>29.6</v>
      </c>
      <c r="G1767" s="147" t="s">
        <v>1832</v>
      </c>
      <c r="H1767" s="110" t="s">
        <v>338</v>
      </c>
      <c r="I1767" s="110" t="s">
        <v>359</v>
      </c>
      <c r="J1767" s="110">
        <v>1</v>
      </c>
      <c r="K1767" s="154">
        <v>1184</v>
      </c>
      <c r="L1767" s="154" t="s">
        <v>340</v>
      </c>
      <c r="M1767" s="154">
        <v>40.978299999999997</v>
      </c>
      <c r="N1767" s="154">
        <v>-96.101699999999994</v>
      </c>
      <c r="O1767" s="154" t="str">
        <f>IF(TYPE(VLOOKUP(A1767,'2025 check'!$E$3:$E$2531,1,0))=16,"Legacy Eligibility","Y")</f>
        <v>Y</v>
      </c>
    </row>
    <row r="1768" spans="1:15" x14ac:dyDescent="0.2">
      <c r="A1768" s="110" t="s">
        <v>4776</v>
      </c>
      <c r="B1768" s="149">
        <v>0</v>
      </c>
      <c r="C1768" s="110" t="s">
        <v>590</v>
      </c>
      <c r="D1768" s="147" t="s">
        <v>4777</v>
      </c>
      <c r="E1768" s="150">
        <v>33</v>
      </c>
      <c r="F1768" s="150">
        <v>28.7</v>
      </c>
      <c r="G1768" s="147" t="s">
        <v>1832</v>
      </c>
      <c r="H1768" s="110" t="s">
        <v>338</v>
      </c>
      <c r="I1768" s="110" t="s">
        <v>344</v>
      </c>
      <c r="J1768" s="110">
        <v>2</v>
      </c>
      <c r="K1768" s="154">
        <v>947.1</v>
      </c>
      <c r="L1768" s="154" t="s">
        <v>340</v>
      </c>
      <c r="M1768" s="154">
        <v>42.834999600000003</v>
      </c>
      <c r="N1768" s="154">
        <v>-97.439999599999993</v>
      </c>
      <c r="O1768" s="154" t="str">
        <f>IF(TYPE(VLOOKUP(A1768,'2025 check'!$E$3:$E$2531,1,0))=16,"Legacy Eligibility","Y")</f>
        <v>Y</v>
      </c>
    </row>
    <row r="1769" spans="1:15" x14ac:dyDescent="0.2">
      <c r="A1769" s="110" t="s">
        <v>4778</v>
      </c>
      <c r="B1769" s="149">
        <v>0</v>
      </c>
      <c r="C1769" s="110" t="s">
        <v>342</v>
      </c>
      <c r="D1769" s="147" t="s">
        <v>4779</v>
      </c>
      <c r="E1769" s="150">
        <v>30</v>
      </c>
      <c r="F1769" s="150">
        <v>30</v>
      </c>
      <c r="G1769" s="147" t="s">
        <v>1832</v>
      </c>
      <c r="H1769" s="110" t="s">
        <v>358</v>
      </c>
      <c r="I1769" s="110" t="s">
        <v>344</v>
      </c>
      <c r="J1769" s="110">
        <v>2</v>
      </c>
      <c r="K1769" s="154">
        <v>900</v>
      </c>
      <c r="L1769" s="154" t="s">
        <v>620</v>
      </c>
      <c r="M1769" s="154">
        <v>41.752800000000001</v>
      </c>
      <c r="N1769" s="154">
        <v>-96.884299999999996</v>
      </c>
      <c r="O1769" s="154" t="str">
        <f>IF(TYPE(VLOOKUP(A1769,'2025 check'!$E$3:$E$2531,1,0))=16,"Legacy Eligibility","Y")</f>
        <v>Y</v>
      </c>
    </row>
    <row r="1770" spans="1:15" x14ac:dyDescent="0.2">
      <c r="A1770" s="110" t="s">
        <v>4780</v>
      </c>
      <c r="B1770" s="149" t="s">
        <v>4781</v>
      </c>
      <c r="C1770" s="110" t="s">
        <v>876</v>
      </c>
      <c r="D1770" s="147" t="s">
        <v>4782</v>
      </c>
      <c r="E1770" s="150">
        <v>30</v>
      </c>
      <c r="F1770" s="150">
        <v>30</v>
      </c>
      <c r="G1770" s="147" t="s">
        <v>3335</v>
      </c>
      <c r="H1770" s="110" t="s">
        <v>338</v>
      </c>
      <c r="I1770" s="110" t="s">
        <v>349</v>
      </c>
      <c r="J1770" s="110">
        <v>3</v>
      </c>
      <c r="K1770" s="154">
        <v>900</v>
      </c>
      <c r="L1770" s="154" t="s">
        <v>340</v>
      </c>
      <c r="M1770" s="154">
        <v>40.818300000000001</v>
      </c>
      <c r="N1770" s="154">
        <v>-99.786699999999996</v>
      </c>
      <c r="O1770" s="154" t="str">
        <f>IF(TYPE(VLOOKUP(A1770,'2025 check'!$E$3:$E$2531,1,0))=16,"Legacy Eligibility","Y")</f>
        <v>Y</v>
      </c>
    </row>
    <row r="1771" spans="1:15" x14ac:dyDescent="0.2">
      <c r="A1771" s="110" t="s">
        <v>4783</v>
      </c>
      <c r="B1771" s="149">
        <v>0</v>
      </c>
      <c r="C1771" s="110" t="s">
        <v>531</v>
      </c>
      <c r="D1771" s="147" t="s">
        <v>4784</v>
      </c>
      <c r="E1771" s="150">
        <v>47</v>
      </c>
      <c r="F1771" s="150">
        <v>30</v>
      </c>
      <c r="G1771" s="147" t="s">
        <v>3868</v>
      </c>
      <c r="H1771" s="110" t="s">
        <v>338</v>
      </c>
      <c r="I1771" s="110" t="s">
        <v>339</v>
      </c>
      <c r="J1771" s="110">
        <v>4</v>
      </c>
      <c r="K1771" s="154">
        <v>1410</v>
      </c>
      <c r="L1771" s="154" t="s">
        <v>340</v>
      </c>
      <c r="M1771" s="154">
        <v>40.313299999999998</v>
      </c>
      <c r="N1771" s="154">
        <v>-100.02330000000001</v>
      </c>
      <c r="O1771" s="154" t="str">
        <f>IF(TYPE(VLOOKUP(A1771,'2025 check'!$E$3:$E$2531,1,0))=16,"Legacy Eligibility","Y")</f>
        <v>Y</v>
      </c>
    </row>
    <row r="1772" spans="1:15" x14ac:dyDescent="0.2">
      <c r="A1772" s="110" t="s">
        <v>4785</v>
      </c>
      <c r="B1772" s="149">
        <v>0</v>
      </c>
      <c r="C1772" s="110" t="s">
        <v>652</v>
      </c>
      <c r="D1772" s="147" t="s">
        <v>4786</v>
      </c>
      <c r="E1772" s="150">
        <v>301.000656167979</v>
      </c>
      <c r="F1772" s="150">
        <v>28.6</v>
      </c>
      <c r="G1772" s="147" t="s">
        <v>1443</v>
      </c>
      <c r="H1772" s="110" t="s">
        <v>358</v>
      </c>
      <c r="I1772" s="110" t="s">
        <v>344</v>
      </c>
      <c r="J1772" s="110">
        <v>2</v>
      </c>
      <c r="K1772" s="154">
        <v>8608.6</v>
      </c>
      <c r="L1772" s="154" t="s">
        <v>340</v>
      </c>
      <c r="M1772" s="154">
        <v>42.032600000000002</v>
      </c>
      <c r="N1772" s="154">
        <v>-97.601299999999995</v>
      </c>
      <c r="O1772" s="154" t="str">
        <f>IF(TYPE(VLOOKUP(A1772,'2025 check'!$E$3:$E$2531,1,0))=16,"Legacy Eligibility","Y")</f>
        <v>Y</v>
      </c>
    </row>
    <row r="1773" spans="1:15" x14ac:dyDescent="0.2">
      <c r="A1773" s="110" t="s">
        <v>4787</v>
      </c>
      <c r="B1773" s="149">
        <v>0</v>
      </c>
      <c r="C1773" s="110" t="s">
        <v>538</v>
      </c>
      <c r="D1773" s="147" t="s">
        <v>4788</v>
      </c>
      <c r="E1773" s="150">
        <v>41</v>
      </c>
      <c r="F1773" s="150">
        <v>28</v>
      </c>
      <c r="G1773" s="147" t="s">
        <v>1832</v>
      </c>
      <c r="H1773" s="110" t="s">
        <v>338</v>
      </c>
      <c r="I1773" s="110" t="s">
        <v>344</v>
      </c>
      <c r="J1773" s="110">
        <v>2</v>
      </c>
      <c r="K1773" s="154">
        <v>1148</v>
      </c>
      <c r="L1773" s="154" t="s">
        <v>340</v>
      </c>
      <c r="M1773" s="154">
        <v>41.5017</v>
      </c>
      <c r="N1773" s="154">
        <v>-97.973299999999995</v>
      </c>
      <c r="O1773" s="154" t="str">
        <f>IF(TYPE(VLOOKUP(A1773,'2025 check'!$E$3:$E$2531,1,0))=16,"Legacy Eligibility","Y")</f>
        <v>Y</v>
      </c>
    </row>
    <row r="1774" spans="1:15" x14ac:dyDescent="0.2">
      <c r="A1774" s="110" t="s">
        <v>4789</v>
      </c>
      <c r="B1774" s="149" t="s">
        <v>4790</v>
      </c>
      <c r="C1774" s="110" t="s">
        <v>512</v>
      </c>
      <c r="D1774" s="147" t="s">
        <v>4791</v>
      </c>
      <c r="E1774" s="150">
        <v>60</v>
      </c>
      <c r="F1774" s="150">
        <v>31.3</v>
      </c>
      <c r="G1774" s="147" t="s">
        <v>4792</v>
      </c>
      <c r="H1774" s="110" t="s">
        <v>338</v>
      </c>
      <c r="I1774" s="110" t="s">
        <v>344</v>
      </c>
      <c r="J1774" s="110">
        <v>2</v>
      </c>
      <c r="K1774" s="154">
        <v>1878</v>
      </c>
      <c r="L1774" s="154" t="s">
        <v>340</v>
      </c>
      <c r="M1774" s="154">
        <v>41.715000000000003</v>
      </c>
      <c r="N1774" s="154">
        <v>-97.446700000000007</v>
      </c>
      <c r="O1774" s="154" t="str">
        <f>IF(TYPE(VLOOKUP(A1774,'2025 check'!$E$3:$E$2531,1,0))=16,"Legacy Eligibility","Y")</f>
        <v>Y</v>
      </c>
    </row>
    <row r="1775" spans="1:15" x14ac:dyDescent="0.2">
      <c r="A1775" s="110" t="s">
        <v>4793</v>
      </c>
      <c r="B1775" s="149" t="s">
        <v>4467</v>
      </c>
      <c r="C1775" s="110" t="s">
        <v>425</v>
      </c>
      <c r="D1775" s="147" t="s">
        <v>4794</v>
      </c>
      <c r="E1775" s="150">
        <v>31.5</v>
      </c>
      <c r="F1775" s="150">
        <v>18.2</v>
      </c>
      <c r="G1775" s="147" t="s">
        <v>1832</v>
      </c>
      <c r="H1775" s="110" t="s">
        <v>4795</v>
      </c>
      <c r="I1775" s="110" t="s">
        <v>349</v>
      </c>
      <c r="J1775" s="110">
        <v>3</v>
      </c>
      <c r="K1775" s="154">
        <v>573.29999999999995</v>
      </c>
      <c r="L1775" s="154" t="s">
        <v>340</v>
      </c>
      <c r="M1775" s="154">
        <v>40.873163492782254</v>
      </c>
      <c r="N1775" s="154">
        <v>-98.003470495700853</v>
      </c>
      <c r="O1775" s="154" t="str">
        <f>IF(TYPE(VLOOKUP(A1775,'2025 check'!$E$3:$E$2531,1,0))=16,"Legacy Eligibility","Y")</f>
        <v>Y</v>
      </c>
    </row>
    <row r="1776" spans="1:15" x14ac:dyDescent="0.2">
      <c r="A1776" s="110" t="s">
        <v>4796</v>
      </c>
      <c r="B1776" s="149" t="s">
        <v>4797</v>
      </c>
      <c r="C1776" s="110" t="s">
        <v>460</v>
      </c>
      <c r="D1776" s="147" t="s">
        <v>4798</v>
      </c>
      <c r="E1776" s="150">
        <v>61</v>
      </c>
      <c r="F1776" s="150">
        <v>26</v>
      </c>
      <c r="G1776" s="147" t="s">
        <v>1832</v>
      </c>
      <c r="H1776" s="110" t="s">
        <v>338</v>
      </c>
      <c r="I1776" s="110" t="s">
        <v>359</v>
      </c>
      <c r="J1776" s="110">
        <v>1</v>
      </c>
      <c r="K1776" s="154">
        <v>1586</v>
      </c>
      <c r="L1776" s="154" t="s">
        <v>340</v>
      </c>
      <c r="M1776" s="154">
        <v>40.973300000000002</v>
      </c>
      <c r="N1776" s="154">
        <v>-97.078299999999999</v>
      </c>
      <c r="O1776" s="154" t="str">
        <f>IF(TYPE(VLOOKUP(A1776,'2025 check'!$E$3:$E$2531,1,0))=16,"Legacy Eligibility","Y")</f>
        <v>Y</v>
      </c>
    </row>
    <row r="1777" spans="1:15" x14ac:dyDescent="0.2">
      <c r="A1777" s="110" t="s">
        <v>4799</v>
      </c>
      <c r="B1777" s="149" t="s">
        <v>4800</v>
      </c>
      <c r="C1777" s="110" t="s">
        <v>746</v>
      </c>
      <c r="D1777" s="147" t="s">
        <v>4801</v>
      </c>
      <c r="E1777" s="150">
        <v>32</v>
      </c>
      <c r="F1777" s="150">
        <v>24</v>
      </c>
      <c r="G1777" s="147" t="s">
        <v>1466</v>
      </c>
      <c r="H1777" s="110" t="s">
        <v>338</v>
      </c>
      <c r="I1777" s="110" t="s">
        <v>349</v>
      </c>
      <c r="J1777" s="110">
        <v>3</v>
      </c>
      <c r="K1777" s="154">
        <v>768</v>
      </c>
      <c r="L1777" s="154" t="s">
        <v>620</v>
      </c>
      <c r="M1777" s="154">
        <v>40.4283</v>
      </c>
      <c r="N1777" s="154">
        <v>-98.572299999999998</v>
      </c>
      <c r="O1777" s="154" t="str">
        <f>IF(TYPE(VLOOKUP(A1777,'2025 check'!$E$3:$E$2531,1,0))=16,"Legacy Eligibility","Y")</f>
        <v>Y</v>
      </c>
    </row>
    <row r="1778" spans="1:15" x14ac:dyDescent="0.2">
      <c r="A1778" s="110" t="s">
        <v>4802</v>
      </c>
      <c r="B1778" s="149">
        <v>0</v>
      </c>
      <c r="C1778" s="110" t="s">
        <v>967</v>
      </c>
      <c r="D1778" s="147" t="s">
        <v>4803</v>
      </c>
      <c r="E1778" s="150">
        <v>35</v>
      </c>
      <c r="F1778" s="150">
        <v>20.2</v>
      </c>
      <c r="G1778" s="147" t="s">
        <v>1832</v>
      </c>
      <c r="H1778" s="110" t="s">
        <v>338</v>
      </c>
      <c r="I1778" s="110" t="s">
        <v>344</v>
      </c>
      <c r="J1778" s="110">
        <v>2</v>
      </c>
      <c r="K1778" s="154">
        <v>707</v>
      </c>
      <c r="L1778" s="154" t="s">
        <v>620</v>
      </c>
      <c r="M1778" s="154">
        <v>41.657600000000002</v>
      </c>
      <c r="N1778" s="154">
        <v>-98.176199999999994</v>
      </c>
      <c r="O1778" s="154" t="str">
        <f>IF(TYPE(VLOOKUP(A1778,'2025 check'!$E$3:$E$2531,1,0))=16,"Legacy Eligibility","Y")</f>
        <v>Y</v>
      </c>
    </row>
    <row r="1779" spans="1:15" x14ac:dyDescent="0.2">
      <c r="A1779" s="110" t="s">
        <v>4804</v>
      </c>
      <c r="B1779" s="149">
        <v>0</v>
      </c>
      <c r="C1779" s="110" t="s">
        <v>967</v>
      </c>
      <c r="D1779" s="147" t="s">
        <v>4805</v>
      </c>
      <c r="E1779" s="150">
        <v>23</v>
      </c>
      <c r="F1779" s="150">
        <v>22</v>
      </c>
      <c r="G1779" s="147" t="s">
        <v>1466</v>
      </c>
      <c r="H1779" s="110" t="s">
        <v>338</v>
      </c>
      <c r="I1779" s="110" t="s">
        <v>344</v>
      </c>
      <c r="J1779" s="110">
        <v>2</v>
      </c>
      <c r="K1779" s="154">
        <v>506</v>
      </c>
      <c r="L1779" s="154" t="s">
        <v>620</v>
      </c>
      <c r="M1779" s="154">
        <v>41.639499999999998</v>
      </c>
      <c r="N1779" s="154">
        <v>-98.194400000000002</v>
      </c>
      <c r="O1779" s="154" t="str">
        <f>IF(TYPE(VLOOKUP(A1779,'2025 check'!$E$3:$E$2531,1,0))=16,"Legacy Eligibility","Y")</f>
        <v>Y</v>
      </c>
    </row>
    <row r="1780" spans="1:15" x14ac:dyDescent="0.2">
      <c r="A1780" s="110" t="s">
        <v>4806</v>
      </c>
      <c r="B1780" s="149">
        <v>0</v>
      </c>
      <c r="C1780" s="110" t="s">
        <v>866</v>
      </c>
      <c r="D1780" s="147" t="s">
        <v>4807</v>
      </c>
      <c r="E1780" s="150">
        <v>45</v>
      </c>
      <c r="F1780" s="150">
        <v>24.1</v>
      </c>
      <c r="G1780" s="147" t="s">
        <v>1466</v>
      </c>
      <c r="H1780" s="110" t="s">
        <v>338</v>
      </c>
      <c r="I1780" s="110" t="s">
        <v>344</v>
      </c>
      <c r="J1780" s="110">
        <v>2</v>
      </c>
      <c r="K1780" s="154">
        <v>1084.5</v>
      </c>
      <c r="L1780" s="154" t="s">
        <v>620</v>
      </c>
      <c r="M1780" s="154">
        <v>42.555199999999999</v>
      </c>
      <c r="N1780" s="154">
        <v>-99.8553</v>
      </c>
      <c r="O1780" s="154" t="str">
        <f>IF(TYPE(VLOOKUP(A1780,'2025 check'!$E$3:$E$2531,1,0))=16,"Legacy Eligibility","Y")</f>
        <v>Y</v>
      </c>
    </row>
    <row r="1781" spans="1:15" ht="28.5" x14ac:dyDescent="0.2">
      <c r="A1781" s="110" t="s">
        <v>4808</v>
      </c>
      <c r="B1781" s="149" t="s">
        <v>4809</v>
      </c>
      <c r="C1781" s="110" t="s">
        <v>973</v>
      </c>
      <c r="D1781" s="147" t="s">
        <v>4810</v>
      </c>
      <c r="E1781" s="150">
        <v>61</v>
      </c>
      <c r="F1781" s="150">
        <v>22.2</v>
      </c>
      <c r="G1781" s="147" t="s">
        <v>1832</v>
      </c>
      <c r="H1781" s="110" t="s">
        <v>338</v>
      </c>
      <c r="I1781" s="110" t="s">
        <v>359</v>
      </c>
      <c r="J1781" s="110">
        <v>1</v>
      </c>
      <c r="K1781" s="154">
        <v>1354.2</v>
      </c>
      <c r="L1781" s="154" t="s">
        <v>620</v>
      </c>
      <c r="M1781" s="154">
        <v>41.224800000000002</v>
      </c>
      <c r="N1781" s="154">
        <v>-96.908500000000004</v>
      </c>
      <c r="O1781" s="154" t="str">
        <f>IF(TYPE(VLOOKUP(A1781,'2025 check'!$E$3:$E$2531,1,0))=16,"Legacy Eligibility","Y")</f>
        <v>Y</v>
      </c>
    </row>
    <row r="1782" spans="1:15" x14ac:dyDescent="0.2">
      <c r="A1782" s="110" t="s">
        <v>4811</v>
      </c>
      <c r="B1782" s="149" t="s">
        <v>4812</v>
      </c>
      <c r="C1782" s="110" t="s">
        <v>590</v>
      </c>
      <c r="D1782" s="147" t="s">
        <v>4813</v>
      </c>
      <c r="E1782" s="150">
        <v>51</v>
      </c>
      <c r="F1782" s="150">
        <v>30.2</v>
      </c>
      <c r="G1782" s="147" t="s">
        <v>1832</v>
      </c>
      <c r="H1782" s="110" t="s">
        <v>338</v>
      </c>
      <c r="I1782" s="110" t="s">
        <v>344</v>
      </c>
      <c r="J1782" s="110">
        <v>2</v>
      </c>
      <c r="K1782" s="154">
        <v>1540.2</v>
      </c>
      <c r="L1782" s="154" t="s">
        <v>340</v>
      </c>
      <c r="M1782" s="154">
        <v>42.6267</v>
      </c>
      <c r="N1782" s="154">
        <v>-97.25</v>
      </c>
      <c r="O1782" s="154" t="str">
        <f>IF(TYPE(VLOOKUP(A1782,'2025 check'!$E$3:$E$2531,1,0))=16,"Legacy Eligibility","Y")</f>
        <v>Y</v>
      </c>
    </row>
    <row r="1783" spans="1:15" ht="28.5" x14ac:dyDescent="0.2">
      <c r="A1783" s="110" t="s">
        <v>4814</v>
      </c>
      <c r="B1783" s="149" t="s">
        <v>4815</v>
      </c>
      <c r="C1783" s="110" t="s">
        <v>1575</v>
      </c>
      <c r="D1783" s="147" t="s">
        <v>4816</v>
      </c>
      <c r="E1783" s="150">
        <v>62</v>
      </c>
      <c r="F1783" s="150">
        <v>20.399999999999999</v>
      </c>
      <c r="G1783" s="147" t="s">
        <v>1466</v>
      </c>
      <c r="H1783" s="110" t="s">
        <v>338</v>
      </c>
      <c r="I1783" s="110" t="s">
        <v>344</v>
      </c>
      <c r="J1783" s="110">
        <v>2</v>
      </c>
      <c r="K1783" s="154">
        <v>1264.8</v>
      </c>
      <c r="L1783" s="154" t="s">
        <v>620</v>
      </c>
      <c r="M1783" s="154">
        <v>42.183</v>
      </c>
      <c r="N1783" s="154">
        <v>-98.436999999999998</v>
      </c>
      <c r="O1783" s="154" t="str">
        <f>IF(TYPE(VLOOKUP(A1783,'2025 check'!$E$3:$E$2531,1,0))=16,"Legacy Eligibility","Y")</f>
        <v>Y</v>
      </c>
    </row>
    <row r="1784" spans="1:15" ht="28.5" x14ac:dyDescent="0.2">
      <c r="A1784" s="110" t="s">
        <v>4817</v>
      </c>
      <c r="B1784" s="149" t="s">
        <v>4818</v>
      </c>
      <c r="C1784" s="110" t="s">
        <v>1688</v>
      </c>
      <c r="D1784" s="147" t="s">
        <v>4819</v>
      </c>
      <c r="E1784" s="150">
        <v>137</v>
      </c>
      <c r="F1784" s="150">
        <v>22</v>
      </c>
      <c r="G1784" s="147" t="s">
        <v>1466</v>
      </c>
      <c r="H1784" s="110" t="s">
        <v>338</v>
      </c>
      <c r="I1784" s="110" t="s">
        <v>339</v>
      </c>
      <c r="J1784" s="110">
        <v>4</v>
      </c>
      <c r="K1784" s="154">
        <v>3014</v>
      </c>
      <c r="L1784" s="154" t="s">
        <v>620</v>
      </c>
      <c r="M1784" s="154">
        <v>40.974499999999999</v>
      </c>
      <c r="N1784" s="154">
        <v>-100.33929999999999</v>
      </c>
      <c r="O1784" s="154" t="str">
        <f>IF(TYPE(VLOOKUP(A1784,'2025 check'!$E$3:$E$2531,1,0))=16,"Legacy Eligibility","Y")</f>
        <v>Y</v>
      </c>
    </row>
    <row r="1785" spans="1:15" x14ac:dyDescent="0.2">
      <c r="A1785" s="110" t="s">
        <v>4820</v>
      </c>
      <c r="B1785" s="149">
        <v>0</v>
      </c>
      <c r="C1785" s="110" t="s">
        <v>652</v>
      </c>
      <c r="D1785" s="147" t="s">
        <v>4821</v>
      </c>
      <c r="E1785" s="150">
        <v>60</v>
      </c>
      <c r="F1785" s="150">
        <v>24.1</v>
      </c>
      <c r="G1785" s="147" t="s">
        <v>1832</v>
      </c>
      <c r="H1785" s="110" t="s">
        <v>338</v>
      </c>
      <c r="I1785" s="110" t="s">
        <v>344</v>
      </c>
      <c r="J1785" s="110">
        <v>2</v>
      </c>
      <c r="K1785" s="154">
        <v>1446</v>
      </c>
      <c r="L1785" s="154" t="s">
        <v>620</v>
      </c>
      <c r="M1785" s="154">
        <v>41.974400000000003</v>
      </c>
      <c r="N1785" s="154">
        <v>-97.713899999999995</v>
      </c>
      <c r="O1785" s="154" t="str">
        <f>IF(TYPE(VLOOKUP(A1785,'2025 check'!$E$3:$E$2531,1,0))=16,"Legacy Eligibility","Y")</f>
        <v>Y</v>
      </c>
    </row>
    <row r="1786" spans="1:15" x14ac:dyDescent="0.2">
      <c r="A1786" s="110" t="s">
        <v>4822</v>
      </c>
      <c r="B1786" s="149" t="s">
        <v>4823</v>
      </c>
      <c r="C1786" s="110" t="s">
        <v>435</v>
      </c>
      <c r="D1786" s="147" t="s">
        <v>4824</v>
      </c>
      <c r="E1786" s="150">
        <v>87</v>
      </c>
      <c r="F1786" s="150">
        <v>20.2</v>
      </c>
      <c r="G1786" s="147" t="s">
        <v>1466</v>
      </c>
      <c r="H1786" s="110" t="s">
        <v>338</v>
      </c>
      <c r="I1786" s="110" t="s">
        <v>349</v>
      </c>
      <c r="J1786" s="110">
        <v>3</v>
      </c>
      <c r="K1786" s="154">
        <v>1757.4</v>
      </c>
      <c r="L1786" s="154" t="s">
        <v>620</v>
      </c>
      <c r="M1786" s="154">
        <v>40.988100000000003</v>
      </c>
      <c r="N1786" s="154">
        <v>-98.168300000000002</v>
      </c>
      <c r="O1786" s="154" t="str">
        <f>IF(TYPE(VLOOKUP(A1786,'2025 check'!$E$3:$E$2531,1,0))=16,"Legacy Eligibility","Y")</f>
        <v>Y</v>
      </c>
    </row>
    <row r="1787" spans="1:15" x14ac:dyDescent="0.2">
      <c r="A1787" s="110" t="s">
        <v>4825</v>
      </c>
      <c r="B1787" s="149" t="s">
        <v>1111</v>
      </c>
      <c r="C1787" s="110" t="s">
        <v>435</v>
      </c>
      <c r="D1787" s="147" t="s">
        <v>4826</v>
      </c>
      <c r="E1787" s="150">
        <v>93</v>
      </c>
      <c r="F1787" s="150">
        <v>22</v>
      </c>
      <c r="G1787" s="147" t="s">
        <v>1466</v>
      </c>
      <c r="H1787" s="110" t="s">
        <v>338</v>
      </c>
      <c r="I1787" s="110" t="s">
        <v>349</v>
      </c>
      <c r="J1787" s="110">
        <v>3</v>
      </c>
      <c r="K1787" s="154">
        <v>2046</v>
      </c>
      <c r="L1787" s="154" t="s">
        <v>620</v>
      </c>
      <c r="M1787" s="154">
        <v>41.2973</v>
      </c>
      <c r="N1787" s="154">
        <v>-97.714100000000002</v>
      </c>
      <c r="O1787" s="154" t="str">
        <f>IF(TYPE(VLOOKUP(A1787,'2025 check'!$E$3:$E$2531,1,0))=16,"Legacy Eligibility","Y")</f>
        <v>Y</v>
      </c>
    </row>
    <row r="1788" spans="1:15" x14ac:dyDescent="0.2">
      <c r="A1788" s="110" t="s">
        <v>4827</v>
      </c>
      <c r="B1788" s="149" t="s">
        <v>4828</v>
      </c>
      <c r="C1788" s="110" t="s">
        <v>435</v>
      </c>
      <c r="D1788" s="147" t="s">
        <v>4829</v>
      </c>
      <c r="E1788" s="150">
        <v>66</v>
      </c>
      <c r="F1788" s="150">
        <v>22.1</v>
      </c>
      <c r="G1788" s="147" t="s">
        <v>1466</v>
      </c>
      <c r="H1788" s="110" t="s">
        <v>338</v>
      </c>
      <c r="I1788" s="110" t="s">
        <v>349</v>
      </c>
      <c r="J1788" s="110">
        <v>3</v>
      </c>
      <c r="K1788" s="154">
        <v>1458.6</v>
      </c>
      <c r="L1788" s="154" t="s">
        <v>620</v>
      </c>
      <c r="M1788" s="154">
        <v>41.0749</v>
      </c>
      <c r="N1788" s="154">
        <v>-98.230599999999995</v>
      </c>
      <c r="O1788" s="154" t="str">
        <f>IF(TYPE(VLOOKUP(A1788,'2025 check'!$E$3:$E$2531,1,0))=16,"Legacy Eligibility","Y")</f>
        <v>Y</v>
      </c>
    </row>
    <row r="1789" spans="1:15" x14ac:dyDescent="0.2">
      <c r="A1789" s="110" t="s">
        <v>4830</v>
      </c>
      <c r="B1789" s="149" t="s">
        <v>4831</v>
      </c>
      <c r="C1789" s="110" t="s">
        <v>435</v>
      </c>
      <c r="D1789" s="147" t="s">
        <v>4832</v>
      </c>
      <c r="E1789" s="150">
        <v>79</v>
      </c>
      <c r="F1789" s="150">
        <v>20.100000000000001</v>
      </c>
      <c r="G1789" s="147" t="s">
        <v>1466</v>
      </c>
      <c r="H1789" s="110" t="s">
        <v>338</v>
      </c>
      <c r="I1789" s="110" t="s">
        <v>349</v>
      </c>
      <c r="J1789" s="110">
        <v>3</v>
      </c>
      <c r="K1789" s="154">
        <v>1587.9</v>
      </c>
      <c r="L1789" s="154" t="s">
        <v>620</v>
      </c>
      <c r="M1789" s="154">
        <v>41.234900000000003</v>
      </c>
      <c r="N1789" s="154">
        <v>-98.049700000000001</v>
      </c>
      <c r="O1789" s="154" t="str">
        <f>IF(TYPE(VLOOKUP(A1789,'2025 check'!$E$3:$E$2531,1,0))=16,"Legacy Eligibility","Y")</f>
        <v>Y</v>
      </c>
    </row>
    <row r="1790" spans="1:15" x14ac:dyDescent="0.2">
      <c r="A1790" s="110" t="s">
        <v>4833</v>
      </c>
      <c r="B1790" s="149">
        <v>0</v>
      </c>
      <c r="C1790" s="110" t="s">
        <v>538</v>
      </c>
      <c r="D1790" s="147" t="s">
        <v>4834</v>
      </c>
      <c r="E1790" s="150">
        <v>40</v>
      </c>
      <c r="F1790" s="150">
        <v>20.399999999999999</v>
      </c>
      <c r="G1790" s="147" t="s">
        <v>1466</v>
      </c>
      <c r="H1790" s="110" t="s">
        <v>338</v>
      </c>
      <c r="I1790" s="110" t="s">
        <v>344</v>
      </c>
      <c r="J1790" s="110">
        <v>2</v>
      </c>
      <c r="K1790" s="154">
        <v>816</v>
      </c>
      <c r="L1790" s="154" t="s">
        <v>620</v>
      </c>
      <c r="M1790" s="154">
        <v>41.4495</v>
      </c>
      <c r="N1790" s="154">
        <v>-97.792000000000002</v>
      </c>
      <c r="O1790" s="154" t="str">
        <f>IF(TYPE(VLOOKUP(A1790,'2025 check'!$E$3:$E$2531,1,0))=16,"Legacy Eligibility","Y")</f>
        <v>Y</v>
      </c>
    </row>
    <row r="1791" spans="1:15" x14ac:dyDescent="0.2">
      <c r="A1791" s="110" t="s">
        <v>4835</v>
      </c>
      <c r="B1791" s="149">
        <v>0</v>
      </c>
      <c r="C1791" s="110" t="s">
        <v>538</v>
      </c>
      <c r="D1791" s="147" t="s">
        <v>4836</v>
      </c>
      <c r="E1791" s="150">
        <v>59</v>
      </c>
      <c r="F1791" s="150">
        <v>20.100000000000001</v>
      </c>
      <c r="G1791" s="147" t="s">
        <v>1466</v>
      </c>
      <c r="H1791" s="110" t="s">
        <v>338</v>
      </c>
      <c r="I1791" s="110" t="s">
        <v>344</v>
      </c>
      <c r="J1791" s="110">
        <v>2</v>
      </c>
      <c r="K1791" s="154">
        <v>1185.9000000000001</v>
      </c>
      <c r="L1791" s="154" t="s">
        <v>620</v>
      </c>
      <c r="M1791" s="154">
        <v>41.438000000000002</v>
      </c>
      <c r="N1791" s="154">
        <v>-97.931299999999993</v>
      </c>
      <c r="O1791" s="154" t="str">
        <f>IF(TYPE(VLOOKUP(A1791,'2025 check'!$E$3:$E$2531,1,0))=16,"Legacy Eligibility","Y")</f>
        <v>Y</v>
      </c>
    </row>
    <row r="1792" spans="1:15" x14ac:dyDescent="0.2">
      <c r="A1792" s="110" t="s">
        <v>4837</v>
      </c>
      <c r="B1792" s="149" t="s">
        <v>4838</v>
      </c>
      <c r="C1792" s="110" t="s">
        <v>559</v>
      </c>
      <c r="D1792" s="147" t="s">
        <v>4839</v>
      </c>
      <c r="E1792" s="150">
        <v>32</v>
      </c>
      <c r="F1792" s="150">
        <v>25.8</v>
      </c>
      <c r="G1792" s="147" t="s">
        <v>1466</v>
      </c>
      <c r="H1792" s="110" t="s">
        <v>338</v>
      </c>
      <c r="I1792" s="110" t="s">
        <v>359</v>
      </c>
      <c r="J1792" s="110">
        <v>1</v>
      </c>
      <c r="K1792" s="154">
        <v>825.6</v>
      </c>
      <c r="L1792" s="154" t="s">
        <v>620</v>
      </c>
      <c r="M1792" s="154">
        <v>40.616199999999999</v>
      </c>
      <c r="N1792" s="154">
        <v>-97.330699999999993</v>
      </c>
      <c r="O1792" s="154" t="str">
        <f>IF(TYPE(VLOOKUP(A1792,'2025 check'!$E$3:$E$2531,1,0))=16,"Legacy Eligibility","Y")</f>
        <v>Y</v>
      </c>
    </row>
    <row r="1793" spans="1:15" x14ac:dyDescent="0.2">
      <c r="A1793" s="110" t="s">
        <v>4840</v>
      </c>
      <c r="B1793" s="149" t="s">
        <v>4841</v>
      </c>
      <c r="C1793" s="110" t="s">
        <v>1464</v>
      </c>
      <c r="D1793" s="147" t="s">
        <v>4842</v>
      </c>
      <c r="E1793" s="150">
        <v>32</v>
      </c>
      <c r="F1793" s="150">
        <v>26</v>
      </c>
      <c r="G1793" s="147" t="s">
        <v>1466</v>
      </c>
      <c r="H1793" s="110" t="s">
        <v>338</v>
      </c>
      <c r="I1793" s="110" t="s">
        <v>601</v>
      </c>
      <c r="J1793" s="110">
        <v>5</v>
      </c>
      <c r="K1793" s="154">
        <v>832</v>
      </c>
      <c r="L1793" s="154" t="s">
        <v>620</v>
      </c>
      <c r="M1793" s="154">
        <v>41.895299999999999</v>
      </c>
      <c r="N1793" s="154">
        <v>-103.4148</v>
      </c>
      <c r="O1793" s="154" t="str">
        <f>IF(TYPE(VLOOKUP(A1793,'2025 check'!$E$3:$E$2531,1,0))=16,"Legacy Eligibility","Y")</f>
        <v>Y</v>
      </c>
    </row>
    <row r="1794" spans="1:15" x14ac:dyDescent="0.2">
      <c r="A1794" s="110" t="s">
        <v>4843</v>
      </c>
      <c r="B1794" s="149">
        <v>0</v>
      </c>
      <c r="C1794" s="110" t="s">
        <v>387</v>
      </c>
      <c r="D1794" s="147" t="s">
        <v>4844</v>
      </c>
      <c r="E1794" s="150">
        <v>48</v>
      </c>
      <c r="F1794" s="150">
        <v>26.5</v>
      </c>
      <c r="G1794" s="147" t="s">
        <v>1832</v>
      </c>
      <c r="H1794" s="110" t="s">
        <v>338</v>
      </c>
      <c r="I1794" s="110" t="s">
        <v>344</v>
      </c>
      <c r="J1794" s="110">
        <v>2</v>
      </c>
      <c r="K1794" s="154">
        <v>1272</v>
      </c>
      <c r="L1794" s="154" t="s">
        <v>340</v>
      </c>
      <c r="M1794" s="154">
        <v>42.090200000000003</v>
      </c>
      <c r="N1794" s="154">
        <v>-96.6708</v>
      </c>
      <c r="O1794" s="154" t="str">
        <f>IF(TYPE(VLOOKUP(A1794,'2025 check'!$E$3:$E$2531,1,0))=16,"Legacy Eligibility","Y")</f>
        <v>Y</v>
      </c>
    </row>
    <row r="1795" spans="1:15" x14ac:dyDescent="0.2">
      <c r="A1795" s="110" t="s">
        <v>4845</v>
      </c>
      <c r="B1795" s="149" t="s">
        <v>4846</v>
      </c>
      <c r="C1795" s="110" t="s">
        <v>742</v>
      </c>
      <c r="D1795" s="147" t="s">
        <v>4847</v>
      </c>
      <c r="E1795" s="150">
        <v>121</v>
      </c>
      <c r="F1795" s="150">
        <v>20.6</v>
      </c>
      <c r="G1795" s="147" t="s">
        <v>1832</v>
      </c>
      <c r="H1795" s="110" t="s">
        <v>338</v>
      </c>
      <c r="I1795" s="110" t="s">
        <v>349</v>
      </c>
      <c r="J1795" s="110">
        <v>3</v>
      </c>
      <c r="K1795" s="154">
        <v>2492.6</v>
      </c>
      <c r="L1795" s="154" t="s">
        <v>620</v>
      </c>
      <c r="M1795" s="154">
        <v>40.7742</v>
      </c>
      <c r="N1795" s="154">
        <v>-97.406599999999997</v>
      </c>
      <c r="O1795" s="154" t="str">
        <f>IF(TYPE(VLOOKUP(A1795,'2025 check'!$E$3:$E$2531,1,0))=16,"Legacy Eligibility","Y")</f>
        <v>Y</v>
      </c>
    </row>
    <row r="1796" spans="1:15" x14ac:dyDescent="0.2">
      <c r="A1796" s="110" t="s">
        <v>4848</v>
      </c>
      <c r="B1796" s="149">
        <v>0</v>
      </c>
      <c r="C1796" s="110" t="s">
        <v>590</v>
      </c>
      <c r="D1796" s="147" t="s">
        <v>4849</v>
      </c>
      <c r="E1796" s="150">
        <v>22</v>
      </c>
      <c r="F1796" s="150">
        <v>28.2</v>
      </c>
      <c r="G1796" s="147" t="s">
        <v>2854</v>
      </c>
      <c r="H1796" s="110" t="s">
        <v>338</v>
      </c>
      <c r="I1796" s="110" t="s">
        <v>344</v>
      </c>
      <c r="J1796" s="110">
        <v>2</v>
      </c>
      <c r="K1796" s="154">
        <v>620.4</v>
      </c>
      <c r="L1796" s="154" t="s">
        <v>340</v>
      </c>
      <c r="M1796" s="154">
        <v>42.427199999999999</v>
      </c>
      <c r="N1796" s="154">
        <v>-97.088300000000004</v>
      </c>
      <c r="O1796" s="154" t="str">
        <f>IF(TYPE(VLOOKUP(A1796,'2025 check'!$E$3:$E$2531,1,0))=16,"Legacy Eligibility","Y")</f>
        <v>Y</v>
      </c>
    </row>
    <row r="1797" spans="1:15" x14ac:dyDescent="0.2">
      <c r="A1797" s="110" t="s">
        <v>4850</v>
      </c>
      <c r="B1797" s="149" t="s">
        <v>4851</v>
      </c>
      <c r="C1797" s="110" t="s">
        <v>381</v>
      </c>
      <c r="D1797" s="147" t="s">
        <v>4852</v>
      </c>
      <c r="E1797" s="150">
        <v>72</v>
      </c>
      <c r="F1797" s="150">
        <v>27.6</v>
      </c>
      <c r="G1797" s="147" t="s">
        <v>1832</v>
      </c>
      <c r="H1797" s="110" t="s">
        <v>338</v>
      </c>
      <c r="I1797" s="110" t="s">
        <v>359</v>
      </c>
      <c r="J1797" s="110">
        <v>1</v>
      </c>
      <c r="K1797" s="154">
        <v>1987.2</v>
      </c>
      <c r="L1797" s="154" t="s">
        <v>620</v>
      </c>
      <c r="M1797" s="154">
        <v>40.247300000000003</v>
      </c>
      <c r="N1797" s="154">
        <v>-95.879099999999994</v>
      </c>
      <c r="O1797" s="154" t="str">
        <f>IF(TYPE(VLOOKUP(A1797,'2025 check'!$E$3:$E$2531,1,0))=16,"Legacy Eligibility","Y")</f>
        <v>Y</v>
      </c>
    </row>
    <row r="1798" spans="1:15" x14ac:dyDescent="0.2">
      <c r="A1798" s="110" t="s">
        <v>4853</v>
      </c>
      <c r="B1798" s="149">
        <v>0</v>
      </c>
      <c r="C1798" s="110" t="s">
        <v>599</v>
      </c>
      <c r="D1798" s="147" t="s">
        <v>4854</v>
      </c>
      <c r="E1798" s="150">
        <v>43</v>
      </c>
      <c r="F1798" s="150">
        <v>26.2</v>
      </c>
      <c r="G1798" s="147" t="s">
        <v>1466</v>
      </c>
      <c r="H1798" s="110" t="s">
        <v>548</v>
      </c>
      <c r="I1798" s="110" t="s">
        <v>601</v>
      </c>
      <c r="J1798" s="110">
        <v>5</v>
      </c>
      <c r="K1798" s="154">
        <v>1126.5999999999999</v>
      </c>
      <c r="L1798" s="154" t="s">
        <v>620</v>
      </c>
      <c r="M1798" s="154">
        <v>42.84331041651398</v>
      </c>
      <c r="N1798" s="154">
        <v>-102.8887</v>
      </c>
      <c r="O1798" s="154" t="str">
        <f>IF(TYPE(VLOOKUP(A1798,'2025 check'!$E$3:$E$2531,1,0))=16,"Legacy Eligibility","Y")</f>
        <v>Y</v>
      </c>
    </row>
    <row r="1799" spans="1:15" x14ac:dyDescent="0.2">
      <c r="A1799" s="110" t="s">
        <v>4855</v>
      </c>
      <c r="B1799" s="149">
        <v>0</v>
      </c>
      <c r="C1799" s="110" t="s">
        <v>398</v>
      </c>
      <c r="D1799" s="147" t="s">
        <v>4856</v>
      </c>
      <c r="E1799" s="150">
        <v>33</v>
      </c>
      <c r="F1799" s="150">
        <v>19.7</v>
      </c>
      <c r="G1799" s="147" t="s">
        <v>2278</v>
      </c>
      <c r="H1799" s="110" t="s">
        <v>338</v>
      </c>
      <c r="I1799" s="110" t="s">
        <v>359</v>
      </c>
      <c r="J1799" s="110">
        <v>1</v>
      </c>
      <c r="K1799" s="154">
        <v>650.1</v>
      </c>
      <c r="L1799" s="154" t="s">
        <v>340</v>
      </c>
      <c r="M1799" s="154">
        <v>40.956099999999999</v>
      </c>
      <c r="N1799" s="154">
        <v>-96.406700000000001</v>
      </c>
      <c r="O1799" s="154" t="str">
        <f>IF(TYPE(VLOOKUP(A1799,'2025 check'!$E$3:$E$2531,1,0))=16,"Legacy Eligibility","Y")</f>
        <v>Y</v>
      </c>
    </row>
    <row r="1800" spans="1:15" x14ac:dyDescent="0.2">
      <c r="A1800" s="110" t="s">
        <v>4857</v>
      </c>
      <c r="B1800" s="149">
        <v>0</v>
      </c>
      <c r="C1800" s="110" t="s">
        <v>590</v>
      </c>
      <c r="D1800" s="147" t="s">
        <v>4858</v>
      </c>
      <c r="E1800" s="150">
        <v>30</v>
      </c>
      <c r="F1800" s="150">
        <v>19.899999999999999</v>
      </c>
      <c r="G1800" s="147" t="s">
        <v>2854</v>
      </c>
      <c r="H1800" s="110" t="s">
        <v>338</v>
      </c>
      <c r="I1800" s="110" t="s">
        <v>344</v>
      </c>
      <c r="J1800" s="110">
        <v>2</v>
      </c>
      <c r="K1800" s="154">
        <v>597</v>
      </c>
      <c r="L1800" s="154" t="s">
        <v>340</v>
      </c>
      <c r="M1800" s="154">
        <v>42.452935622365473</v>
      </c>
      <c r="N1800" s="154">
        <v>-97.187657084655768</v>
      </c>
      <c r="O1800" s="154" t="str">
        <f>IF(TYPE(VLOOKUP(A1800,'2025 check'!$E$3:$E$2531,1,0))=16,"Legacy Eligibility","Y")</f>
        <v>Y</v>
      </c>
    </row>
    <row r="1801" spans="1:15" ht="28.5" x14ac:dyDescent="0.2">
      <c r="A1801" s="110" t="s">
        <v>4859</v>
      </c>
      <c r="B1801" s="149" t="s">
        <v>4860</v>
      </c>
      <c r="C1801" s="110" t="s">
        <v>2726</v>
      </c>
      <c r="D1801" s="147" t="s">
        <v>4861</v>
      </c>
      <c r="E1801" s="150">
        <v>33</v>
      </c>
      <c r="F1801" s="150">
        <v>20</v>
      </c>
      <c r="G1801" s="147" t="s">
        <v>1832</v>
      </c>
      <c r="H1801" s="110" t="s">
        <v>338</v>
      </c>
      <c r="I1801" s="110" t="s">
        <v>349</v>
      </c>
      <c r="J1801" s="110">
        <v>3</v>
      </c>
      <c r="K1801" s="154">
        <v>660</v>
      </c>
      <c r="L1801" s="154" t="s">
        <v>340</v>
      </c>
      <c r="M1801" s="154">
        <v>40.266300000000001</v>
      </c>
      <c r="N1801" s="154">
        <v>-98.915400000000005</v>
      </c>
      <c r="O1801" s="154" t="str">
        <f>IF(TYPE(VLOOKUP(A1801,'2025 check'!$E$3:$E$2531,1,0))=16,"Legacy Eligibility","Y")</f>
        <v>Y</v>
      </c>
    </row>
    <row r="1802" spans="1:15" x14ac:dyDescent="0.2">
      <c r="A1802" s="110" t="s">
        <v>4862</v>
      </c>
      <c r="B1802" s="149" t="s">
        <v>4863</v>
      </c>
      <c r="C1802" s="110" t="s">
        <v>895</v>
      </c>
      <c r="D1802" s="147" t="s">
        <v>4864</v>
      </c>
      <c r="E1802" s="150">
        <v>30</v>
      </c>
      <c r="F1802" s="150">
        <v>23.9</v>
      </c>
      <c r="G1802" s="147" t="s">
        <v>1832</v>
      </c>
      <c r="H1802" s="110" t="s">
        <v>358</v>
      </c>
      <c r="I1802" s="110" t="s">
        <v>349</v>
      </c>
      <c r="J1802" s="110">
        <v>3</v>
      </c>
      <c r="K1802" s="154">
        <v>717</v>
      </c>
      <c r="L1802" s="154" t="s">
        <v>620</v>
      </c>
      <c r="M1802" s="154">
        <v>41.317100000000003</v>
      </c>
      <c r="N1802" s="154">
        <v>-98.373000000000005</v>
      </c>
      <c r="O1802" s="154" t="str">
        <f>IF(TYPE(VLOOKUP(A1802,'2025 check'!$E$3:$E$2531,1,0))=16,"Legacy Eligibility","Y")</f>
        <v>Y</v>
      </c>
    </row>
    <row r="1803" spans="1:15" x14ac:dyDescent="0.2">
      <c r="A1803" s="110" t="s">
        <v>4865</v>
      </c>
      <c r="B1803" s="149" t="s">
        <v>4866</v>
      </c>
      <c r="C1803" s="110" t="s">
        <v>895</v>
      </c>
      <c r="D1803" s="147" t="s">
        <v>4867</v>
      </c>
      <c r="E1803" s="150">
        <v>30</v>
      </c>
      <c r="F1803" s="150">
        <v>26</v>
      </c>
      <c r="G1803" s="147" t="s">
        <v>1832</v>
      </c>
      <c r="H1803" s="110" t="s">
        <v>358</v>
      </c>
      <c r="I1803" s="110" t="s">
        <v>349</v>
      </c>
      <c r="J1803" s="110">
        <v>3</v>
      </c>
      <c r="K1803" s="154">
        <v>780</v>
      </c>
      <c r="L1803" s="154" t="s">
        <v>620</v>
      </c>
      <c r="M1803" s="154">
        <v>41.286099999999998</v>
      </c>
      <c r="N1803" s="154">
        <v>-98.727800000000002</v>
      </c>
      <c r="O1803" s="154" t="str">
        <f>IF(TYPE(VLOOKUP(A1803,'2025 check'!$E$3:$E$2531,1,0))=16,"Legacy Eligibility","Y")</f>
        <v>Y</v>
      </c>
    </row>
    <row r="1804" spans="1:15" x14ac:dyDescent="0.2">
      <c r="A1804" s="110" t="s">
        <v>4868</v>
      </c>
      <c r="B1804" s="149" t="s">
        <v>4869</v>
      </c>
      <c r="C1804" s="110" t="s">
        <v>895</v>
      </c>
      <c r="D1804" s="147" t="s">
        <v>4870</v>
      </c>
      <c r="E1804" s="150">
        <v>51</v>
      </c>
      <c r="F1804" s="150">
        <v>20</v>
      </c>
      <c r="G1804" s="147" t="s">
        <v>1832</v>
      </c>
      <c r="H1804" s="110" t="s">
        <v>548</v>
      </c>
      <c r="I1804" s="110" t="s">
        <v>349</v>
      </c>
      <c r="J1804" s="110">
        <v>3</v>
      </c>
      <c r="K1804" s="154">
        <v>1020</v>
      </c>
      <c r="L1804" s="154" t="s">
        <v>620</v>
      </c>
      <c r="M1804" s="154">
        <v>41.3249</v>
      </c>
      <c r="N1804" s="154">
        <v>-98.568299999999994</v>
      </c>
      <c r="O1804" s="154" t="str">
        <f>IF(TYPE(VLOOKUP(A1804,'2025 check'!$E$3:$E$2531,1,0))=16,"Legacy Eligibility","Y")</f>
        <v>Legacy Eligibility</v>
      </c>
    </row>
    <row r="1805" spans="1:15" x14ac:dyDescent="0.2">
      <c r="A1805" s="110" t="s">
        <v>4871</v>
      </c>
      <c r="B1805" s="149">
        <v>0</v>
      </c>
      <c r="C1805" s="110" t="s">
        <v>456</v>
      </c>
      <c r="D1805" s="147" t="s">
        <v>4872</v>
      </c>
      <c r="E1805" s="150">
        <v>32</v>
      </c>
      <c r="F1805" s="150">
        <v>22.4</v>
      </c>
      <c r="G1805" s="147" t="s">
        <v>1832</v>
      </c>
      <c r="H1805" s="110" t="s">
        <v>358</v>
      </c>
      <c r="I1805" s="110" t="s">
        <v>359</v>
      </c>
      <c r="J1805" s="110">
        <v>1</v>
      </c>
      <c r="K1805" s="154">
        <v>716.8</v>
      </c>
      <c r="L1805" s="154" t="s">
        <v>620</v>
      </c>
      <c r="M1805" s="154">
        <v>41.351300000000002</v>
      </c>
      <c r="N1805" s="154">
        <v>-96.717299999999994</v>
      </c>
      <c r="O1805" s="154" t="str">
        <f>IF(TYPE(VLOOKUP(A1805,'2025 check'!$E$3:$E$2531,1,0))=16,"Legacy Eligibility","Y")</f>
        <v>Y</v>
      </c>
    </row>
    <row r="1806" spans="1:15" x14ac:dyDescent="0.2">
      <c r="A1806" s="110" t="s">
        <v>4873</v>
      </c>
      <c r="B1806" s="149">
        <v>0</v>
      </c>
      <c r="C1806" s="110" t="s">
        <v>456</v>
      </c>
      <c r="D1806" s="147" t="s">
        <v>4874</v>
      </c>
      <c r="E1806" s="150">
        <v>24</v>
      </c>
      <c r="F1806" s="150">
        <v>20</v>
      </c>
      <c r="G1806" s="147" t="s">
        <v>1832</v>
      </c>
      <c r="H1806" s="110" t="s">
        <v>548</v>
      </c>
      <c r="I1806" s="110" t="s">
        <v>359</v>
      </c>
      <c r="J1806" s="110">
        <v>1</v>
      </c>
      <c r="K1806" s="154">
        <v>480</v>
      </c>
      <c r="L1806" s="154" t="s">
        <v>620</v>
      </c>
      <c r="M1806" s="154">
        <v>41.335599999999999</v>
      </c>
      <c r="N1806" s="154">
        <v>-96.486099999999993</v>
      </c>
      <c r="O1806" s="154" t="str">
        <f>IF(TYPE(VLOOKUP(A1806,'2025 check'!$E$3:$E$2531,1,0))=16,"Legacy Eligibility","Y")</f>
        <v>Y</v>
      </c>
    </row>
    <row r="1807" spans="1:15" x14ac:dyDescent="0.2">
      <c r="A1807" s="110" t="s">
        <v>4875</v>
      </c>
      <c r="B1807" s="149">
        <v>0</v>
      </c>
      <c r="C1807" s="110" t="s">
        <v>632</v>
      </c>
      <c r="D1807" s="147" t="s">
        <v>4876</v>
      </c>
      <c r="E1807" s="150">
        <v>102</v>
      </c>
      <c r="F1807" s="150">
        <v>30.3</v>
      </c>
      <c r="G1807" s="147" t="s">
        <v>3868</v>
      </c>
      <c r="H1807" s="110" t="s">
        <v>358</v>
      </c>
      <c r="I1807" s="110" t="s">
        <v>349</v>
      </c>
      <c r="J1807" s="110">
        <v>3</v>
      </c>
      <c r="K1807" s="154">
        <v>3090.6</v>
      </c>
      <c r="L1807" s="154" t="s">
        <v>340</v>
      </c>
      <c r="M1807" s="154">
        <v>41.678899999999999</v>
      </c>
      <c r="N1807" s="154">
        <v>-98.368300000000005</v>
      </c>
      <c r="O1807" s="154" t="str">
        <f>IF(TYPE(VLOOKUP(A1807,'2025 check'!$E$3:$E$2531,1,0))=16,"Legacy Eligibility","Y")</f>
        <v>Y</v>
      </c>
    </row>
    <row r="1808" spans="1:15" x14ac:dyDescent="0.2">
      <c r="A1808" s="110" t="s">
        <v>4877</v>
      </c>
      <c r="B1808" s="149">
        <v>0</v>
      </c>
      <c r="C1808" s="110" t="s">
        <v>632</v>
      </c>
      <c r="D1808" s="147" t="s">
        <v>4878</v>
      </c>
      <c r="E1808" s="150">
        <v>71</v>
      </c>
      <c r="F1808" s="150">
        <v>28.5</v>
      </c>
      <c r="G1808" s="147" t="s">
        <v>1832</v>
      </c>
      <c r="H1808" s="110" t="s">
        <v>358</v>
      </c>
      <c r="I1808" s="110" t="s">
        <v>349</v>
      </c>
      <c r="J1808" s="110">
        <v>3</v>
      </c>
      <c r="K1808" s="154">
        <v>2023.5</v>
      </c>
      <c r="L1808" s="154" t="s">
        <v>340</v>
      </c>
      <c r="M1808" s="154">
        <v>41.4542</v>
      </c>
      <c r="N1808" s="154">
        <v>-98.703199999999995</v>
      </c>
      <c r="O1808" s="154" t="str">
        <f>IF(TYPE(VLOOKUP(A1808,'2025 check'!$E$3:$E$2531,1,0))=16,"Legacy Eligibility","Y")</f>
        <v>Y</v>
      </c>
    </row>
    <row r="1809" spans="1:15" x14ac:dyDescent="0.2">
      <c r="A1809" s="110" t="s">
        <v>4879</v>
      </c>
      <c r="B1809" s="149" t="s">
        <v>4880</v>
      </c>
      <c r="C1809" s="110" t="s">
        <v>425</v>
      </c>
      <c r="D1809" s="147" t="s">
        <v>4881</v>
      </c>
      <c r="E1809" s="150">
        <v>841</v>
      </c>
      <c r="F1809" s="150">
        <v>30.4</v>
      </c>
      <c r="G1809" s="147" t="s">
        <v>1443</v>
      </c>
      <c r="H1809" s="110" t="s">
        <v>358</v>
      </c>
      <c r="I1809" s="110" t="s">
        <v>349</v>
      </c>
      <c r="J1809" s="110">
        <v>3</v>
      </c>
      <c r="K1809" s="154">
        <v>25566.400000000001</v>
      </c>
      <c r="L1809" s="154" t="s">
        <v>340</v>
      </c>
      <c r="M1809" s="154">
        <v>40.984900000000003</v>
      </c>
      <c r="N1809" s="154">
        <v>-98.143699999999995</v>
      </c>
      <c r="O1809" s="154" t="str">
        <f>IF(TYPE(VLOOKUP(A1809,'2025 check'!$E$3:$E$2531,1,0))=16,"Legacy Eligibility","Y")</f>
        <v>Y</v>
      </c>
    </row>
    <row r="1810" spans="1:15" x14ac:dyDescent="0.2">
      <c r="A1810" s="110" t="s">
        <v>4882</v>
      </c>
      <c r="B1810" s="149">
        <v>0</v>
      </c>
      <c r="C1810" s="110" t="s">
        <v>442</v>
      </c>
      <c r="D1810" s="147" t="s">
        <v>4883</v>
      </c>
      <c r="E1810" s="150">
        <v>103</v>
      </c>
      <c r="F1810" s="150">
        <v>29.8</v>
      </c>
      <c r="G1810" s="147" t="s">
        <v>1832</v>
      </c>
      <c r="H1810" s="110" t="s">
        <v>338</v>
      </c>
      <c r="I1810" s="110" t="s">
        <v>359</v>
      </c>
      <c r="J1810" s="110">
        <v>1</v>
      </c>
      <c r="K1810" s="154">
        <v>3069.4</v>
      </c>
      <c r="L1810" s="154" t="s">
        <v>620</v>
      </c>
      <c r="M1810" s="154">
        <v>40.784100000000002</v>
      </c>
      <c r="N1810" s="154">
        <v>-95.991500000000002</v>
      </c>
      <c r="O1810" s="154" t="str">
        <f>IF(TYPE(VLOOKUP(A1810,'2025 check'!$E$3:$E$2531,1,0))=16,"Legacy Eligibility","Y")</f>
        <v>Y</v>
      </c>
    </row>
    <row r="1811" spans="1:15" x14ac:dyDescent="0.2">
      <c r="A1811" s="110" t="s">
        <v>4884</v>
      </c>
      <c r="B1811" s="149">
        <v>0</v>
      </c>
      <c r="C1811" s="110" t="s">
        <v>387</v>
      </c>
      <c r="D1811" s="147" t="s">
        <v>4885</v>
      </c>
      <c r="E1811" s="150">
        <v>96</v>
      </c>
      <c r="F1811" s="150">
        <v>26.7</v>
      </c>
      <c r="G1811" s="147" t="s">
        <v>1832</v>
      </c>
      <c r="H1811" s="110" t="s">
        <v>358</v>
      </c>
      <c r="I1811" s="110" t="s">
        <v>344</v>
      </c>
      <c r="J1811" s="110">
        <v>2</v>
      </c>
      <c r="K1811" s="154">
        <v>2563.1999999999998</v>
      </c>
      <c r="L1811" s="154" t="s">
        <v>340</v>
      </c>
      <c r="M1811" s="154">
        <v>42.2346</v>
      </c>
      <c r="N1811" s="154">
        <v>-96.476799999999997</v>
      </c>
      <c r="O1811" s="154" t="str">
        <f>IF(TYPE(VLOOKUP(A1811,'2025 check'!$E$3:$E$2531,1,0))=16,"Legacy Eligibility","Y")</f>
        <v>Y</v>
      </c>
    </row>
    <row r="1812" spans="1:15" x14ac:dyDescent="0.2">
      <c r="A1812" s="110" t="s">
        <v>4886</v>
      </c>
      <c r="B1812" s="149">
        <v>0</v>
      </c>
      <c r="C1812" s="110" t="s">
        <v>590</v>
      </c>
      <c r="D1812" s="147" t="s">
        <v>4887</v>
      </c>
      <c r="E1812" s="150">
        <v>30</v>
      </c>
      <c r="F1812" s="150">
        <v>26</v>
      </c>
      <c r="G1812" s="147" t="s">
        <v>1832</v>
      </c>
      <c r="H1812" s="110" t="s">
        <v>548</v>
      </c>
      <c r="I1812" s="110" t="s">
        <v>344</v>
      </c>
      <c r="J1812" s="110">
        <v>2</v>
      </c>
      <c r="K1812" s="154">
        <v>780</v>
      </c>
      <c r="L1812" s="154" t="s">
        <v>620</v>
      </c>
      <c r="M1812" s="154">
        <v>42.713900000000002</v>
      </c>
      <c r="N1812" s="154">
        <v>-97.260199999999998</v>
      </c>
      <c r="O1812" s="154" t="str">
        <f>IF(TYPE(VLOOKUP(A1812,'2025 check'!$E$3:$E$2531,1,0))=16,"Legacy Eligibility","Y")</f>
        <v>Y</v>
      </c>
    </row>
    <row r="1813" spans="1:15" ht="28.5" x14ac:dyDescent="0.2">
      <c r="A1813" s="110" t="s">
        <v>4888</v>
      </c>
      <c r="B1813" s="149" t="s">
        <v>4889</v>
      </c>
      <c r="C1813" s="110" t="s">
        <v>1944</v>
      </c>
      <c r="D1813" s="147" t="s">
        <v>4890</v>
      </c>
      <c r="E1813" s="150">
        <v>71</v>
      </c>
      <c r="F1813" s="150">
        <v>18</v>
      </c>
      <c r="G1813" s="147" t="s">
        <v>1466</v>
      </c>
      <c r="H1813" s="110" t="s">
        <v>338</v>
      </c>
      <c r="I1813" s="110" t="s">
        <v>339</v>
      </c>
      <c r="J1813" s="110">
        <v>4</v>
      </c>
      <c r="K1813" s="154">
        <v>1278</v>
      </c>
      <c r="L1813" s="154" t="s">
        <v>620</v>
      </c>
      <c r="M1813" s="154">
        <v>41.959899999999998</v>
      </c>
      <c r="N1813" s="154">
        <v>-99.937799999999996</v>
      </c>
      <c r="O1813" s="154" t="str">
        <f>IF(TYPE(VLOOKUP(A1813,'2025 check'!$E$3:$E$2531,1,0))=16,"Legacy Eligibility","Y")</f>
        <v>Legacy Eligibility</v>
      </c>
    </row>
    <row r="1814" spans="1:15" x14ac:dyDescent="0.2">
      <c r="A1814" s="110" t="s">
        <v>4891</v>
      </c>
      <c r="B1814" s="149" t="s">
        <v>4892</v>
      </c>
      <c r="C1814" s="110" t="s">
        <v>973</v>
      </c>
      <c r="D1814" s="147" t="s">
        <v>4893</v>
      </c>
      <c r="E1814" s="150">
        <v>40</v>
      </c>
      <c r="F1814" s="150">
        <v>20</v>
      </c>
      <c r="G1814" s="147" t="s">
        <v>1832</v>
      </c>
      <c r="H1814" s="110" t="s">
        <v>338</v>
      </c>
      <c r="I1814" s="110" t="s">
        <v>359</v>
      </c>
      <c r="J1814" s="110">
        <v>1</v>
      </c>
      <c r="K1814" s="154">
        <v>800</v>
      </c>
      <c r="L1814" s="154" t="s">
        <v>620</v>
      </c>
      <c r="M1814" s="154">
        <v>41.061</v>
      </c>
      <c r="N1814" s="154">
        <v>-97.055700000000002</v>
      </c>
      <c r="O1814" s="154" t="str">
        <f>IF(TYPE(VLOOKUP(A1814,'2025 check'!$E$3:$E$2531,1,0))=16,"Legacy Eligibility","Y")</f>
        <v>Y</v>
      </c>
    </row>
    <row r="1815" spans="1:15" x14ac:dyDescent="0.2">
      <c r="A1815" s="110" t="s">
        <v>4894</v>
      </c>
      <c r="B1815" s="149">
        <v>0</v>
      </c>
      <c r="C1815" s="110" t="s">
        <v>590</v>
      </c>
      <c r="D1815" s="147" t="s">
        <v>4895</v>
      </c>
      <c r="E1815" s="150">
        <v>35</v>
      </c>
      <c r="F1815" s="150">
        <v>20</v>
      </c>
      <c r="G1815" s="147" t="s">
        <v>1832</v>
      </c>
      <c r="H1815" s="110" t="s">
        <v>338</v>
      </c>
      <c r="I1815" s="110" t="s">
        <v>344</v>
      </c>
      <c r="J1815" s="110">
        <v>2</v>
      </c>
      <c r="K1815" s="154">
        <v>700</v>
      </c>
      <c r="L1815" s="154" t="s">
        <v>620</v>
      </c>
      <c r="M1815" s="154">
        <v>42.669899999999998</v>
      </c>
      <c r="N1815" s="154">
        <v>-97.053700000000006</v>
      </c>
      <c r="O1815" s="154" t="str">
        <f>IF(TYPE(VLOOKUP(A1815,'2025 check'!$E$3:$E$2531,1,0))=16,"Legacy Eligibility","Y")</f>
        <v>Y</v>
      </c>
    </row>
    <row r="1816" spans="1:15" x14ac:dyDescent="0.2">
      <c r="A1816" s="110" t="s">
        <v>4896</v>
      </c>
      <c r="B1816" s="149" t="s">
        <v>4897</v>
      </c>
      <c r="C1816" s="110" t="s">
        <v>347</v>
      </c>
      <c r="D1816" s="147" t="s">
        <v>4898</v>
      </c>
      <c r="E1816" s="150">
        <v>25</v>
      </c>
      <c r="F1816" s="150">
        <v>16.2</v>
      </c>
      <c r="G1816" s="147" t="s">
        <v>1466</v>
      </c>
      <c r="H1816" s="110" t="s">
        <v>338</v>
      </c>
      <c r="I1816" s="110" t="s">
        <v>349</v>
      </c>
      <c r="J1816" s="110">
        <v>3</v>
      </c>
      <c r="K1816" s="154">
        <v>405</v>
      </c>
      <c r="L1816" s="154" t="s">
        <v>620</v>
      </c>
      <c r="M1816" s="154">
        <v>41.365099999999998</v>
      </c>
      <c r="N1816" s="154">
        <v>-99.892300000000006</v>
      </c>
      <c r="O1816" s="154" t="str">
        <f>IF(TYPE(VLOOKUP(A1816,'2025 check'!$E$3:$E$2531,1,0))=16,"Legacy Eligibility","Y")</f>
        <v>Y</v>
      </c>
    </row>
    <row r="1817" spans="1:15" x14ac:dyDescent="0.2">
      <c r="A1817" s="110" t="s">
        <v>4899</v>
      </c>
      <c r="B1817" s="149" t="s">
        <v>4900</v>
      </c>
      <c r="C1817" s="110" t="s">
        <v>419</v>
      </c>
      <c r="D1817" s="147" t="s">
        <v>4901</v>
      </c>
      <c r="E1817" s="150">
        <v>36</v>
      </c>
      <c r="F1817" s="150">
        <v>21</v>
      </c>
      <c r="G1817" s="147" t="s">
        <v>375</v>
      </c>
      <c r="H1817" s="110" t="s">
        <v>338</v>
      </c>
      <c r="I1817" s="110" t="s">
        <v>339</v>
      </c>
      <c r="J1817" s="110">
        <v>4</v>
      </c>
      <c r="K1817" s="154">
        <v>756</v>
      </c>
      <c r="L1817" s="154" t="s">
        <v>340</v>
      </c>
      <c r="M1817" s="154">
        <v>40.700200000000002</v>
      </c>
      <c r="N1817" s="154">
        <v>-100.45910000000001</v>
      </c>
      <c r="O1817" s="154" t="str">
        <f>IF(TYPE(VLOOKUP(A1817,'2025 check'!$E$3:$E$2531,1,0))=16,"Legacy Eligibility","Y")</f>
        <v>Y</v>
      </c>
    </row>
    <row r="1818" spans="1:15" x14ac:dyDescent="0.2">
      <c r="A1818" s="110" t="s">
        <v>4902</v>
      </c>
      <c r="B1818" s="149">
        <v>0</v>
      </c>
      <c r="C1818" s="110" t="s">
        <v>632</v>
      </c>
      <c r="D1818" s="147" t="s">
        <v>4903</v>
      </c>
      <c r="E1818" s="150">
        <v>38</v>
      </c>
      <c r="F1818" s="150">
        <v>20.399999999999999</v>
      </c>
      <c r="G1818" s="147" t="s">
        <v>2854</v>
      </c>
      <c r="H1818" s="110" t="s">
        <v>338</v>
      </c>
      <c r="I1818" s="110" t="s">
        <v>349</v>
      </c>
      <c r="J1818" s="110">
        <v>3</v>
      </c>
      <c r="K1818" s="154">
        <v>775.2</v>
      </c>
      <c r="L1818" s="154" t="s">
        <v>340</v>
      </c>
      <c r="M1818" s="154">
        <v>41.421700000000001</v>
      </c>
      <c r="N1818" s="154">
        <v>-98.606700000000004</v>
      </c>
      <c r="O1818" s="154" t="str">
        <f>IF(TYPE(VLOOKUP(A1818,'2025 check'!$E$3:$E$2531,1,0))=16,"Legacy Eligibility","Y")</f>
        <v>Y</v>
      </c>
    </row>
    <row r="1819" spans="1:15" x14ac:dyDescent="0.2">
      <c r="A1819" s="110" t="s">
        <v>4904</v>
      </c>
      <c r="B1819" s="149">
        <v>0</v>
      </c>
      <c r="C1819" s="110" t="s">
        <v>632</v>
      </c>
      <c r="D1819" s="147" t="s">
        <v>4905</v>
      </c>
      <c r="E1819" s="150">
        <v>32</v>
      </c>
      <c r="F1819" s="150">
        <v>24.1</v>
      </c>
      <c r="G1819" s="147" t="s">
        <v>3868</v>
      </c>
      <c r="H1819" s="110" t="s">
        <v>338</v>
      </c>
      <c r="I1819" s="110" t="s">
        <v>349</v>
      </c>
      <c r="J1819" s="110">
        <v>3</v>
      </c>
      <c r="K1819" s="154">
        <v>771.2</v>
      </c>
      <c r="L1819" s="154" t="s">
        <v>340</v>
      </c>
      <c r="M1819" s="154">
        <v>41.51</v>
      </c>
      <c r="N1819" s="154">
        <v>-98.679999300000006</v>
      </c>
      <c r="O1819" s="154" t="str">
        <f>IF(TYPE(VLOOKUP(A1819,'2025 check'!$E$3:$E$2531,1,0))=16,"Legacy Eligibility","Y")</f>
        <v>Y</v>
      </c>
    </row>
    <row r="1820" spans="1:15" x14ac:dyDescent="0.2">
      <c r="A1820" s="110" t="s">
        <v>4906</v>
      </c>
      <c r="B1820" s="149">
        <v>0</v>
      </c>
      <c r="C1820" s="110" t="s">
        <v>425</v>
      </c>
      <c r="D1820" s="147" t="s">
        <v>4907</v>
      </c>
      <c r="E1820" s="150">
        <v>41</v>
      </c>
      <c r="F1820" s="150">
        <v>20</v>
      </c>
      <c r="G1820" s="147" t="s">
        <v>1466</v>
      </c>
      <c r="H1820" s="110" t="s">
        <v>338</v>
      </c>
      <c r="I1820" s="110" t="s">
        <v>349</v>
      </c>
      <c r="J1820" s="110">
        <v>3</v>
      </c>
      <c r="K1820" s="154">
        <v>820</v>
      </c>
      <c r="L1820" s="154" t="s">
        <v>620</v>
      </c>
      <c r="M1820" s="154">
        <v>40.838799999999999</v>
      </c>
      <c r="N1820" s="154">
        <v>-97.921400000000006</v>
      </c>
      <c r="O1820" s="154" t="str">
        <f>IF(TYPE(VLOOKUP(A1820,'2025 check'!$E$3:$E$2531,1,0))=16,"Legacy Eligibility","Y")</f>
        <v>Y</v>
      </c>
    </row>
    <row r="1821" spans="1:15" x14ac:dyDescent="0.2">
      <c r="A1821" s="110" t="s">
        <v>4908</v>
      </c>
      <c r="B1821" s="149">
        <v>0</v>
      </c>
      <c r="C1821" s="110" t="s">
        <v>425</v>
      </c>
      <c r="D1821" s="147" t="s">
        <v>4909</v>
      </c>
      <c r="E1821" s="150">
        <v>31</v>
      </c>
      <c r="F1821" s="150">
        <v>20</v>
      </c>
      <c r="G1821" s="147" t="s">
        <v>1466</v>
      </c>
      <c r="H1821" s="110" t="s">
        <v>338</v>
      </c>
      <c r="I1821" s="110" t="s">
        <v>349</v>
      </c>
      <c r="J1821" s="110">
        <v>3</v>
      </c>
      <c r="K1821" s="154">
        <v>620</v>
      </c>
      <c r="L1821" s="154" t="s">
        <v>620</v>
      </c>
      <c r="M1821" s="154">
        <v>40.893099999999997</v>
      </c>
      <c r="N1821" s="154">
        <v>-98.168999999999997</v>
      </c>
      <c r="O1821" s="154" t="str">
        <f>IF(TYPE(VLOOKUP(A1821,'2025 check'!$E$3:$E$2531,1,0))=16,"Legacy Eligibility","Y")</f>
        <v>Y</v>
      </c>
    </row>
    <row r="1822" spans="1:15" x14ac:dyDescent="0.2">
      <c r="A1822" s="110" t="s">
        <v>4910</v>
      </c>
      <c r="B1822" s="149">
        <v>0</v>
      </c>
      <c r="C1822" s="110" t="s">
        <v>538</v>
      </c>
      <c r="D1822" s="147" t="s">
        <v>4911</v>
      </c>
      <c r="E1822" s="150">
        <v>45</v>
      </c>
      <c r="F1822" s="150">
        <v>24</v>
      </c>
      <c r="G1822" s="147" t="s">
        <v>1832</v>
      </c>
      <c r="H1822" s="110" t="s">
        <v>338</v>
      </c>
      <c r="I1822" s="110" t="s">
        <v>344</v>
      </c>
      <c r="J1822" s="110">
        <v>2</v>
      </c>
      <c r="K1822" s="154">
        <v>1080</v>
      </c>
      <c r="L1822" s="154" t="s">
        <v>340</v>
      </c>
      <c r="M1822" s="154">
        <v>41.278300000000002</v>
      </c>
      <c r="N1822" s="154">
        <v>-98.2333</v>
      </c>
      <c r="O1822" s="154" t="str">
        <f>IF(TYPE(VLOOKUP(A1822,'2025 check'!$E$3:$E$2531,1,0))=16,"Legacy Eligibility","Y")</f>
        <v>Y</v>
      </c>
    </row>
    <row r="1823" spans="1:15" x14ac:dyDescent="0.2">
      <c r="A1823" s="110" t="s">
        <v>4912</v>
      </c>
      <c r="B1823" s="149" t="s">
        <v>4913</v>
      </c>
      <c r="C1823" s="110" t="s">
        <v>2449</v>
      </c>
      <c r="D1823" s="147" t="s">
        <v>4914</v>
      </c>
      <c r="E1823" s="150">
        <v>56.999999999999993</v>
      </c>
      <c r="F1823" s="150">
        <v>26</v>
      </c>
      <c r="G1823" s="147" t="s">
        <v>1832</v>
      </c>
      <c r="H1823" s="110" t="s">
        <v>338</v>
      </c>
      <c r="I1823" s="110" t="s">
        <v>349</v>
      </c>
      <c r="J1823" s="110">
        <v>3</v>
      </c>
      <c r="K1823" s="154">
        <v>1482</v>
      </c>
      <c r="L1823" s="154" t="s">
        <v>340</v>
      </c>
      <c r="M1823" s="154">
        <v>41.348300000000002</v>
      </c>
      <c r="N1823" s="154">
        <v>-97.406700000000001</v>
      </c>
      <c r="O1823" s="154" t="str">
        <f>IF(TYPE(VLOOKUP(A1823,'2025 check'!$E$3:$E$2531,1,0))=16,"Legacy Eligibility","Y")</f>
        <v>Y</v>
      </c>
    </row>
    <row r="1824" spans="1:15" x14ac:dyDescent="0.2">
      <c r="A1824" s="110" t="s">
        <v>4915</v>
      </c>
      <c r="B1824" s="149" t="s">
        <v>4916</v>
      </c>
      <c r="C1824" s="110" t="s">
        <v>1136</v>
      </c>
      <c r="D1824" s="147" t="s">
        <v>4917</v>
      </c>
      <c r="E1824" s="150">
        <v>40</v>
      </c>
      <c r="F1824" s="150">
        <v>20</v>
      </c>
      <c r="G1824" s="147" t="s">
        <v>1832</v>
      </c>
      <c r="H1824" s="110" t="s">
        <v>338</v>
      </c>
      <c r="I1824" s="110" t="s">
        <v>601</v>
      </c>
      <c r="J1824" s="110">
        <v>5</v>
      </c>
      <c r="K1824" s="154">
        <v>800</v>
      </c>
      <c r="L1824" s="154" t="s">
        <v>620</v>
      </c>
      <c r="M1824" s="154">
        <v>42.626100000000001</v>
      </c>
      <c r="N1824" s="154">
        <v>-103.4999</v>
      </c>
      <c r="O1824" s="154" t="str">
        <f>IF(TYPE(VLOOKUP(A1824,'2025 check'!$E$3:$E$2531,1,0))=16,"Legacy Eligibility","Y")</f>
        <v>Y</v>
      </c>
    </row>
    <row r="1825" spans="1:15" x14ac:dyDescent="0.2">
      <c r="A1825" s="110" t="s">
        <v>4918</v>
      </c>
      <c r="B1825" s="149" t="s">
        <v>4919</v>
      </c>
      <c r="C1825" s="110" t="s">
        <v>1136</v>
      </c>
      <c r="D1825" s="147" t="s">
        <v>4920</v>
      </c>
      <c r="E1825" s="150">
        <v>24</v>
      </c>
      <c r="F1825" s="150">
        <v>15.5</v>
      </c>
      <c r="G1825" s="147" t="s">
        <v>1832</v>
      </c>
      <c r="H1825" s="110" t="s">
        <v>338</v>
      </c>
      <c r="I1825" s="110" t="s">
        <v>601</v>
      </c>
      <c r="J1825" s="110">
        <v>5</v>
      </c>
      <c r="K1825" s="154">
        <v>372</v>
      </c>
      <c r="L1825" s="154" t="s">
        <v>620</v>
      </c>
      <c r="M1825" s="154">
        <v>42.799100000000003</v>
      </c>
      <c r="N1825" s="154">
        <v>-103.5423</v>
      </c>
      <c r="O1825" s="154" t="str">
        <f>IF(TYPE(VLOOKUP(A1825,'2025 check'!$E$3:$E$2531,1,0))=16,"Legacy Eligibility","Y")</f>
        <v>Y</v>
      </c>
    </row>
    <row r="1826" spans="1:15" ht="28.5" x14ac:dyDescent="0.2">
      <c r="A1826" s="110" t="s">
        <v>4921</v>
      </c>
      <c r="B1826" s="149" t="s">
        <v>4922</v>
      </c>
      <c r="C1826" s="110" t="s">
        <v>473</v>
      </c>
      <c r="D1826" s="147" t="s">
        <v>4923</v>
      </c>
      <c r="E1826" s="150">
        <v>37</v>
      </c>
      <c r="F1826" s="150">
        <v>20</v>
      </c>
      <c r="G1826" s="147" t="s">
        <v>1832</v>
      </c>
      <c r="H1826" s="110" t="s">
        <v>338</v>
      </c>
      <c r="I1826" s="110" t="s">
        <v>359</v>
      </c>
      <c r="J1826" s="110">
        <v>1</v>
      </c>
      <c r="K1826" s="154">
        <v>740</v>
      </c>
      <c r="L1826" s="154" t="s">
        <v>620</v>
      </c>
      <c r="M1826" s="154">
        <v>40.305199999999999</v>
      </c>
      <c r="N1826" s="154">
        <v>-97.745900000000006</v>
      </c>
      <c r="O1826" s="154" t="str">
        <f>IF(TYPE(VLOOKUP(A1826,'2025 check'!$E$3:$E$2531,1,0))=16,"Legacy Eligibility","Y")</f>
        <v>Y</v>
      </c>
    </row>
    <row r="1827" spans="1:15" x14ac:dyDescent="0.2">
      <c r="A1827" s="110" t="s">
        <v>4924</v>
      </c>
      <c r="B1827" s="149">
        <v>0</v>
      </c>
      <c r="C1827" s="110" t="s">
        <v>387</v>
      </c>
      <c r="D1827" s="147" t="s">
        <v>4925</v>
      </c>
      <c r="E1827" s="150">
        <v>50</v>
      </c>
      <c r="F1827" s="150">
        <v>23.3</v>
      </c>
      <c r="G1827" s="147" t="s">
        <v>1832</v>
      </c>
      <c r="H1827" s="110" t="s">
        <v>338</v>
      </c>
      <c r="I1827" s="110" t="s">
        <v>344</v>
      </c>
      <c r="J1827" s="110">
        <v>2</v>
      </c>
      <c r="K1827" s="154">
        <v>1165</v>
      </c>
      <c r="L1827" s="154" t="s">
        <v>340</v>
      </c>
      <c r="M1827" s="154">
        <v>42.104399999999998</v>
      </c>
      <c r="N1827" s="154">
        <v>-96.495900000000006</v>
      </c>
      <c r="O1827" s="154" t="str">
        <f>IF(TYPE(VLOOKUP(A1827,'2025 check'!$E$3:$E$2531,1,0))=16,"Legacy Eligibility","Y")</f>
        <v>Y</v>
      </c>
    </row>
    <row r="1828" spans="1:15" x14ac:dyDescent="0.2">
      <c r="A1828" s="110" t="s">
        <v>4926</v>
      </c>
      <c r="B1828" s="149" t="s">
        <v>4927</v>
      </c>
      <c r="C1828" s="110" t="s">
        <v>918</v>
      </c>
      <c r="D1828" s="147" t="s">
        <v>4928</v>
      </c>
      <c r="E1828" s="150">
        <v>30</v>
      </c>
      <c r="F1828" s="150">
        <v>25.7</v>
      </c>
      <c r="G1828" s="147" t="s">
        <v>1832</v>
      </c>
      <c r="H1828" s="110" t="s">
        <v>338</v>
      </c>
      <c r="I1828" s="110" t="s">
        <v>349</v>
      </c>
      <c r="J1828" s="110">
        <v>3</v>
      </c>
      <c r="K1828" s="154">
        <v>771</v>
      </c>
      <c r="L1828" s="154" t="s">
        <v>340</v>
      </c>
      <c r="M1828" s="154">
        <v>40.205399999999997</v>
      </c>
      <c r="N1828" s="154">
        <v>-98.725800000000007</v>
      </c>
      <c r="O1828" s="154" t="str">
        <f>IF(TYPE(VLOOKUP(A1828,'2025 check'!$E$3:$E$2531,1,0))=16,"Legacy Eligibility","Y")</f>
        <v>Y</v>
      </c>
    </row>
    <row r="1829" spans="1:15" x14ac:dyDescent="0.2">
      <c r="A1829" s="110" t="s">
        <v>4929</v>
      </c>
      <c r="B1829" s="149">
        <v>0</v>
      </c>
      <c r="C1829" s="110" t="s">
        <v>1481</v>
      </c>
      <c r="D1829" s="147" t="s">
        <v>4930</v>
      </c>
      <c r="E1829" s="150">
        <v>911.99999999999989</v>
      </c>
      <c r="F1829" s="150">
        <v>39</v>
      </c>
      <c r="G1829" s="147" t="s">
        <v>3621</v>
      </c>
      <c r="H1829" s="110" t="s">
        <v>358</v>
      </c>
      <c r="I1829" s="110" t="s">
        <v>349</v>
      </c>
      <c r="J1829" s="110">
        <v>3</v>
      </c>
      <c r="K1829" s="154">
        <v>35568</v>
      </c>
      <c r="L1829" s="154" t="s">
        <v>620</v>
      </c>
      <c r="M1829" s="154">
        <v>40.715600000000002</v>
      </c>
      <c r="N1829" s="154">
        <v>-98.740600000000001</v>
      </c>
      <c r="O1829" s="154" t="str">
        <f>IF(TYPE(VLOOKUP(A1829,'2025 check'!$E$3:$E$2531,1,0))=16,"Legacy Eligibility","Y")</f>
        <v>Y</v>
      </c>
    </row>
    <row r="1830" spans="1:15" x14ac:dyDescent="0.2">
      <c r="A1830" s="110" t="s">
        <v>4931</v>
      </c>
      <c r="B1830" s="149" t="s">
        <v>4932</v>
      </c>
      <c r="C1830" s="110" t="s">
        <v>980</v>
      </c>
      <c r="D1830" s="147" t="s">
        <v>4933</v>
      </c>
      <c r="E1830" s="150">
        <v>30</v>
      </c>
      <c r="F1830" s="150">
        <v>28.5</v>
      </c>
      <c r="G1830" s="147" t="s">
        <v>1832</v>
      </c>
      <c r="H1830" s="110" t="s">
        <v>358</v>
      </c>
      <c r="I1830" s="110" t="s">
        <v>344</v>
      </c>
      <c r="J1830" s="110">
        <v>2</v>
      </c>
      <c r="K1830" s="154">
        <v>855</v>
      </c>
      <c r="L1830" s="154" t="s">
        <v>620</v>
      </c>
      <c r="M1830" s="154">
        <v>41.554699999999997</v>
      </c>
      <c r="N1830" s="154">
        <v>-97.237300000000005</v>
      </c>
      <c r="O1830" s="154" t="str">
        <f>IF(TYPE(VLOOKUP(A1830,'2025 check'!$E$3:$E$2531,1,0))=16,"Legacy Eligibility","Y")</f>
        <v>Y</v>
      </c>
    </row>
    <row r="1831" spans="1:15" x14ac:dyDescent="0.2">
      <c r="A1831" s="110" t="s">
        <v>4934</v>
      </c>
      <c r="B1831" s="149">
        <v>0</v>
      </c>
      <c r="C1831" s="110" t="s">
        <v>342</v>
      </c>
      <c r="D1831" s="147" t="s">
        <v>4935</v>
      </c>
      <c r="E1831" s="150">
        <v>31</v>
      </c>
      <c r="F1831" s="150">
        <v>28.3</v>
      </c>
      <c r="G1831" s="147" t="s">
        <v>1832</v>
      </c>
      <c r="H1831" s="110" t="s">
        <v>358</v>
      </c>
      <c r="I1831" s="110" t="s">
        <v>344</v>
      </c>
      <c r="J1831" s="110">
        <v>2</v>
      </c>
      <c r="K1831" s="154">
        <v>877.3</v>
      </c>
      <c r="L1831" s="154" t="s">
        <v>620</v>
      </c>
      <c r="M1831" s="154">
        <v>42.061300000000003</v>
      </c>
      <c r="N1831" s="154">
        <v>-96.8352</v>
      </c>
      <c r="O1831" s="154" t="str">
        <f>IF(TYPE(VLOOKUP(A1831,'2025 check'!$E$3:$E$2531,1,0))=16,"Legacy Eligibility","Y")</f>
        <v>Y</v>
      </c>
    </row>
    <row r="1832" spans="1:15" x14ac:dyDescent="0.2">
      <c r="A1832" s="110" t="s">
        <v>4936</v>
      </c>
      <c r="B1832" s="149">
        <v>0</v>
      </c>
      <c r="C1832" s="110" t="s">
        <v>342</v>
      </c>
      <c r="D1832" s="147" t="s">
        <v>4937</v>
      </c>
      <c r="E1832" s="150">
        <v>24</v>
      </c>
      <c r="F1832" s="150">
        <v>28.7</v>
      </c>
      <c r="G1832" s="147" t="s">
        <v>1832</v>
      </c>
      <c r="H1832" s="110" t="s">
        <v>358</v>
      </c>
      <c r="I1832" s="110" t="s">
        <v>344</v>
      </c>
      <c r="J1832" s="110">
        <v>2</v>
      </c>
      <c r="K1832" s="154">
        <v>688.8</v>
      </c>
      <c r="L1832" s="154" t="s">
        <v>620</v>
      </c>
      <c r="M1832" s="154">
        <v>42.061399999999999</v>
      </c>
      <c r="N1832" s="154">
        <v>-96.819900000000004</v>
      </c>
      <c r="O1832" s="154" t="str">
        <f>IF(TYPE(VLOOKUP(A1832,'2025 check'!$E$3:$E$2531,1,0))=16,"Legacy Eligibility","Y")</f>
        <v>Y</v>
      </c>
    </row>
    <row r="1833" spans="1:15" x14ac:dyDescent="0.2">
      <c r="A1833" s="110" t="s">
        <v>4938</v>
      </c>
      <c r="B1833" s="149">
        <v>0</v>
      </c>
      <c r="C1833" s="110" t="s">
        <v>342</v>
      </c>
      <c r="D1833" s="147" t="s">
        <v>4939</v>
      </c>
      <c r="E1833" s="150">
        <v>25</v>
      </c>
      <c r="F1833" s="150">
        <v>28.5</v>
      </c>
      <c r="G1833" s="147" t="s">
        <v>1832</v>
      </c>
      <c r="H1833" s="110" t="s">
        <v>358</v>
      </c>
      <c r="I1833" s="110" t="s">
        <v>344</v>
      </c>
      <c r="J1833" s="110">
        <v>2</v>
      </c>
      <c r="K1833" s="154">
        <v>712.5</v>
      </c>
      <c r="L1833" s="154" t="s">
        <v>620</v>
      </c>
      <c r="M1833" s="154">
        <v>42.061392034618315</v>
      </c>
      <c r="N1833" s="154">
        <v>-96.813821457672105</v>
      </c>
      <c r="O1833" s="154" t="str">
        <f>IF(TYPE(VLOOKUP(A1833,'2025 check'!$E$3:$E$2531,1,0))=16,"Legacy Eligibility","Y")</f>
        <v>Y</v>
      </c>
    </row>
    <row r="1834" spans="1:15" x14ac:dyDescent="0.2">
      <c r="A1834" s="110" t="s">
        <v>4940</v>
      </c>
      <c r="B1834" s="149">
        <v>0</v>
      </c>
      <c r="C1834" s="110" t="s">
        <v>342</v>
      </c>
      <c r="D1834" s="147" t="s">
        <v>4941</v>
      </c>
      <c r="E1834" s="150">
        <v>30</v>
      </c>
      <c r="F1834" s="150">
        <v>28.8</v>
      </c>
      <c r="G1834" s="147" t="s">
        <v>1832</v>
      </c>
      <c r="H1834" s="110" t="s">
        <v>358</v>
      </c>
      <c r="I1834" s="110" t="s">
        <v>344</v>
      </c>
      <c r="J1834" s="110">
        <v>2</v>
      </c>
      <c r="K1834" s="154">
        <v>864</v>
      </c>
      <c r="L1834" s="154" t="s">
        <v>620</v>
      </c>
      <c r="M1834" s="154">
        <v>42.076099999999997</v>
      </c>
      <c r="N1834" s="154">
        <v>-96.740600000000001</v>
      </c>
      <c r="O1834" s="154" t="str">
        <f>IF(TYPE(VLOOKUP(A1834,'2025 check'!$E$3:$E$2531,1,0))=16,"Legacy Eligibility","Y")</f>
        <v>Y</v>
      </c>
    </row>
    <row r="1835" spans="1:15" x14ac:dyDescent="0.2">
      <c r="A1835" s="110" t="s">
        <v>4942</v>
      </c>
      <c r="B1835" s="149">
        <v>0</v>
      </c>
      <c r="C1835" s="110" t="s">
        <v>342</v>
      </c>
      <c r="D1835" s="147" t="s">
        <v>4943</v>
      </c>
      <c r="E1835" s="150">
        <v>60</v>
      </c>
      <c r="F1835" s="150">
        <v>28.5</v>
      </c>
      <c r="G1835" s="147" t="s">
        <v>1832</v>
      </c>
      <c r="H1835" s="110" t="s">
        <v>358</v>
      </c>
      <c r="I1835" s="110" t="s">
        <v>344</v>
      </c>
      <c r="J1835" s="110">
        <v>2</v>
      </c>
      <c r="K1835" s="154">
        <v>1710</v>
      </c>
      <c r="L1835" s="154" t="s">
        <v>620</v>
      </c>
      <c r="M1835" s="154">
        <v>42.075800000000001</v>
      </c>
      <c r="N1835" s="154">
        <v>-96.667400000000001</v>
      </c>
      <c r="O1835" s="154" t="str">
        <f>IF(TYPE(VLOOKUP(A1835,'2025 check'!$E$3:$E$2531,1,0))=16,"Legacy Eligibility","Y")</f>
        <v>Y</v>
      </c>
    </row>
    <row r="1836" spans="1:15" x14ac:dyDescent="0.2">
      <c r="A1836" s="110" t="s">
        <v>4944</v>
      </c>
      <c r="B1836" s="149">
        <v>0</v>
      </c>
      <c r="C1836" s="110" t="s">
        <v>652</v>
      </c>
      <c r="D1836" s="147" t="s">
        <v>4945</v>
      </c>
      <c r="E1836" s="150">
        <v>27.998687664041999</v>
      </c>
      <c r="F1836" s="150">
        <v>30.1</v>
      </c>
      <c r="G1836" s="147" t="s">
        <v>1832</v>
      </c>
      <c r="H1836" s="110" t="s">
        <v>358</v>
      </c>
      <c r="I1836" s="110" t="s">
        <v>344</v>
      </c>
      <c r="J1836" s="110">
        <v>2</v>
      </c>
      <c r="K1836" s="154">
        <v>842.8</v>
      </c>
      <c r="L1836" s="154" t="s">
        <v>620</v>
      </c>
      <c r="M1836" s="154">
        <v>41.7515</v>
      </c>
      <c r="N1836" s="154">
        <v>-97.697100000000006</v>
      </c>
      <c r="O1836" s="154" t="str">
        <f>IF(TYPE(VLOOKUP(A1836,'2025 check'!$E$3:$E$2531,1,0))=16,"Legacy Eligibility","Y")</f>
        <v>Y</v>
      </c>
    </row>
    <row r="1837" spans="1:15" x14ac:dyDescent="0.2">
      <c r="A1837" s="110" t="s">
        <v>4946</v>
      </c>
      <c r="B1837" s="149" t="s">
        <v>4947</v>
      </c>
      <c r="C1837" s="110" t="s">
        <v>512</v>
      </c>
      <c r="D1837" s="147" t="s">
        <v>4948</v>
      </c>
      <c r="E1837" s="150">
        <v>126</v>
      </c>
      <c r="F1837" s="150">
        <v>28.8</v>
      </c>
      <c r="G1837" s="147" t="s">
        <v>1832</v>
      </c>
      <c r="H1837" s="110" t="s">
        <v>548</v>
      </c>
      <c r="I1837" s="110" t="s">
        <v>344</v>
      </c>
      <c r="J1837" s="110">
        <v>2</v>
      </c>
      <c r="K1837" s="154">
        <v>3628.8</v>
      </c>
      <c r="L1837" s="154" t="s">
        <v>340</v>
      </c>
      <c r="M1837" s="154">
        <v>41.614094986718605</v>
      </c>
      <c r="N1837" s="154">
        <v>-97.291114352149563</v>
      </c>
      <c r="O1837" s="154" t="str">
        <f>IF(TYPE(VLOOKUP(A1837,'2025 check'!$E$3:$E$2531,1,0))=16,"Legacy Eligibility","Y")</f>
        <v>Y</v>
      </c>
    </row>
    <row r="1838" spans="1:15" x14ac:dyDescent="0.2">
      <c r="A1838" s="110" t="s">
        <v>4949</v>
      </c>
      <c r="B1838" s="149">
        <v>0</v>
      </c>
      <c r="C1838" s="110" t="s">
        <v>456</v>
      </c>
      <c r="D1838" s="147" t="s">
        <v>4950</v>
      </c>
      <c r="E1838" s="150">
        <v>27</v>
      </c>
      <c r="F1838" s="150">
        <v>30.7</v>
      </c>
      <c r="G1838" s="147" t="s">
        <v>1466</v>
      </c>
      <c r="H1838" s="110" t="s">
        <v>358</v>
      </c>
      <c r="I1838" s="110" t="s">
        <v>359</v>
      </c>
      <c r="J1838" s="110">
        <v>1</v>
      </c>
      <c r="K1838" s="154">
        <v>828.9</v>
      </c>
      <c r="L1838" s="154" t="s">
        <v>620</v>
      </c>
      <c r="M1838" s="154">
        <v>41.307200000000002</v>
      </c>
      <c r="N1838" s="154">
        <v>-96.528199999999998</v>
      </c>
      <c r="O1838" s="154" t="str">
        <f>IF(TYPE(VLOOKUP(A1838,'2025 check'!$E$3:$E$2531,1,0))=16,"Legacy Eligibility","Y")</f>
        <v>Y</v>
      </c>
    </row>
    <row r="1839" spans="1:15" x14ac:dyDescent="0.2">
      <c r="A1839" s="110" t="s">
        <v>4951</v>
      </c>
      <c r="B1839" s="149" t="s">
        <v>4952</v>
      </c>
      <c r="C1839" s="110" t="s">
        <v>1464</v>
      </c>
      <c r="D1839" s="147" t="s">
        <v>4953</v>
      </c>
      <c r="E1839" s="150">
        <v>26</v>
      </c>
      <c r="F1839" s="150">
        <v>26</v>
      </c>
      <c r="G1839" s="147" t="s">
        <v>1466</v>
      </c>
      <c r="H1839" s="110" t="s">
        <v>548</v>
      </c>
      <c r="I1839" s="110" t="s">
        <v>601</v>
      </c>
      <c r="J1839" s="110">
        <v>5</v>
      </c>
      <c r="K1839" s="154">
        <v>676</v>
      </c>
      <c r="L1839" s="154" t="s">
        <v>620</v>
      </c>
      <c r="M1839" s="154">
        <v>41.916800000000002</v>
      </c>
      <c r="N1839" s="154">
        <v>-103.4434</v>
      </c>
      <c r="O1839" s="154" t="str">
        <f>IF(TYPE(VLOOKUP(A1839,'2025 check'!$E$3:$E$2531,1,0))=16,"Legacy Eligibility","Y")</f>
        <v>Y</v>
      </c>
    </row>
    <row r="1840" spans="1:15" x14ac:dyDescent="0.2">
      <c r="A1840" s="110" t="s">
        <v>4954</v>
      </c>
      <c r="B1840" s="149" t="s">
        <v>3763</v>
      </c>
      <c r="C1840" s="110" t="s">
        <v>347</v>
      </c>
      <c r="D1840" s="147" t="s">
        <v>4955</v>
      </c>
      <c r="E1840" s="150">
        <v>32</v>
      </c>
      <c r="F1840" s="150">
        <v>18.7</v>
      </c>
      <c r="G1840" s="147" t="s">
        <v>1466</v>
      </c>
      <c r="H1840" s="110" t="s">
        <v>338</v>
      </c>
      <c r="I1840" s="110" t="s">
        <v>349</v>
      </c>
      <c r="J1840" s="110">
        <v>3</v>
      </c>
      <c r="K1840" s="154">
        <v>598.4</v>
      </c>
      <c r="L1840" s="154" t="s">
        <v>620</v>
      </c>
      <c r="M1840" s="154">
        <v>41.630800000000001</v>
      </c>
      <c r="N1840" s="154">
        <v>-99.578000000000003</v>
      </c>
      <c r="O1840" s="154" t="str">
        <f>IF(TYPE(VLOOKUP(A1840,'2025 check'!$E$3:$E$2531,1,0))=16,"Legacy Eligibility","Y")</f>
        <v>Y</v>
      </c>
    </row>
    <row r="1841" spans="1:15" x14ac:dyDescent="0.2">
      <c r="A1841" s="110" t="s">
        <v>4956</v>
      </c>
      <c r="B1841" s="149" t="s">
        <v>4957</v>
      </c>
      <c r="C1841" s="110" t="s">
        <v>626</v>
      </c>
      <c r="D1841" s="147" t="s">
        <v>4958</v>
      </c>
      <c r="E1841" s="150">
        <v>40</v>
      </c>
      <c r="F1841" s="150">
        <v>20</v>
      </c>
      <c r="G1841" s="147" t="s">
        <v>1832</v>
      </c>
      <c r="H1841" s="110" t="s">
        <v>338</v>
      </c>
      <c r="I1841" s="110" t="s">
        <v>339</v>
      </c>
      <c r="J1841" s="110">
        <v>4</v>
      </c>
      <c r="K1841" s="154">
        <v>800</v>
      </c>
      <c r="L1841" s="154" t="s">
        <v>620</v>
      </c>
      <c r="M1841" s="154">
        <v>40.669999300000001</v>
      </c>
      <c r="N1841" s="154">
        <v>-99.869999300000003</v>
      </c>
      <c r="O1841" s="154" t="str">
        <f>IF(TYPE(VLOOKUP(A1841,'2025 check'!$E$3:$E$2531,1,0))=16,"Legacy Eligibility","Y")</f>
        <v>Y</v>
      </c>
    </row>
    <row r="1842" spans="1:15" x14ac:dyDescent="0.2">
      <c r="A1842" s="110" t="s">
        <v>4959</v>
      </c>
      <c r="B1842" s="149">
        <v>0</v>
      </c>
      <c r="C1842" s="110" t="s">
        <v>442</v>
      </c>
      <c r="D1842" s="147" t="s">
        <v>4960</v>
      </c>
      <c r="E1842" s="150">
        <v>56</v>
      </c>
      <c r="F1842" s="150">
        <v>16</v>
      </c>
      <c r="G1842" s="147" t="s">
        <v>1832</v>
      </c>
      <c r="H1842" s="110" t="s">
        <v>338</v>
      </c>
      <c r="I1842" s="110" t="s">
        <v>359</v>
      </c>
      <c r="J1842" s="110">
        <v>1</v>
      </c>
      <c r="K1842" s="154">
        <v>896</v>
      </c>
      <c r="L1842" s="154" t="s">
        <v>620</v>
      </c>
      <c r="M1842" s="154">
        <v>40.7697</v>
      </c>
      <c r="N1842" s="154">
        <v>-95.952600000000004</v>
      </c>
      <c r="O1842" s="154" t="str">
        <f>IF(TYPE(VLOOKUP(A1842,'2025 check'!$E$3:$E$2531,1,0))=16,"Legacy Eligibility","Y")</f>
        <v>Y</v>
      </c>
    </row>
    <row r="1843" spans="1:15" x14ac:dyDescent="0.2">
      <c r="A1843" s="110" t="s">
        <v>4961</v>
      </c>
      <c r="B1843" s="149">
        <v>0</v>
      </c>
      <c r="C1843" s="110" t="s">
        <v>482</v>
      </c>
      <c r="D1843" s="147" t="s">
        <v>4962</v>
      </c>
      <c r="E1843" s="150">
        <v>32</v>
      </c>
      <c r="F1843" s="150">
        <v>19</v>
      </c>
      <c r="G1843" s="147" t="s">
        <v>1832</v>
      </c>
      <c r="H1843" s="110" t="s">
        <v>338</v>
      </c>
      <c r="I1843" s="110" t="s">
        <v>344</v>
      </c>
      <c r="J1843" s="110">
        <v>2</v>
      </c>
      <c r="K1843" s="154">
        <v>608</v>
      </c>
      <c r="L1843" s="154" t="s">
        <v>620</v>
      </c>
      <c r="M1843" s="154">
        <v>42.126100000000001</v>
      </c>
      <c r="N1843" s="154">
        <v>-97.115399999999994</v>
      </c>
      <c r="O1843" s="154" t="str">
        <f>IF(TYPE(VLOOKUP(A1843,'2025 check'!$E$3:$E$2531,1,0))=16,"Legacy Eligibility","Y")</f>
        <v>Y</v>
      </c>
    </row>
    <row r="1844" spans="1:15" x14ac:dyDescent="0.2">
      <c r="A1844" s="110" t="s">
        <v>4963</v>
      </c>
      <c r="B1844" s="149">
        <v>0</v>
      </c>
      <c r="C1844" s="110" t="s">
        <v>866</v>
      </c>
      <c r="D1844" s="147" t="s">
        <v>4964</v>
      </c>
      <c r="E1844" s="150">
        <v>31</v>
      </c>
      <c r="F1844" s="150">
        <v>20.2</v>
      </c>
      <c r="G1844" s="147" t="s">
        <v>1466</v>
      </c>
      <c r="H1844" s="110" t="s">
        <v>338</v>
      </c>
      <c r="I1844" s="110" t="s">
        <v>344</v>
      </c>
      <c r="J1844" s="110">
        <v>2</v>
      </c>
      <c r="K1844" s="154">
        <v>626.20000000000005</v>
      </c>
      <c r="L1844" s="154" t="s">
        <v>620</v>
      </c>
      <c r="M1844" s="154">
        <v>42.115400000000001</v>
      </c>
      <c r="N1844" s="154">
        <v>-100.1336</v>
      </c>
      <c r="O1844" s="154" t="str">
        <f>IF(TYPE(VLOOKUP(A1844,'2025 check'!$E$3:$E$2531,1,0))=16,"Legacy Eligibility","Y")</f>
        <v>Y</v>
      </c>
    </row>
    <row r="1845" spans="1:15" x14ac:dyDescent="0.2">
      <c r="A1845" s="110" t="s">
        <v>4965</v>
      </c>
      <c r="B1845" s="149">
        <v>0</v>
      </c>
      <c r="C1845" s="110" t="s">
        <v>866</v>
      </c>
      <c r="D1845" s="147" t="s">
        <v>4966</v>
      </c>
      <c r="E1845" s="150">
        <v>40</v>
      </c>
      <c r="F1845" s="150">
        <v>24.3</v>
      </c>
      <c r="G1845" s="147" t="s">
        <v>1466</v>
      </c>
      <c r="H1845" s="110" t="s">
        <v>338</v>
      </c>
      <c r="I1845" s="110" t="s">
        <v>344</v>
      </c>
      <c r="J1845" s="110">
        <v>2</v>
      </c>
      <c r="K1845" s="154">
        <v>972</v>
      </c>
      <c r="L1845" s="154" t="s">
        <v>620</v>
      </c>
      <c r="M1845" s="154">
        <v>42.552599999999998</v>
      </c>
      <c r="N1845" s="154">
        <v>-99.832800000000006</v>
      </c>
      <c r="O1845" s="154" t="str">
        <f>IF(TYPE(VLOOKUP(A1845,'2025 check'!$E$3:$E$2531,1,0))=16,"Legacy Eligibility","Y")</f>
        <v>Y</v>
      </c>
    </row>
    <row r="1846" spans="1:15" x14ac:dyDescent="0.2">
      <c r="A1846" s="110" t="s">
        <v>4967</v>
      </c>
      <c r="B1846" s="149">
        <v>0</v>
      </c>
      <c r="C1846" s="110" t="s">
        <v>1481</v>
      </c>
      <c r="D1846" s="147" t="s">
        <v>4968</v>
      </c>
      <c r="E1846" s="150">
        <v>76</v>
      </c>
      <c r="F1846" s="150">
        <v>25.7</v>
      </c>
      <c r="G1846" s="147" t="s">
        <v>1832</v>
      </c>
      <c r="H1846" s="110" t="s">
        <v>338</v>
      </c>
      <c r="I1846" s="110" t="s">
        <v>349</v>
      </c>
      <c r="J1846" s="110">
        <v>3</v>
      </c>
      <c r="K1846" s="154">
        <v>1953.2</v>
      </c>
      <c r="L1846" s="154" t="s">
        <v>620</v>
      </c>
      <c r="M1846" s="154">
        <v>40.771999999999998</v>
      </c>
      <c r="N1846" s="154">
        <v>-98.778999999999996</v>
      </c>
      <c r="O1846" s="154" t="str">
        <f>IF(TYPE(VLOOKUP(A1846,'2025 check'!$E$3:$E$2531,1,0))=16,"Legacy Eligibility","Y")</f>
        <v>Y</v>
      </c>
    </row>
    <row r="1847" spans="1:15" x14ac:dyDescent="0.2">
      <c r="A1847" s="110" t="s">
        <v>4969</v>
      </c>
      <c r="B1847" s="149" t="s">
        <v>4970</v>
      </c>
      <c r="C1847" s="110" t="s">
        <v>973</v>
      </c>
      <c r="D1847" s="147" t="s">
        <v>4971</v>
      </c>
      <c r="E1847" s="150">
        <v>24</v>
      </c>
      <c r="F1847" s="150">
        <v>20.3</v>
      </c>
      <c r="G1847" s="147" t="s">
        <v>1832</v>
      </c>
      <c r="H1847" s="110" t="s">
        <v>338</v>
      </c>
      <c r="I1847" s="110" t="s">
        <v>359</v>
      </c>
      <c r="J1847" s="110">
        <v>1</v>
      </c>
      <c r="K1847" s="154">
        <v>487.2</v>
      </c>
      <c r="L1847" s="154" t="s">
        <v>620</v>
      </c>
      <c r="M1847" s="154">
        <v>41.191499999999998</v>
      </c>
      <c r="N1847" s="154">
        <v>-97.036600000000007</v>
      </c>
      <c r="O1847" s="154" t="str">
        <f>IF(TYPE(VLOOKUP(A1847,'2025 check'!$E$3:$E$2531,1,0))=16,"Legacy Eligibility","Y")</f>
        <v>Y</v>
      </c>
    </row>
    <row r="1848" spans="1:15" x14ac:dyDescent="0.2">
      <c r="A1848" s="110" t="s">
        <v>4972</v>
      </c>
      <c r="B1848" s="149" t="s">
        <v>4973</v>
      </c>
      <c r="C1848" s="110" t="s">
        <v>973</v>
      </c>
      <c r="D1848" s="147" t="s">
        <v>4974</v>
      </c>
      <c r="E1848" s="150">
        <v>32</v>
      </c>
      <c r="F1848" s="150">
        <v>22</v>
      </c>
      <c r="G1848" s="147" t="s">
        <v>1832</v>
      </c>
      <c r="H1848" s="110" t="s">
        <v>338</v>
      </c>
      <c r="I1848" s="110" t="s">
        <v>359</v>
      </c>
      <c r="J1848" s="110">
        <v>1</v>
      </c>
      <c r="K1848" s="154">
        <v>704</v>
      </c>
      <c r="L1848" s="154" t="s">
        <v>620</v>
      </c>
      <c r="M1848" s="154">
        <v>41.177599999999998</v>
      </c>
      <c r="N1848" s="154">
        <v>-97.204499999999996</v>
      </c>
      <c r="O1848" s="154" t="str">
        <f>IF(TYPE(VLOOKUP(A1848,'2025 check'!$E$3:$E$2531,1,0))=16,"Legacy Eligibility","Y")</f>
        <v>Y</v>
      </c>
    </row>
    <row r="1849" spans="1:15" x14ac:dyDescent="0.2">
      <c r="A1849" s="110" t="s">
        <v>4975</v>
      </c>
      <c r="B1849" s="149" t="s">
        <v>4976</v>
      </c>
      <c r="C1849" s="110" t="s">
        <v>3355</v>
      </c>
      <c r="D1849" s="147" t="s">
        <v>4977</v>
      </c>
      <c r="E1849" s="150">
        <v>31</v>
      </c>
      <c r="F1849" s="150">
        <v>24.5</v>
      </c>
      <c r="G1849" s="147" t="s">
        <v>1466</v>
      </c>
      <c r="H1849" s="110" t="s">
        <v>338</v>
      </c>
      <c r="I1849" s="110" t="s">
        <v>601</v>
      </c>
      <c r="J1849" s="110">
        <v>5</v>
      </c>
      <c r="K1849" s="154">
        <v>759.5</v>
      </c>
      <c r="L1849" s="154" t="s">
        <v>620</v>
      </c>
      <c r="M1849" s="154">
        <v>41.0383</v>
      </c>
      <c r="N1849" s="154">
        <v>-103.0021</v>
      </c>
      <c r="O1849" s="154" t="str">
        <f>IF(TYPE(VLOOKUP(A1849,'2025 check'!$E$3:$E$2531,1,0))=16,"Legacy Eligibility","Y")</f>
        <v>Y</v>
      </c>
    </row>
    <row r="1850" spans="1:15" x14ac:dyDescent="0.2">
      <c r="A1850" s="110" t="s">
        <v>4978</v>
      </c>
      <c r="B1850" s="149">
        <v>0</v>
      </c>
      <c r="C1850" s="110" t="s">
        <v>342</v>
      </c>
      <c r="D1850" s="147" t="s">
        <v>4979</v>
      </c>
      <c r="E1850" s="150">
        <v>25</v>
      </c>
      <c r="F1850" s="150">
        <v>26</v>
      </c>
      <c r="G1850" s="147" t="s">
        <v>1832</v>
      </c>
      <c r="H1850" s="110" t="s">
        <v>338</v>
      </c>
      <c r="I1850" s="110" t="s">
        <v>344</v>
      </c>
      <c r="J1850" s="110">
        <v>2</v>
      </c>
      <c r="K1850" s="154">
        <v>650</v>
      </c>
      <c r="L1850" s="154" t="s">
        <v>620</v>
      </c>
      <c r="M1850" s="154">
        <v>41.780900000000003</v>
      </c>
      <c r="N1850" s="154">
        <v>-96.923000000000002</v>
      </c>
      <c r="O1850" s="154" t="str">
        <f>IF(TYPE(VLOOKUP(A1850,'2025 check'!$E$3:$E$2531,1,0))=16,"Legacy Eligibility","Y")</f>
        <v>Y</v>
      </c>
    </row>
    <row r="1851" spans="1:15" x14ac:dyDescent="0.2">
      <c r="A1851" s="110" t="s">
        <v>4980</v>
      </c>
      <c r="B1851" s="149">
        <v>0</v>
      </c>
      <c r="C1851" s="110" t="s">
        <v>342</v>
      </c>
      <c r="D1851" s="147" t="s">
        <v>4981</v>
      </c>
      <c r="E1851" s="150">
        <v>30</v>
      </c>
      <c r="F1851" s="150">
        <v>26</v>
      </c>
      <c r="G1851" s="147" t="s">
        <v>1832</v>
      </c>
      <c r="H1851" s="110" t="s">
        <v>338</v>
      </c>
      <c r="I1851" s="110" t="s">
        <v>344</v>
      </c>
      <c r="J1851" s="110">
        <v>2</v>
      </c>
      <c r="K1851" s="154">
        <v>780</v>
      </c>
      <c r="L1851" s="154" t="s">
        <v>620</v>
      </c>
      <c r="M1851" s="154">
        <v>41.7941</v>
      </c>
      <c r="N1851" s="154">
        <v>-96.86496781349183</v>
      </c>
      <c r="O1851" s="154" t="str">
        <f>IF(TYPE(VLOOKUP(A1851,'2025 check'!$E$3:$E$2531,1,0))=16,"Legacy Eligibility","Y")</f>
        <v>Y</v>
      </c>
    </row>
    <row r="1852" spans="1:15" x14ac:dyDescent="0.2">
      <c r="A1852" s="110" t="s">
        <v>4982</v>
      </c>
      <c r="B1852" s="149">
        <v>0</v>
      </c>
      <c r="C1852" s="110" t="s">
        <v>342</v>
      </c>
      <c r="D1852" s="147" t="s">
        <v>4983</v>
      </c>
      <c r="E1852" s="150">
        <v>24</v>
      </c>
      <c r="F1852" s="150">
        <v>26</v>
      </c>
      <c r="G1852" s="147" t="s">
        <v>1832</v>
      </c>
      <c r="H1852" s="110" t="s">
        <v>338</v>
      </c>
      <c r="I1852" s="110" t="s">
        <v>344</v>
      </c>
      <c r="J1852" s="110">
        <v>2</v>
      </c>
      <c r="K1852" s="154">
        <v>624</v>
      </c>
      <c r="L1852" s="154" t="s">
        <v>620</v>
      </c>
      <c r="M1852" s="154">
        <v>41.792699999999996</v>
      </c>
      <c r="N1852" s="154">
        <v>-96.574200000000005</v>
      </c>
      <c r="O1852" s="154" t="str">
        <f>IF(TYPE(VLOOKUP(A1852,'2025 check'!$E$3:$E$2531,1,0))=16,"Legacy Eligibility","Y")</f>
        <v>Y</v>
      </c>
    </row>
    <row r="1853" spans="1:15" x14ac:dyDescent="0.2">
      <c r="A1853" s="110" t="s">
        <v>4984</v>
      </c>
      <c r="B1853" s="149">
        <v>0</v>
      </c>
      <c r="C1853" s="110" t="s">
        <v>342</v>
      </c>
      <c r="D1853" s="147" t="s">
        <v>4985</v>
      </c>
      <c r="E1853" s="150">
        <v>24</v>
      </c>
      <c r="F1853" s="150">
        <v>26</v>
      </c>
      <c r="G1853" s="147" t="s">
        <v>1832</v>
      </c>
      <c r="H1853" s="110" t="s">
        <v>338</v>
      </c>
      <c r="I1853" s="110" t="s">
        <v>344</v>
      </c>
      <c r="J1853" s="110">
        <v>2</v>
      </c>
      <c r="K1853" s="154">
        <v>624</v>
      </c>
      <c r="L1853" s="154" t="s">
        <v>620</v>
      </c>
      <c r="M1853" s="154">
        <v>41.9163</v>
      </c>
      <c r="N1853" s="154">
        <v>-96.666200000000003</v>
      </c>
      <c r="O1853" s="154" t="str">
        <f>IF(TYPE(VLOOKUP(A1853,'2025 check'!$E$3:$E$2531,1,0))=16,"Legacy Eligibility","Y")</f>
        <v>Y</v>
      </c>
    </row>
    <row r="1854" spans="1:15" x14ac:dyDescent="0.2">
      <c r="A1854" s="110" t="s">
        <v>4986</v>
      </c>
      <c r="B1854" s="149" t="s">
        <v>4987</v>
      </c>
      <c r="C1854" s="110" t="s">
        <v>876</v>
      </c>
      <c r="D1854" s="147" t="s">
        <v>4988</v>
      </c>
      <c r="E1854" s="150">
        <v>37</v>
      </c>
      <c r="F1854" s="150">
        <v>26</v>
      </c>
      <c r="G1854" s="147" t="s">
        <v>4989</v>
      </c>
      <c r="H1854" s="110" t="s">
        <v>338</v>
      </c>
      <c r="I1854" s="110" t="s">
        <v>349</v>
      </c>
      <c r="J1854" s="110">
        <v>3</v>
      </c>
      <c r="K1854" s="154">
        <v>962</v>
      </c>
      <c r="L1854" s="154" t="s">
        <v>620</v>
      </c>
      <c r="M1854" s="154">
        <v>40.861699999999999</v>
      </c>
      <c r="N1854" s="154">
        <v>-99.8643</v>
      </c>
      <c r="O1854" s="154" t="str">
        <f>IF(TYPE(VLOOKUP(A1854,'2025 check'!$E$3:$E$2531,1,0))=16,"Legacy Eligibility","Y")</f>
        <v>Y</v>
      </c>
    </row>
    <row r="1855" spans="1:15" ht="28.5" x14ac:dyDescent="0.2">
      <c r="A1855" s="110" t="s">
        <v>4990</v>
      </c>
      <c r="B1855" s="149" t="s">
        <v>4991</v>
      </c>
      <c r="C1855" s="110" t="s">
        <v>2726</v>
      </c>
      <c r="D1855" s="147" t="s">
        <v>4992</v>
      </c>
      <c r="E1855" s="150">
        <v>22</v>
      </c>
      <c r="F1855" s="150">
        <v>24</v>
      </c>
      <c r="G1855" s="147" t="s">
        <v>1466</v>
      </c>
      <c r="H1855" s="110" t="s">
        <v>338</v>
      </c>
      <c r="I1855" s="110" t="s">
        <v>349</v>
      </c>
      <c r="J1855" s="110">
        <v>3</v>
      </c>
      <c r="K1855" s="154">
        <v>528</v>
      </c>
      <c r="L1855" s="154" t="s">
        <v>620</v>
      </c>
      <c r="M1855" s="154">
        <v>40.046100000000003</v>
      </c>
      <c r="N1855" s="154">
        <v>-98.7624</v>
      </c>
      <c r="O1855" s="154" t="str">
        <f>IF(TYPE(VLOOKUP(A1855,'2025 check'!$E$3:$E$2531,1,0))=16,"Legacy Eligibility","Y")</f>
        <v>Y</v>
      </c>
    </row>
    <row r="1856" spans="1:15" ht="28.5" x14ac:dyDescent="0.2">
      <c r="A1856" s="110" t="s">
        <v>4993</v>
      </c>
      <c r="B1856" s="149" t="s">
        <v>4994</v>
      </c>
      <c r="C1856" s="110" t="s">
        <v>1575</v>
      </c>
      <c r="D1856" s="147" t="s">
        <v>4995</v>
      </c>
      <c r="E1856" s="150">
        <v>41</v>
      </c>
      <c r="F1856" s="150">
        <v>22</v>
      </c>
      <c r="G1856" s="147" t="s">
        <v>1466</v>
      </c>
      <c r="H1856" s="110" t="s">
        <v>338</v>
      </c>
      <c r="I1856" s="110" t="s">
        <v>344</v>
      </c>
      <c r="J1856" s="110">
        <v>2</v>
      </c>
      <c r="K1856" s="154">
        <v>902</v>
      </c>
      <c r="L1856" s="154" t="s">
        <v>620</v>
      </c>
      <c r="M1856" s="154">
        <v>42.724699999999999</v>
      </c>
      <c r="N1856" s="154">
        <v>-98.481800000000007</v>
      </c>
      <c r="O1856" s="154" t="str">
        <f>IF(TYPE(VLOOKUP(A1856,'2025 check'!$E$3:$E$2531,1,0))=16,"Legacy Eligibility","Y")</f>
        <v>Legacy Eligibility</v>
      </c>
    </row>
    <row r="1857" spans="1:15" x14ac:dyDescent="0.2">
      <c r="A1857" s="110" t="s">
        <v>4996</v>
      </c>
      <c r="B1857" s="149">
        <v>0</v>
      </c>
      <c r="C1857" s="110" t="s">
        <v>895</v>
      </c>
      <c r="D1857" s="147" t="s">
        <v>4997</v>
      </c>
      <c r="E1857" s="150">
        <v>25</v>
      </c>
      <c r="F1857" s="150">
        <v>24</v>
      </c>
      <c r="G1857" s="147" t="s">
        <v>1832</v>
      </c>
      <c r="H1857" s="110" t="s">
        <v>338</v>
      </c>
      <c r="I1857" s="110" t="s">
        <v>349</v>
      </c>
      <c r="J1857" s="110">
        <v>3</v>
      </c>
      <c r="K1857" s="154">
        <v>600</v>
      </c>
      <c r="L1857" s="154" t="s">
        <v>620</v>
      </c>
      <c r="M1857" s="154">
        <v>41.23498346356245</v>
      </c>
      <c r="N1857" s="154">
        <v>-98.645200000000003</v>
      </c>
      <c r="O1857" s="154" t="str">
        <f>IF(TYPE(VLOOKUP(A1857,'2025 check'!$E$3:$E$2531,1,0))=16,"Legacy Eligibility","Y")</f>
        <v>Y</v>
      </c>
    </row>
    <row r="1858" spans="1:15" x14ac:dyDescent="0.2">
      <c r="A1858" s="110" t="s">
        <v>4998</v>
      </c>
      <c r="B1858" s="149" t="s">
        <v>4999</v>
      </c>
      <c r="C1858" s="110" t="s">
        <v>895</v>
      </c>
      <c r="D1858" s="147" t="s">
        <v>5000</v>
      </c>
      <c r="E1858" s="150">
        <v>30</v>
      </c>
      <c r="F1858" s="150">
        <v>24</v>
      </c>
      <c r="G1858" s="147" t="s">
        <v>1832</v>
      </c>
      <c r="H1858" s="110" t="s">
        <v>338</v>
      </c>
      <c r="I1858" s="110" t="s">
        <v>349</v>
      </c>
      <c r="J1858" s="110">
        <v>3</v>
      </c>
      <c r="K1858" s="154">
        <v>720</v>
      </c>
      <c r="L1858" s="154" t="s">
        <v>620</v>
      </c>
      <c r="M1858" s="154">
        <v>41.133899999999997</v>
      </c>
      <c r="N1858" s="154">
        <v>-98.739099999999993</v>
      </c>
      <c r="O1858" s="154" t="str">
        <f>IF(TYPE(VLOOKUP(A1858,'2025 check'!$E$3:$E$2531,1,0))=16,"Legacy Eligibility","Y")</f>
        <v>Y</v>
      </c>
    </row>
    <row r="1859" spans="1:15" x14ac:dyDescent="0.2">
      <c r="A1859" s="110" t="s">
        <v>5001</v>
      </c>
      <c r="B1859" s="149" t="s">
        <v>5002</v>
      </c>
      <c r="C1859" s="110" t="s">
        <v>895</v>
      </c>
      <c r="D1859" s="147" t="s">
        <v>5003</v>
      </c>
      <c r="E1859" s="150">
        <v>25</v>
      </c>
      <c r="F1859" s="150">
        <v>24</v>
      </c>
      <c r="G1859" s="147" t="s">
        <v>1832</v>
      </c>
      <c r="H1859" s="110" t="s">
        <v>338</v>
      </c>
      <c r="I1859" s="110" t="s">
        <v>349</v>
      </c>
      <c r="J1859" s="110">
        <v>3</v>
      </c>
      <c r="K1859" s="154">
        <v>600</v>
      </c>
      <c r="L1859" s="154" t="s">
        <v>620</v>
      </c>
      <c r="M1859" s="154">
        <v>41.157299999999999</v>
      </c>
      <c r="N1859" s="154">
        <v>-98.643199999999993</v>
      </c>
      <c r="O1859" s="154" t="str">
        <f>IF(TYPE(VLOOKUP(A1859,'2025 check'!$E$3:$E$2531,1,0))=16,"Legacy Eligibility","Y")</f>
        <v>Legacy Eligibility</v>
      </c>
    </row>
    <row r="1860" spans="1:15" x14ac:dyDescent="0.2">
      <c r="A1860" s="110" t="s">
        <v>5004</v>
      </c>
      <c r="B1860" s="149">
        <v>0</v>
      </c>
      <c r="C1860" s="110" t="s">
        <v>4017</v>
      </c>
      <c r="D1860" s="147" t="s">
        <v>5005</v>
      </c>
      <c r="E1860" s="150">
        <v>26</v>
      </c>
      <c r="F1860" s="150">
        <v>24</v>
      </c>
      <c r="G1860" s="147" t="s">
        <v>1832</v>
      </c>
      <c r="H1860" s="110" t="s">
        <v>338</v>
      </c>
      <c r="I1860" s="110" t="s">
        <v>349</v>
      </c>
      <c r="J1860" s="110">
        <v>3</v>
      </c>
      <c r="K1860" s="154">
        <v>624</v>
      </c>
      <c r="L1860" s="154" t="s">
        <v>620</v>
      </c>
      <c r="M1860" s="154">
        <v>40.356900000000003</v>
      </c>
      <c r="N1860" s="154">
        <v>-99.008499999999998</v>
      </c>
      <c r="O1860" s="154" t="str">
        <f>IF(TYPE(VLOOKUP(A1860,'2025 check'!$E$3:$E$2531,1,0))=16,"Legacy Eligibility","Y")</f>
        <v>Y</v>
      </c>
    </row>
    <row r="1861" spans="1:15" x14ac:dyDescent="0.2">
      <c r="A1861" s="110" t="s">
        <v>5006</v>
      </c>
      <c r="B1861" s="149">
        <v>0</v>
      </c>
      <c r="C1861" s="110" t="s">
        <v>4017</v>
      </c>
      <c r="D1861" s="147" t="s">
        <v>5007</v>
      </c>
      <c r="E1861" s="150">
        <v>30</v>
      </c>
      <c r="F1861" s="150">
        <v>26</v>
      </c>
      <c r="G1861" s="147" t="s">
        <v>1832</v>
      </c>
      <c r="H1861" s="110" t="s">
        <v>338</v>
      </c>
      <c r="I1861" s="110" t="s">
        <v>349</v>
      </c>
      <c r="J1861" s="110">
        <v>3</v>
      </c>
      <c r="K1861" s="154">
        <v>780</v>
      </c>
      <c r="L1861" s="154" t="s">
        <v>620</v>
      </c>
      <c r="M1861" s="154">
        <v>40.591799999999999</v>
      </c>
      <c r="N1861" s="154">
        <v>-98.781000000000006</v>
      </c>
      <c r="O1861" s="154" t="str">
        <f>IF(TYPE(VLOOKUP(A1861,'2025 check'!$E$3:$E$2531,1,0))=16,"Legacy Eligibility","Y")</f>
        <v>Y</v>
      </c>
    </row>
    <row r="1862" spans="1:15" x14ac:dyDescent="0.2">
      <c r="A1862" s="110" t="s">
        <v>5008</v>
      </c>
      <c r="B1862" s="149">
        <v>0</v>
      </c>
      <c r="C1862" s="110" t="s">
        <v>652</v>
      </c>
      <c r="D1862" s="147" t="s">
        <v>5009</v>
      </c>
      <c r="E1862" s="150">
        <v>32.000999999999998</v>
      </c>
      <c r="F1862" s="150">
        <v>24.6</v>
      </c>
      <c r="G1862" s="147" t="s">
        <v>1466</v>
      </c>
      <c r="H1862" s="110" t="s">
        <v>338</v>
      </c>
      <c r="I1862" s="110" t="s">
        <v>344</v>
      </c>
      <c r="J1862" s="110">
        <v>2</v>
      </c>
      <c r="K1862" s="154">
        <v>787.2</v>
      </c>
      <c r="L1862" s="154" t="s">
        <v>620</v>
      </c>
      <c r="M1862" s="154">
        <v>41.808027989813176</v>
      </c>
      <c r="N1862" s="154">
        <v>-97.658500000000004</v>
      </c>
      <c r="O1862" s="154" t="str">
        <f>IF(TYPE(VLOOKUP(A1862,'2025 check'!$E$3:$E$2531,1,0))=16,"Legacy Eligibility","Y")</f>
        <v>Y</v>
      </c>
    </row>
    <row r="1863" spans="1:15" x14ac:dyDescent="0.2">
      <c r="A1863" s="110" t="s">
        <v>5010</v>
      </c>
      <c r="B1863" s="149" t="s">
        <v>5011</v>
      </c>
      <c r="C1863" s="110" t="s">
        <v>512</v>
      </c>
      <c r="D1863" s="147" t="s">
        <v>5012</v>
      </c>
      <c r="E1863" s="150">
        <v>30</v>
      </c>
      <c r="F1863" s="150">
        <v>26</v>
      </c>
      <c r="G1863" s="147" t="s">
        <v>1832</v>
      </c>
      <c r="H1863" s="110" t="s">
        <v>338</v>
      </c>
      <c r="I1863" s="110" t="s">
        <v>344</v>
      </c>
      <c r="J1863" s="110">
        <v>2</v>
      </c>
      <c r="K1863" s="154">
        <v>780</v>
      </c>
      <c r="L1863" s="154" t="s">
        <v>620</v>
      </c>
      <c r="M1863" s="154">
        <v>41.665300000000002</v>
      </c>
      <c r="N1863" s="154">
        <v>-97.773799999999994</v>
      </c>
      <c r="O1863" s="154" t="str">
        <f>IF(TYPE(VLOOKUP(A1863,'2025 check'!$E$3:$E$2531,1,0))=16,"Legacy Eligibility","Y")</f>
        <v>Y</v>
      </c>
    </row>
    <row r="1864" spans="1:15" x14ac:dyDescent="0.2">
      <c r="A1864" s="110" t="s">
        <v>5013</v>
      </c>
      <c r="B1864" s="149" t="s">
        <v>5014</v>
      </c>
      <c r="C1864" s="110" t="s">
        <v>512</v>
      </c>
      <c r="D1864" s="147" t="s">
        <v>5015</v>
      </c>
      <c r="E1864" s="150">
        <v>30</v>
      </c>
      <c r="F1864" s="150">
        <v>26</v>
      </c>
      <c r="G1864" s="147" t="s">
        <v>1832</v>
      </c>
      <c r="H1864" s="110" t="s">
        <v>338</v>
      </c>
      <c r="I1864" s="110" t="s">
        <v>344</v>
      </c>
      <c r="J1864" s="110">
        <v>2</v>
      </c>
      <c r="K1864" s="154">
        <v>780</v>
      </c>
      <c r="L1864" s="154" t="s">
        <v>620</v>
      </c>
      <c r="M1864" s="154">
        <v>41.681800000000003</v>
      </c>
      <c r="N1864" s="154">
        <v>-97.773700000000005</v>
      </c>
      <c r="O1864" s="154" t="str">
        <f>IF(TYPE(VLOOKUP(A1864,'2025 check'!$E$3:$E$2531,1,0))=16,"Legacy Eligibility","Y")</f>
        <v>Y</v>
      </c>
    </row>
    <row r="1865" spans="1:15" x14ac:dyDescent="0.2">
      <c r="A1865" s="110" t="s">
        <v>5016</v>
      </c>
      <c r="B1865" s="149" t="s">
        <v>5017</v>
      </c>
      <c r="C1865" s="110" t="s">
        <v>456</v>
      </c>
      <c r="D1865" s="147" t="s">
        <v>5018</v>
      </c>
      <c r="E1865" s="150">
        <v>24</v>
      </c>
      <c r="F1865" s="150">
        <v>20.6</v>
      </c>
      <c r="G1865" s="147" t="s">
        <v>1832</v>
      </c>
      <c r="H1865" s="110" t="s">
        <v>338</v>
      </c>
      <c r="I1865" s="110" t="s">
        <v>359</v>
      </c>
      <c r="J1865" s="110">
        <v>1</v>
      </c>
      <c r="K1865" s="154">
        <v>494.4</v>
      </c>
      <c r="L1865" s="154" t="s">
        <v>620</v>
      </c>
      <c r="M1865" s="154">
        <v>41.4084</v>
      </c>
      <c r="N1865" s="154">
        <v>-96.812399999999997</v>
      </c>
      <c r="O1865" s="154" t="str">
        <f>IF(TYPE(VLOOKUP(A1865,'2025 check'!$E$3:$E$2531,1,0))=16,"Legacy Eligibility","Y")</f>
        <v>Y</v>
      </c>
    </row>
    <row r="1866" spans="1:15" x14ac:dyDescent="0.2">
      <c r="A1866" s="110" t="s">
        <v>5019</v>
      </c>
      <c r="B1866" s="149">
        <v>0</v>
      </c>
      <c r="C1866" s="110" t="s">
        <v>456</v>
      </c>
      <c r="D1866" s="147" t="s">
        <v>5020</v>
      </c>
      <c r="E1866" s="150">
        <v>60</v>
      </c>
      <c r="F1866" s="150">
        <v>25.8</v>
      </c>
      <c r="G1866" s="147" t="s">
        <v>1832</v>
      </c>
      <c r="H1866" s="110" t="s">
        <v>338</v>
      </c>
      <c r="I1866" s="110" t="s">
        <v>359</v>
      </c>
      <c r="J1866" s="110">
        <v>1</v>
      </c>
      <c r="K1866" s="154">
        <v>1548</v>
      </c>
      <c r="L1866" s="154" t="s">
        <v>620</v>
      </c>
      <c r="M1866" s="154">
        <v>41.2928</v>
      </c>
      <c r="N1866" s="154">
        <v>-96.556899999999999</v>
      </c>
      <c r="O1866" s="154" t="str">
        <f>IF(TYPE(VLOOKUP(A1866,'2025 check'!$E$3:$E$2531,1,0))=16,"Legacy Eligibility","Y")</f>
        <v>Y</v>
      </c>
    </row>
    <row r="1867" spans="1:15" x14ac:dyDescent="0.2">
      <c r="A1867" s="110" t="s">
        <v>5021</v>
      </c>
      <c r="B1867" s="149">
        <v>0</v>
      </c>
      <c r="C1867" s="110" t="s">
        <v>456</v>
      </c>
      <c r="D1867" s="147" t="s">
        <v>5022</v>
      </c>
      <c r="E1867" s="150">
        <v>126</v>
      </c>
      <c r="F1867" s="150">
        <v>24</v>
      </c>
      <c r="G1867" s="147" t="s">
        <v>1832</v>
      </c>
      <c r="H1867" s="110" t="s">
        <v>338</v>
      </c>
      <c r="I1867" s="110" t="s">
        <v>359</v>
      </c>
      <c r="J1867" s="110">
        <v>1</v>
      </c>
      <c r="K1867" s="154">
        <v>3024</v>
      </c>
      <c r="L1867" s="154" t="s">
        <v>620</v>
      </c>
      <c r="M1867" s="154">
        <v>41.191000000000003</v>
      </c>
      <c r="N1867" s="154">
        <v>-96.693299999999994</v>
      </c>
      <c r="O1867" s="154" t="str">
        <f>IF(TYPE(VLOOKUP(A1867,'2025 check'!$E$3:$E$2531,1,0))=16,"Legacy Eligibility","Y")</f>
        <v>Y</v>
      </c>
    </row>
    <row r="1868" spans="1:15" x14ac:dyDescent="0.2">
      <c r="A1868" s="110" t="s">
        <v>5023</v>
      </c>
      <c r="B1868" s="149" t="s">
        <v>5024</v>
      </c>
      <c r="C1868" s="110" t="s">
        <v>456</v>
      </c>
      <c r="D1868" s="147" t="s">
        <v>5025</v>
      </c>
      <c r="E1868" s="150">
        <v>40</v>
      </c>
      <c r="F1868" s="150">
        <v>26</v>
      </c>
      <c r="G1868" s="147" t="s">
        <v>1832</v>
      </c>
      <c r="H1868" s="110" t="s">
        <v>338</v>
      </c>
      <c r="I1868" s="110" t="s">
        <v>359</v>
      </c>
      <c r="J1868" s="110">
        <v>1</v>
      </c>
      <c r="K1868" s="154">
        <v>1040</v>
      </c>
      <c r="L1868" s="154" t="s">
        <v>620</v>
      </c>
      <c r="M1868" s="154">
        <v>41.313000000000002</v>
      </c>
      <c r="N1868" s="154">
        <v>-96.832400000000007</v>
      </c>
      <c r="O1868" s="154" t="str">
        <f>IF(TYPE(VLOOKUP(A1868,'2025 check'!$E$3:$E$2531,1,0))=16,"Legacy Eligibility","Y")</f>
        <v>Y</v>
      </c>
    </row>
    <row r="1869" spans="1:15" x14ac:dyDescent="0.2">
      <c r="A1869" s="110" t="s">
        <v>5026</v>
      </c>
      <c r="B1869" s="149">
        <v>0</v>
      </c>
      <c r="C1869" s="110" t="s">
        <v>456</v>
      </c>
      <c r="D1869" s="147" t="s">
        <v>5027</v>
      </c>
      <c r="E1869" s="150">
        <v>43</v>
      </c>
      <c r="F1869" s="150">
        <v>26</v>
      </c>
      <c r="G1869" s="147" t="s">
        <v>1832</v>
      </c>
      <c r="H1869" s="110" t="s">
        <v>338</v>
      </c>
      <c r="I1869" s="110" t="s">
        <v>359</v>
      </c>
      <c r="J1869" s="110">
        <v>1</v>
      </c>
      <c r="K1869" s="154">
        <v>1118</v>
      </c>
      <c r="L1869" s="154" t="s">
        <v>620</v>
      </c>
      <c r="M1869" s="154">
        <v>41.251199999999997</v>
      </c>
      <c r="N1869" s="154">
        <v>-96.908799999999999</v>
      </c>
      <c r="O1869" s="154" t="str">
        <f>IF(TYPE(VLOOKUP(A1869,'2025 check'!$E$3:$E$2531,1,0))=16,"Legacy Eligibility","Y")</f>
        <v>Y</v>
      </c>
    </row>
    <row r="1870" spans="1:15" x14ac:dyDescent="0.2">
      <c r="A1870" s="110" t="s">
        <v>5028</v>
      </c>
      <c r="B1870" s="149" t="s">
        <v>5029</v>
      </c>
      <c r="C1870" s="110" t="s">
        <v>460</v>
      </c>
      <c r="D1870" s="147" t="s">
        <v>5030</v>
      </c>
      <c r="E1870" s="150">
        <v>111</v>
      </c>
      <c r="F1870" s="150">
        <v>22.2</v>
      </c>
      <c r="G1870" s="147" t="s">
        <v>1443</v>
      </c>
      <c r="H1870" s="110" t="s">
        <v>338</v>
      </c>
      <c r="I1870" s="110" t="s">
        <v>359</v>
      </c>
      <c r="J1870" s="110">
        <v>1</v>
      </c>
      <c r="K1870" s="154">
        <v>2464.1999999999998</v>
      </c>
      <c r="L1870" s="154" t="s">
        <v>620</v>
      </c>
      <c r="M1870" s="154">
        <v>40.979900000000001</v>
      </c>
      <c r="N1870" s="154">
        <v>-97.330299999999994</v>
      </c>
      <c r="O1870" s="154" t="str">
        <f>IF(TYPE(VLOOKUP(A1870,'2025 check'!$E$3:$E$2531,1,0))=16,"Legacy Eligibility","Y")</f>
        <v>Y</v>
      </c>
    </row>
    <row r="1871" spans="1:15" x14ac:dyDescent="0.2">
      <c r="A1871" s="110" t="s">
        <v>5031</v>
      </c>
      <c r="B1871" s="149">
        <v>0</v>
      </c>
      <c r="C1871" s="110" t="s">
        <v>342</v>
      </c>
      <c r="D1871" s="147" t="s">
        <v>5032</v>
      </c>
      <c r="E1871" s="150">
        <v>25</v>
      </c>
      <c r="F1871" s="150">
        <v>28.5</v>
      </c>
      <c r="G1871" s="147" t="s">
        <v>1832</v>
      </c>
      <c r="H1871" s="110" t="s">
        <v>548</v>
      </c>
      <c r="I1871" s="110" t="s">
        <v>344</v>
      </c>
      <c r="J1871" s="110">
        <v>2</v>
      </c>
      <c r="K1871" s="154">
        <v>712.5</v>
      </c>
      <c r="L1871" s="154" t="s">
        <v>620</v>
      </c>
      <c r="M1871" s="154">
        <v>42.061799999999998</v>
      </c>
      <c r="N1871" s="154">
        <v>-96.953000000000003</v>
      </c>
      <c r="O1871" s="154" t="str">
        <f>IF(TYPE(VLOOKUP(A1871,'2025 check'!$E$3:$E$2531,1,0))=16,"Legacy Eligibility","Y")</f>
        <v>Y</v>
      </c>
    </row>
    <row r="1872" spans="1:15" x14ac:dyDescent="0.2">
      <c r="A1872" s="110" t="s">
        <v>5033</v>
      </c>
      <c r="B1872" s="149">
        <v>0</v>
      </c>
      <c r="C1872" s="110" t="s">
        <v>342</v>
      </c>
      <c r="D1872" s="147" t="s">
        <v>5034</v>
      </c>
      <c r="E1872" s="150">
        <v>30</v>
      </c>
      <c r="F1872" s="150">
        <v>28</v>
      </c>
      <c r="G1872" s="147" t="s">
        <v>1832</v>
      </c>
      <c r="H1872" s="110" t="s">
        <v>548</v>
      </c>
      <c r="I1872" s="110" t="s">
        <v>344</v>
      </c>
      <c r="J1872" s="110">
        <v>2</v>
      </c>
      <c r="K1872" s="154">
        <v>840</v>
      </c>
      <c r="L1872" s="154" t="s">
        <v>620</v>
      </c>
      <c r="M1872" s="154">
        <v>41.8733</v>
      </c>
      <c r="N1872" s="154">
        <v>-96.958799999999997</v>
      </c>
      <c r="O1872" s="154" t="str">
        <f>IF(TYPE(VLOOKUP(A1872,'2025 check'!$E$3:$E$2531,1,0))=16,"Legacy Eligibility","Y")</f>
        <v>Y</v>
      </c>
    </row>
    <row r="1873" spans="1:15" x14ac:dyDescent="0.2">
      <c r="A1873" s="110" t="s">
        <v>5035</v>
      </c>
      <c r="B1873" s="149">
        <v>0</v>
      </c>
      <c r="C1873" s="110" t="s">
        <v>342</v>
      </c>
      <c r="D1873" s="147" t="s">
        <v>5036</v>
      </c>
      <c r="E1873" s="150">
        <v>31</v>
      </c>
      <c r="F1873" s="150">
        <v>28.7</v>
      </c>
      <c r="G1873" s="147" t="s">
        <v>1832</v>
      </c>
      <c r="H1873" s="110" t="s">
        <v>548</v>
      </c>
      <c r="I1873" s="110" t="s">
        <v>344</v>
      </c>
      <c r="J1873" s="110">
        <v>2</v>
      </c>
      <c r="K1873" s="154">
        <v>889.7</v>
      </c>
      <c r="L1873" s="154" t="s">
        <v>620</v>
      </c>
      <c r="M1873" s="154">
        <v>41.786299999999997</v>
      </c>
      <c r="N1873" s="154">
        <v>-96.975700000000003</v>
      </c>
      <c r="O1873" s="154" t="str">
        <f>IF(TYPE(VLOOKUP(A1873,'2025 check'!$E$3:$E$2531,1,0))=16,"Legacy Eligibility","Y")</f>
        <v>Y</v>
      </c>
    </row>
    <row r="1874" spans="1:15" x14ac:dyDescent="0.2">
      <c r="A1874" s="110" t="s">
        <v>5037</v>
      </c>
      <c r="B1874" s="149">
        <v>0</v>
      </c>
      <c r="C1874" s="110" t="s">
        <v>342</v>
      </c>
      <c r="D1874" s="147" t="s">
        <v>5038</v>
      </c>
      <c r="E1874" s="150">
        <v>97</v>
      </c>
      <c r="F1874" s="150">
        <v>30.3</v>
      </c>
      <c r="G1874" s="147" t="s">
        <v>1832</v>
      </c>
      <c r="H1874" s="110" t="s">
        <v>548</v>
      </c>
      <c r="I1874" s="110" t="s">
        <v>344</v>
      </c>
      <c r="J1874" s="110">
        <v>2</v>
      </c>
      <c r="K1874" s="154">
        <v>2939.1</v>
      </c>
      <c r="L1874" s="154" t="s">
        <v>620</v>
      </c>
      <c r="M1874" s="154">
        <v>41.742600000000003</v>
      </c>
      <c r="N1874" s="154">
        <v>-96.796899999999994</v>
      </c>
      <c r="O1874" s="154" t="str">
        <f>IF(TYPE(VLOOKUP(A1874,'2025 check'!$E$3:$E$2531,1,0))=16,"Legacy Eligibility","Y")</f>
        <v>Y</v>
      </c>
    </row>
    <row r="1875" spans="1:15" x14ac:dyDescent="0.2">
      <c r="A1875" s="110" t="s">
        <v>5039</v>
      </c>
      <c r="B1875" s="149" t="s">
        <v>5040</v>
      </c>
      <c r="C1875" s="110" t="s">
        <v>352</v>
      </c>
      <c r="D1875" s="147" t="s">
        <v>5041</v>
      </c>
      <c r="E1875" s="150">
        <v>166</v>
      </c>
      <c r="F1875" s="150">
        <v>30.3</v>
      </c>
      <c r="G1875" s="147" t="s">
        <v>3621</v>
      </c>
      <c r="H1875" s="110" t="s">
        <v>338</v>
      </c>
      <c r="I1875" s="110" t="s">
        <v>344</v>
      </c>
      <c r="J1875" s="110">
        <v>2</v>
      </c>
      <c r="K1875" s="154">
        <v>5029.8</v>
      </c>
      <c r="L1875" s="154" t="s">
        <v>340</v>
      </c>
      <c r="M1875" s="154">
        <v>42.469999299999998</v>
      </c>
      <c r="N1875" s="154">
        <v>-96.524999300000005</v>
      </c>
      <c r="O1875" s="154" t="str">
        <f>IF(TYPE(VLOOKUP(A1875,'2025 check'!$E$3:$E$2531,1,0))=16,"Legacy Eligibility","Y")</f>
        <v>Y</v>
      </c>
    </row>
    <row r="1876" spans="1:15" x14ac:dyDescent="0.2">
      <c r="A1876" s="110" t="s">
        <v>5042</v>
      </c>
      <c r="B1876" s="149" t="s">
        <v>5043</v>
      </c>
      <c r="C1876" s="110" t="s">
        <v>880</v>
      </c>
      <c r="D1876" s="147" t="s">
        <v>5044</v>
      </c>
      <c r="E1876" s="150">
        <v>24</v>
      </c>
      <c r="F1876" s="150">
        <v>28.1</v>
      </c>
      <c r="G1876" s="147" t="s">
        <v>1832</v>
      </c>
      <c r="H1876" s="110" t="s">
        <v>338</v>
      </c>
      <c r="I1876" s="110" t="s">
        <v>344</v>
      </c>
      <c r="J1876" s="110">
        <v>2</v>
      </c>
      <c r="K1876" s="154">
        <v>674.4</v>
      </c>
      <c r="L1876" s="154" t="s">
        <v>340</v>
      </c>
      <c r="M1876" s="154">
        <v>41.479999300000003</v>
      </c>
      <c r="N1876" s="154">
        <v>-96.463300000000004</v>
      </c>
      <c r="O1876" s="154" t="str">
        <f>IF(TYPE(VLOOKUP(A1876,'2025 check'!$E$3:$E$2531,1,0))=16,"Legacy Eligibility","Y")</f>
        <v>Y</v>
      </c>
    </row>
    <row r="1877" spans="1:15" ht="28.5" x14ac:dyDescent="0.2">
      <c r="A1877" s="110" t="s">
        <v>5045</v>
      </c>
      <c r="B1877" s="149" t="s">
        <v>5046</v>
      </c>
      <c r="C1877" s="110" t="s">
        <v>828</v>
      </c>
      <c r="D1877" s="147" t="s">
        <v>5047</v>
      </c>
      <c r="E1877" s="150">
        <v>61</v>
      </c>
      <c r="F1877" s="150">
        <v>20.100000000000001</v>
      </c>
      <c r="G1877" s="147" t="s">
        <v>1466</v>
      </c>
      <c r="H1877" s="110" t="s">
        <v>338</v>
      </c>
      <c r="I1877" s="110" t="s">
        <v>349</v>
      </c>
      <c r="J1877" s="110">
        <v>3</v>
      </c>
      <c r="K1877" s="154">
        <v>1226.0999999999999</v>
      </c>
      <c r="L1877" s="154" t="s">
        <v>620</v>
      </c>
      <c r="M1877" s="154">
        <v>40.710526430999103</v>
      </c>
      <c r="N1877" s="154">
        <v>-98.702537550926209</v>
      </c>
      <c r="O1877" s="154" t="str">
        <f>IF(TYPE(VLOOKUP(A1877,'2025 check'!$E$3:$E$2531,1,0))=16,"Legacy Eligibility","Y")</f>
        <v>Y</v>
      </c>
    </row>
    <row r="1878" spans="1:15" x14ac:dyDescent="0.2">
      <c r="A1878" s="110" t="s">
        <v>5048</v>
      </c>
      <c r="B1878" s="149" t="s">
        <v>5049</v>
      </c>
      <c r="C1878" s="110" t="s">
        <v>1202</v>
      </c>
      <c r="D1878" s="147" t="s">
        <v>5050</v>
      </c>
      <c r="E1878" s="150">
        <v>130</v>
      </c>
      <c r="F1878" s="150">
        <v>30.3</v>
      </c>
      <c r="G1878" s="147" t="s">
        <v>3527</v>
      </c>
      <c r="H1878" s="110" t="s">
        <v>338</v>
      </c>
      <c r="I1878" s="110" t="s">
        <v>359</v>
      </c>
      <c r="J1878" s="110">
        <v>1</v>
      </c>
      <c r="K1878" s="154">
        <v>3939</v>
      </c>
      <c r="L1878" s="154" t="s">
        <v>340</v>
      </c>
      <c r="M1878" s="154">
        <v>41.002299999999998</v>
      </c>
      <c r="N1878" s="154">
        <v>-96.800299999999993</v>
      </c>
      <c r="O1878" s="154" t="str">
        <f>IF(TYPE(VLOOKUP(A1878,'2025 check'!$E$3:$E$2531,1,0))=16,"Legacy Eligibility","Y")</f>
        <v>Y</v>
      </c>
    </row>
    <row r="1879" spans="1:15" x14ac:dyDescent="0.2">
      <c r="A1879" s="110" t="s">
        <v>5051</v>
      </c>
      <c r="B1879" s="149" t="s">
        <v>5052</v>
      </c>
      <c r="C1879" s="110" t="s">
        <v>435</v>
      </c>
      <c r="D1879" s="147" t="s">
        <v>5053</v>
      </c>
      <c r="E1879" s="150">
        <v>32</v>
      </c>
      <c r="F1879" s="150">
        <v>20.100000000000001</v>
      </c>
      <c r="G1879" s="147" t="s">
        <v>1466</v>
      </c>
      <c r="H1879" s="110" t="s">
        <v>338</v>
      </c>
      <c r="I1879" s="110" t="s">
        <v>349</v>
      </c>
      <c r="J1879" s="110">
        <v>3</v>
      </c>
      <c r="K1879" s="154">
        <v>643.20000000000005</v>
      </c>
      <c r="L1879" s="154" t="s">
        <v>620</v>
      </c>
      <c r="M1879" s="154">
        <v>41.013199999999998</v>
      </c>
      <c r="N1879" s="154">
        <v>-98.244500000000002</v>
      </c>
      <c r="O1879" s="154" t="str">
        <f>IF(TYPE(VLOOKUP(A1879,'2025 check'!$E$3:$E$2531,1,0))=16,"Legacy Eligibility","Y")</f>
        <v>Y</v>
      </c>
    </row>
    <row r="1880" spans="1:15" x14ac:dyDescent="0.2">
      <c r="A1880" s="110" t="s">
        <v>5054</v>
      </c>
      <c r="B1880" s="149" t="s">
        <v>5055</v>
      </c>
      <c r="C1880" s="110" t="s">
        <v>512</v>
      </c>
      <c r="D1880" s="147" t="s">
        <v>5056</v>
      </c>
      <c r="E1880" s="150">
        <v>48</v>
      </c>
      <c r="F1880" s="150">
        <v>31.2</v>
      </c>
      <c r="G1880" s="147" t="s">
        <v>3621</v>
      </c>
      <c r="H1880" s="110" t="s">
        <v>338</v>
      </c>
      <c r="I1880" s="110" t="s">
        <v>344</v>
      </c>
      <c r="J1880" s="110">
        <v>2</v>
      </c>
      <c r="K1880" s="154">
        <v>1497.6</v>
      </c>
      <c r="L1880" s="154" t="s">
        <v>340</v>
      </c>
      <c r="M1880" s="154">
        <v>41.6967</v>
      </c>
      <c r="N1880" s="154">
        <v>-97.691699999999997</v>
      </c>
      <c r="O1880" s="154" t="str">
        <f>IF(TYPE(VLOOKUP(A1880,'2025 check'!$E$3:$E$2531,1,0))=16,"Legacy Eligibility","Y")</f>
        <v>Y</v>
      </c>
    </row>
    <row r="1881" spans="1:15" x14ac:dyDescent="0.2">
      <c r="A1881" s="110" t="s">
        <v>5057</v>
      </c>
      <c r="B1881" s="149" t="s">
        <v>5058</v>
      </c>
      <c r="C1881" s="110" t="s">
        <v>381</v>
      </c>
      <c r="D1881" s="147" t="s">
        <v>5059</v>
      </c>
      <c r="E1881" s="150">
        <v>24</v>
      </c>
      <c r="F1881" s="150">
        <v>20.3</v>
      </c>
      <c r="G1881" s="147" t="s">
        <v>1832</v>
      </c>
      <c r="H1881" s="110" t="s">
        <v>338</v>
      </c>
      <c r="I1881" s="110" t="s">
        <v>359</v>
      </c>
      <c r="J1881" s="110">
        <v>1</v>
      </c>
      <c r="K1881" s="154">
        <v>487.2</v>
      </c>
      <c r="L1881" s="154" t="s">
        <v>620</v>
      </c>
      <c r="M1881" s="154">
        <v>40.069200000000002</v>
      </c>
      <c r="N1881" s="154">
        <v>-95.6905</v>
      </c>
      <c r="O1881" s="154" t="str">
        <f>IF(TYPE(VLOOKUP(A1881,'2025 check'!$E$3:$E$2531,1,0))=16,"Legacy Eligibility","Y")</f>
        <v>Y</v>
      </c>
    </row>
    <row r="1882" spans="1:15" x14ac:dyDescent="0.2">
      <c r="A1882" s="110" t="s">
        <v>5060</v>
      </c>
      <c r="B1882" s="149">
        <v>0</v>
      </c>
      <c r="C1882" s="110" t="s">
        <v>456</v>
      </c>
      <c r="D1882" s="147" t="s">
        <v>5061</v>
      </c>
      <c r="E1882" s="150">
        <v>24</v>
      </c>
      <c r="F1882" s="150">
        <v>22</v>
      </c>
      <c r="G1882" s="147" t="s">
        <v>1832</v>
      </c>
      <c r="H1882" s="110" t="s">
        <v>338</v>
      </c>
      <c r="I1882" s="110" t="s">
        <v>359</v>
      </c>
      <c r="J1882" s="110">
        <v>1</v>
      </c>
      <c r="K1882" s="154">
        <v>528</v>
      </c>
      <c r="L1882" s="154" t="s">
        <v>620</v>
      </c>
      <c r="M1882" s="154">
        <v>41.0961</v>
      </c>
      <c r="N1882" s="154">
        <v>-96.620800000000003</v>
      </c>
      <c r="O1882" s="154" t="str">
        <f>IF(TYPE(VLOOKUP(A1882,'2025 check'!$E$3:$E$2531,1,0))=16,"Legacy Eligibility","Y")</f>
        <v>Y</v>
      </c>
    </row>
    <row r="1883" spans="1:15" x14ac:dyDescent="0.2">
      <c r="A1883" s="110" t="s">
        <v>5062</v>
      </c>
      <c r="B1883" s="149">
        <v>0</v>
      </c>
      <c r="C1883" s="110" t="s">
        <v>456</v>
      </c>
      <c r="D1883" s="147" t="s">
        <v>5063</v>
      </c>
      <c r="E1883" s="150">
        <v>122</v>
      </c>
      <c r="F1883" s="150">
        <v>24</v>
      </c>
      <c r="G1883" s="147" t="s">
        <v>1832</v>
      </c>
      <c r="H1883" s="110" t="s">
        <v>338</v>
      </c>
      <c r="I1883" s="110" t="s">
        <v>359</v>
      </c>
      <c r="J1883" s="110">
        <v>1</v>
      </c>
      <c r="K1883" s="154">
        <v>2928</v>
      </c>
      <c r="L1883" s="154" t="s">
        <v>620</v>
      </c>
      <c r="M1883" s="154">
        <v>41.082000000000001</v>
      </c>
      <c r="N1883" s="154">
        <v>-96.425799999999995</v>
      </c>
      <c r="O1883" s="154" t="str">
        <f>IF(TYPE(VLOOKUP(A1883,'2025 check'!$E$3:$E$2531,1,0))=16,"Legacy Eligibility","Y")</f>
        <v>Y</v>
      </c>
    </row>
    <row r="1884" spans="1:15" ht="28.5" x14ac:dyDescent="0.2">
      <c r="A1884" s="110" t="s">
        <v>5064</v>
      </c>
      <c r="B1884" s="149" t="s">
        <v>3426</v>
      </c>
      <c r="C1884" s="110" t="s">
        <v>473</v>
      </c>
      <c r="D1884" s="147" t="s">
        <v>5065</v>
      </c>
      <c r="E1884" s="150">
        <v>24</v>
      </c>
      <c r="F1884" s="150">
        <v>21.8</v>
      </c>
      <c r="G1884" s="147" t="s">
        <v>1466</v>
      </c>
      <c r="H1884" s="110" t="s">
        <v>338</v>
      </c>
      <c r="I1884" s="110" t="s">
        <v>359</v>
      </c>
      <c r="J1884" s="110">
        <v>1</v>
      </c>
      <c r="K1884" s="154">
        <v>523.20000000000005</v>
      </c>
      <c r="L1884" s="154" t="s">
        <v>620</v>
      </c>
      <c r="M1884" s="154">
        <v>40.032193838833564</v>
      </c>
      <c r="N1884" s="154">
        <v>-97.463189271163955</v>
      </c>
      <c r="O1884" s="154" t="str">
        <f>IF(TYPE(VLOOKUP(A1884,'2025 check'!$E$3:$E$2531,1,0))=16,"Legacy Eligibility","Y")</f>
        <v>Y</v>
      </c>
    </row>
    <row r="1885" spans="1:15" x14ac:dyDescent="0.2">
      <c r="A1885" s="110" t="s">
        <v>5066</v>
      </c>
      <c r="B1885" s="149" t="s">
        <v>5067</v>
      </c>
      <c r="C1885" s="110" t="s">
        <v>559</v>
      </c>
      <c r="D1885" s="147" t="s">
        <v>5068</v>
      </c>
      <c r="E1885" s="150">
        <v>30</v>
      </c>
      <c r="F1885" s="150">
        <v>28</v>
      </c>
      <c r="G1885" s="147" t="s">
        <v>1832</v>
      </c>
      <c r="H1885" s="110" t="s">
        <v>548</v>
      </c>
      <c r="I1885" s="110" t="s">
        <v>359</v>
      </c>
      <c r="J1885" s="110">
        <v>1</v>
      </c>
      <c r="K1885" s="154">
        <v>840</v>
      </c>
      <c r="L1885" s="154" t="s">
        <v>620</v>
      </c>
      <c r="M1885" s="154">
        <v>40.393599999999999</v>
      </c>
      <c r="N1885" s="154">
        <v>-97.256500000000003</v>
      </c>
      <c r="O1885" s="154" t="str">
        <f>IF(TYPE(VLOOKUP(A1885,'2025 check'!$E$3:$E$2531,1,0))=16,"Legacy Eligibility","Y")</f>
        <v>Y</v>
      </c>
    </row>
    <row r="1886" spans="1:15" x14ac:dyDescent="0.2">
      <c r="A1886" s="110" t="s">
        <v>5069</v>
      </c>
      <c r="B1886" s="149">
        <v>0</v>
      </c>
      <c r="C1886" s="110" t="s">
        <v>456</v>
      </c>
      <c r="D1886" s="147" t="s">
        <v>5070</v>
      </c>
      <c r="E1886" s="150">
        <v>24</v>
      </c>
      <c r="F1886" s="150">
        <v>0</v>
      </c>
      <c r="G1886" s="147" t="s">
        <v>1832</v>
      </c>
      <c r="H1886" s="110" t="s">
        <v>358</v>
      </c>
      <c r="I1886" s="110" t="s">
        <v>359</v>
      </c>
      <c r="J1886" s="110">
        <v>1</v>
      </c>
      <c r="K1886" s="154">
        <v>0</v>
      </c>
      <c r="L1886" s="154" t="s">
        <v>620</v>
      </c>
      <c r="M1886" s="154">
        <v>41.222499999999997</v>
      </c>
      <c r="N1886" s="154">
        <v>-96.396900000000002</v>
      </c>
      <c r="O1886" s="154" t="str">
        <f>IF(TYPE(VLOOKUP(A1886,'2025 check'!$E$3:$E$2531,1,0))=16,"Legacy Eligibility","Y")</f>
        <v>Legacy Eligibility</v>
      </c>
    </row>
    <row r="1887" spans="1:15" x14ac:dyDescent="0.2">
      <c r="A1887" s="110" t="s">
        <v>5071</v>
      </c>
      <c r="B1887" s="149">
        <v>0</v>
      </c>
      <c r="C1887" s="110" t="s">
        <v>1481</v>
      </c>
      <c r="D1887" s="147" t="s">
        <v>5072</v>
      </c>
      <c r="E1887" s="150">
        <v>40</v>
      </c>
      <c r="F1887" s="150">
        <v>26.1</v>
      </c>
      <c r="G1887" s="147" t="s">
        <v>1832</v>
      </c>
      <c r="H1887" s="110" t="s">
        <v>338</v>
      </c>
      <c r="I1887" s="110" t="s">
        <v>349</v>
      </c>
      <c r="J1887" s="110">
        <v>3</v>
      </c>
      <c r="K1887" s="154">
        <v>1044</v>
      </c>
      <c r="L1887" s="154" t="s">
        <v>620</v>
      </c>
      <c r="M1887" s="154">
        <v>40.844200000000001</v>
      </c>
      <c r="N1887" s="154">
        <v>-99.327600000000004</v>
      </c>
      <c r="O1887" s="154" t="str">
        <f>IF(TYPE(VLOOKUP(A1887,'2025 check'!$E$3:$E$2531,1,0))=16,"Legacy Eligibility","Y")</f>
        <v>Y</v>
      </c>
    </row>
    <row r="1888" spans="1:15" x14ac:dyDescent="0.2">
      <c r="A1888" s="110" t="s">
        <v>5073</v>
      </c>
      <c r="B1888" s="149" t="s">
        <v>5074</v>
      </c>
      <c r="C1888" s="110" t="s">
        <v>980</v>
      </c>
      <c r="D1888" s="147" t="s">
        <v>5075</v>
      </c>
      <c r="E1888" s="150">
        <v>30</v>
      </c>
      <c r="F1888" s="150">
        <v>30</v>
      </c>
      <c r="G1888" s="147" t="s">
        <v>1832</v>
      </c>
      <c r="H1888" s="110" t="s">
        <v>338</v>
      </c>
      <c r="I1888" s="110" t="s">
        <v>344</v>
      </c>
      <c r="J1888" s="110">
        <v>2</v>
      </c>
      <c r="K1888" s="154">
        <v>900</v>
      </c>
      <c r="L1888" s="154" t="s">
        <v>620</v>
      </c>
      <c r="M1888" s="154">
        <v>41.721899999999998</v>
      </c>
      <c r="N1888" s="154">
        <v>-97.252499999999998</v>
      </c>
      <c r="O1888" s="154" t="str">
        <f>IF(TYPE(VLOOKUP(A1888,'2025 check'!$E$3:$E$2531,1,0))=16,"Legacy Eligibility","Y")</f>
        <v>Y</v>
      </c>
    </row>
    <row r="1889" spans="1:15" x14ac:dyDescent="0.2">
      <c r="A1889" s="110" t="s">
        <v>5076</v>
      </c>
      <c r="B1889" s="149">
        <v>0</v>
      </c>
      <c r="C1889" s="110" t="s">
        <v>342</v>
      </c>
      <c r="D1889" s="147" t="s">
        <v>5077</v>
      </c>
      <c r="E1889" s="150">
        <v>25</v>
      </c>
      <c r="F1889" s="150">
        <v>28.4</v>
      </c>
      <c r="G1889" s="147" t="s">
        <v>1832</v>
      </c>
      <c r="H1889" s="110" t="s">
        <v>338</v>
      </c>
      <c r="I1889" s="110" t="s">
        <v>344</v>
      </c>
      <c r="J1889" s="110">
        <v>2</v>
      </c>
      <c r="K1889" s="154">
        <v>710</v>
      </c>
      <c r="L1889" s="154" t="s">
        <v>620</v>
      </c>
      <c r="M1889" s="154">
        <v>41.764183994885109</v>
      </c>
      <c r="N1889" s="154">
        <v>-96.961932186508179</v>
      </c>
      <c r="O1889" s="154" t="str">
        <f>IF(TYPE(VLOOKUP(A1889,'2025 check'!$E$3:$E$2531,1,0))=16,"Legacy Eligibility","Y")</f>
        <v>Y</v>
      </c>
    </row>
    <row r="1890" spans="1:15" x14ac:dyDescent="0.2">
      <c r="A1890" s="110" t="s">
        <v>5078</v>
      </c>
      <c r="B1890" s="149">
        <v>0</v>
      </c>
      <c r="C1890" s="110" t="s">
        <v>342</v>
      </c>
      <c r="D1890" s="147" t="s">
        <v>5079</v>
      </c>
      <c r="E1890" s="150">
        <v>25</v>
      </c>
      <c r="F1890" s="150">
        <v>28.6</v>
      </c>
      <c r="G1890" s="147" t="s">
        <v>1832</v>
      </c>
      <c r="H1890" s="110" t="s">
        <v>338</v>
      </c>
      <c r="I1890" s="110" t="s">
        <v>344</v>
      </c>
      <c r="J1890" s="110">
        <v>2</v>
      </c>
      <c r="K1890" s="154">
        <v>715</v>
      </c>
      <c r="L1890" s="154" t="s">
        <v>620</v>
      </c>
      <c r="M1890" s="154">
        <v>41.858499999999999</v>
      </c>
      <c r="N1890" s="154">
        <v>-96.961699999999993</v>
      </c>
      <c r="O1890" s="154" t="str">
        <f>IF(TYPE(VLOOKUP(A1890,'2025 check'!$E$3:$E$2531,1,0))=16,"Legacy Eligibility","Y")</f>
        <v>Y</v>
      </c>
    </row>
    <row r="1891" spans="1:15" x14ac:dyDescent="0.2">
      <c r="A1891" s="110" t="s">
        <v>5080</v>
      </c>
      <c r="B1891" s="149">
        <v>0</v>
      </c>
      <c r="C1891" s="110" t="s">
        <v>342</v>
      </c>
      <c r="D1891" s="147" t="s">
        <v>5081</v>
      </c>
      <c r="E1891" s="150">
        <v>25</v>
      </c>
      <c r="F1891" s="150">
        <v>28.5</v>
      </c>
      <c r="G1891" s="147" t="s">
        <v>1832</v>
      </c>
      <c r="H1891" s="110" t="s">
        <v>338</v>
      </c>
      <c r="I1891" s="110" t="s">
        <v>344</v>
      </c>
      <c r="J1891" s="110">
        <v>2</v>
      </c>
      <c r="K1891" s="154">
        <v>712.5</v>
      </c>
      <c r="L1891" s="154" t="s">
        <v>620</v>
      </c>
      <c r="M1891" s="154">
        <v>42.047499999999999</v>
      </c>
      <c r="N1891" s="154">
        <v>-96.9816</v>
      </c>
      <c r="O1891" s="154" t="str">
        <f>IF(TYPE(VLOOKUP(A1891,'2025 check'!$E$3:$E$2531,1,0))=16,"Legacy Eligibility","Y")</f>
        <v>Y</v>
      </c>
    </row>
    <row r="1892" spans="1:15" x14ac:dyDescent="0.2">
      <c r="A1892" s="110" t="s">
        <v>5082</v>
      </c>
      <c r="B1892" s="149">
        <v>0</v>
      </c>
      <c r="C1892" s="110" t="s">
        <v>342</v>
      </c>
      <c r="D1892" s="147" t="s">
        <v>5083</v>
      </c>
      <c r="E1892" s="150">
        <v>31</v>
      </c>
      <c r="F1892" s="150">
        <v>28.5</v>
      </c>
      <c r="G1892" s="147" t="s">
        <v>1832</v>
      </c>
      <c r="H1892" s="110" t="s">
        <v>338</v>
      </c>
      <c r="I1892" s="110" t="s">
        <v>344</v>
      </c>
      <c r="J1892" s="110">
        <v>2</v>
      </c>
      <c r="K1892" s="154">
        <v>883.5</v>
      </c>
      <c r="L1892" s="154" t="s">
        <v>620</v>
      </c>
      <c r="M1892" s="154">
        <v>42.0471</v>
      </c>
      <c r="N1892" s="154">
        <v>-96.894900000000007</v>
      </c>
      <c r="O1892" s="154" t="str">
        <f>IF(TYPE(VLOOKUP(A1892,'2025 check'!$E$3:$E$2531,1,0))=16,"Legacy Eligibility","Y")</f>
        <v>Y</v>
      </c>
    </row>
    <row r="1893" spans="1:15" x14ac:dyDescent="0.2">
      <c r="A1893" s="110" t="s">
        <v>5084</v>
      </c>
      <c r="B1893" s="149">
        <v>0</v>
      </c>
      <c r="C1893" s="110" t="s">
        <v>342</v>
      </c>
      <c r="D1893" s="147" t="s">
        <v>5085</v>
      </c>
      <c r="E1893" s="150">
        <v>24</v>
      </c>
      <c r="F1893" s="150">
        <v>28</v>
      </c>
      <c r="G1893" s="147" t="s">
        <v>1832</v>
      </c>
      <c r="H1893" s="110" t="s">
        <v>338</v>
      </c>
      <c r="I1893" s="110" t="s">
        <v>344</v>
      </c>
      <c r="J1893" s="110">
        <v>2</v>
      </c>
      <c r="K1893" s="154">
        <v>672</v>
      </c>
      <c r="L1893" s="154" t="s">
        <v>620</v>
      </c>
      <c r="M1893" s="154">
        <v>41.896599999999999</v>
      </c>
      <c r="N1893" s="154">
        <v>-96.942300000000003</v>
      </c>
      <c r="O1893" s="154" t="str">
        <f>IF(TYPE(VLOOKUP(A1893,'2025 check'!$E$3:$E$2531,1,0))=16,"Legacy Eligibility","Y")</f>
        <v>Y</v>
      </c>
    </row>
    <row r="1894" spans="1:15" x14ac:dyDescent="0.2">
      <c r="A1894" s="110" t="s">
        <v>5086</v>
      </c>
      <c r="B1894" s="149">
        <v>0</v>
      </c>
      <c r="C1894" s="110" t="s">
        <v>342</v>
      </c>
      <c r="D1894" s="147" t="s">
        <v>5087</v>
      </c>
      <c r="E1894" s="150">
        <v>25</v>
      </c>
      <c r="F1894" s="150">
        <v>28.5</v>
      </c>
      <c r="G1894" s="147" t="s">
        <v>1832</v>
      </c>
      <c r="H1894" s="110" t="s">
        <v>338</v>
      </c>
      <c r="I1894" s="110" t="s">
        <v>344</v>
      </c>
      <c r="J1894" s="110">
        <v>2</v>
      </c>
      <c r="K1894" s="154">
        <v>712.5</v>
      </c>
      <c r="L1894" s="154" t="s">
        <v>620</v>
      </c>
      <c r="M1894" s="154">
        <v>42.032699999999998</v>
      </c>
      <c r="N1894" s="154">
        <v>-96.9328</v>
      </c>
      <c r="O1894" s="154" t="str">
        <f>IF(TYPE(VLOOKUP(A1894,'2025 check'!$E$3:$E$2531,1,0))=16,"Legacy Eligibility","Y")</f>
        <v>Y</v>
      </c>
    </row>
    <row r="1895" spans="1:15" x14ac:dyDescent="0.2">
      <c r="A1895" s="110" t="s">
        <v>5088</v>
      </c>
      <c r="B1895" s="149">
        <v>0</v>
      </c>
      <c r="C1895" s="110" t="s">
        <v>342</v>
      </c>
      <c r="D1895" s="147" t="s">
        <v>5089</v>
      </c>
      <c r="E1895" s="150">
        <v>30</v>
      </c>
      <c r="F1895" s="150">
        <v>28.6</v>
      </c>
      <c r="G1895" s="147" t="s">
        <v>1832</v>
      </c>
      <c r="H1895" s="110" t="s">
        <v>338</v>
      </c>
      <c r="I1895" s="110" t="s">
        <v>344</v>
      </c>
      <c r="J1895" s="110">
        <v>2</v>
      </c>
      <c r="K1895" s="154">
        <v>858</v>
      </c>
      <c r="L1895" s="154" t="s">
        <v>620</v>
      </c>
      <c r="M1895" s="154">
        <v>42.0182</v>
      </c>
      <c r="N1895" s="154">
        <v>-96.920199999999994</v>
      </c>
      <c r="O1895" s="154" t="str">
        <f>IF(TYPE(VLOOKUP(A1895,'2025 check'!$E$3:$E$2531,1,0))=16,"Legacy Eligibility","Y")</f>
        <v>Y</v>
      </c>
    </row>
    <row r="1896" spans="1:15" x14ac:dyDescent="0.2">
      <c r="A1896" s="110" t="s">
        <v>5090</v>
      </c>
      <c r="B1896" s="149">
        <v>0</v>
      </c>
      <c r="C1896" s="110" t="s">
        <v>342</v>
      </c>
      <c r="D1896" s="147" t="s">
        <v>5091</v>
      </c>
      <c r="E1896" s="150">
        <v>30</v>
      </c>
      <c r="F1896" s="150">
        <v>28.5</v>
      </c>
      <c r="G1896" s="147" t="s">
        <v>1832</v>
      </c>
      <c r="H1896" s="110" t="s">
        <v>338</v>
      </c>
      <c r="I1896" s="110" t="s">
        <v>344</v>
      </c>
      <c r="J1896" s="110">
        <v>2</v>
      </c>
      <c r="K1896" s="154">
        <v>855</v>
      </c>
      <c r="L1896" s="154" t="s">
        <v>620</v>
      </c>
      <c r="M1896" s="154">
        <v>42.018099999999997</v>
      </c>
      <c r="N1896" s="154">
        <v>-96.899900000000002</v>
      </c>
      <c r="O1896" s="154" t="str">
        <f>IF(TYPE(VLOOKUP(A1896,'2025 check'!$E$3:$E$2531,1,0))=16,"Legacy Eligibility","Y")</f>
        <v>Y</v>
      </c>
    </row>
    <row r="1897" spans="1:15" x14ac:dyDescent="0.2">
      <c r="A1897" s="110" t="s">
        <v>5092</v>
      </c>
      <c r="B1897" s="149">
        <v>0</v>
      </c>
      <c r="C1897" s="110" t="s">
        <v>342</v>
      </c>
      <c r="D1897" s="147" t="s">
        <v>5093</v>
      </c>
      <c r="E1897" s="150">
        <v>25</v>
      </c>
      <c r="F1897" s="150">
        <v>28.5</v>
      </c>
      <c r="G1897" s="147" t="s">
        <v>1832</v>
      </c>
      <c r="H1897" s="110" t="s">
        <v>338</v>
      </c>
      <c r="I1897" s="110" t="s">
        <v>344</v>
      </c>
      <c r="J1897" s="110">
        <v>2</v>
      </c>
      <c r="K1897" s="154">
        <v>712.5</v>
      </c>
      <c r="L1897" s="154" t="s">
        <v>620</v>
      </c>
      <c r="M1897" s="154">
        <v>41.989100000000001</v>
      </c>
      <c r="N1897" s="154">
        <v>-96.771500000000003</v>
      </c>
      <c r="O1897" s="154" t="str">
        <f>IF(TYPE(VLOOKUP(A1897,'2025 check'!$E$3:$E$2531,1,0))=16,"Legacy Eligibility","Y")</f>
        <v>Y</v>
      </c>
    </row>
    <row r="1898" spans="1:15" x14ac:dyDescent="0.2">
      <c r="A1898" s="110" t="s">
        <v>5094</v>
      </c>
      <c r="B1898" s="149">
        <v>0</v>
      </c>
      <c r="C1898" s="110" t="s">
        <v>342</v>
      </c>
      <c r="D1898" s="147" t="s">
        <v>5095</v>
      </c>
      <c r="E1898" s="150">
        <v>25</v>
      </c>
      <c r="F1898" s="150">
        <v>28.6</v>
      </c>
      <c r="G1898" s="147" t="s">
        <v>1832</v>
      </c>
      <c r="H1898" s="110" t="s">
        <v>338</v>
      </c>
      <c r="I1898" s="110" t="s">
        <v>344</v>
      </c>
      <c r="J1898" s="110">
        <v>2</v>
      </c>
      <c r="K1898" s="154">
        <v>715</v>
      </c>
      <c r="L1898" s="154" t="s">
        <v>620</v>
      </c>
      <c r="M1898" s="154">
        <v>41.988900000000001</v>
      </c>
      <c r="N1898" s="154">
        <v>-96.690899999999999</v>
      </c>
      <c r="O1898" s="154" t="str">
        <f>IF(TYPE(VLOOKUP(A1898,'2025 check'!$E$3:$E$2531,1,0))=16,"Legacy Eligibility","Y")</f>
        <v>Y</v>
      </c>
    </row>
    <row r="1899" spans="1:15" x14ac:dyDescent="0.2">
      <c r="A1899" s="110" t="s">
        <v>5096</v>
      </c>
      <c r="B1899" s="149">
        <v>0</v>
      </c>
      <c r="C1899" s="110" t="s">
        <v>342</v>
      </c>
      <c r="D1899" s="147" t="s">
        <v>5097</v>
      </c>
      <c r="E1899" s="150">
        <v>25</v>
      </c>
      <c r="F1899" s="150">
        <v>28.5</v>
      </c>
      <c r="G1899" s="147" t="s">
        <v>1832</v>
      </c>
      <c r="H1899" s="110" t="s">
        <v>338</v>
      </c>
      <c r="I1899" s="110" t="s">
        <v>344</v>
      </c>
      <c r="J1899" s="110">
        <v>2</v>
      </c>
      <c r="K1899" s="154">
        <v>712.5</v>
      </c>
      <c r="L1899" s="154" t="s">
        <v>620</v>
      </c>
      <c r="M1899" s="154">
        <v>41.988500000000002</v>
      </c>
      <c r="N1899" s="154">
        <v>-96.586100000000002</v>
      </c>
      <c r="O1899" s="154" t="str">
        <f>IF(TYPE(VLOOKUP(A1899,'2025 check'!$E$3:$E$2531,1,0))=16,"Legacy Eligibility","Y")</f>
        <v>Y</v>
      </c>
    </row>
    <row r="1900" spans="1:15" x14ac:dyDescent="0.2">
      <c r="A1900" s="110" t="s">
        <v>5098</v>
      </c>
      <c r="B1900" s="149">
        <v>0</v>
      </c>
      <c r="C1900" s="110" t="s">
        <v>342</v>
      </c>
      <c r="D1900" s="147" t="s">
        <v>5099</v>
      </c>
      <c r="E1900" s="150">
        <v>24</v>
      </c>
      <c r="F1900" s="150">
        <v>28.6</v>
      </c>
      <c r="G1900" s="147" t="s">
        <v>1832</v>
      </c>
      <c r="H1900" s="110" t="s">
        <v>338</v>
      </c>
      <c r="I1900" s="110" t="s">
        <v>344</v>
      </c>
      <c r="J1900" s="110">
        <v>2</v>
      </c>
      <c r="K1900" s="154">
        <v>686.4</v>
      </c>
      <c r="L1900" s="154" t="s">
        <v>620</v>
      </c>
      <c r="M1900" s="154">
        <v>41.974200000000003</v>
      </c>
      <c r="N1900" s="154">
        <v>-96.617500000000007</v>
      </c>
      <c r="O1900" s="154" t="str">
        <f>IF(TYPE(VLOOKUP(A1900,'2025 check'!$E$3:$E$2531,1,0))=16,"Legacy Eligibility","Y")</f>
        <v>Y</v>
      </c>
    </row>
    <row r="1901" spans="1:15" x14ac:dyDescent="0.2">
      <c r="A1901" s="110" t="s">
        <v>5100</v>
      </c>
      <c r="B1901" s="149">
        <v>0</v>
      </c>
      <c r="C1901" s="110" t="s">
        <v>342</v>
      </c>
      <c r="D1901" s="147" t="s">
        <v>5101</v>
      </c>
      <c r="E1901" s="150">
        <v>25</v>
      </c>
      <c r="F1901" s="150">
        <v>28.6</v>
      </c>
      <c r="G1901" s="147" t="s">
        <v>1832</v>
      </c>
      <c r="H1901" s="110" t="s">
        <v>338</v>
      </c>
      <c r="I1901" s="110" t="s">
        <v>344</v>
      </c>
      <c r="J1901" s="110">
        <v>2</v>
      </c>
      <c r="K1901" s="154">
        <v>715</v>
      </c>
      <c r="L1901" s="154" t="s">
        <v>620</v>
      </c>
      <c r="M1901" s="154">
        <v>41.945799999999998</v>
      </c>
      <c r="N1901" s="154">
        <v>-96.994200000000006</v>
      </c>
      <c r="O1901" s="154" t="str">
        <f>IF(TYPE(VLOOKUP(A1901,'2025 check'!$E$3:$E$2531,1,0))=16,"Legacy Eligibility","Y")</f>
        <v>Y</v>
      </c>
    </row>
    <row r="1902" spans="1:15" x14ac:dyDescent="0.2">
      <c r="A1902" s="110" t="s">
        <v>5102</v>
      </c>
      <c r="B1902" s="149">
        <v>0</v>
      </c>
      <c r="C1902" s="110" t="s">
        <v>342</v>
      </c>
      <c r="D1902" s="147" t="s">
        <v>5103</v>
      </c>
      <c r="E1902" s="150">
        <v>31</v>
      </c>
      <c r="F1902" s="150">
        <v>28.6</v>
      </c>
      <c r="G1902" s="147" t="s">
        <v>1832</v>
      </c>
      <c r="H1902" s="110" t="s">
        <v>338</v>
      </c>
      <c r="I1902" s="110" t="s">
        <v>344</v>
      </c>
      <c r="J1902" s="110">
        <v>2</v>
      </c>
      <c r="K1902" s="154">
        <v>886.6</v>
      </c>
      <c r="L1902" s="154" t="s">
        <v>620</v>
      </c>
      <c r="M1902" s="154">
        <v>41.887900000000002</v>
      </c>
      <c r="N1902" s="154">
        <v>-96.987200000000001</v>
      </c>
      <c r="O1902" s="154" t="str">
        <f>IF(TYPE(VLOOKUP(A1902,'2025 check'!$E$3:$E$2531,1,0))=16,"Legacy Eligibility","Y")</f>
        <v>Y</v>
      </c>
    </row>
    <row r="1903" spans="1:15" x14ac:dyDescent="0.2">
      <c r="A1903" s="110" t="s">
        <v>5104</v>
      </c>
      <c r="B1903" s="149">
        <v>0</v>
      </c>
      <c r="C1903" s="110" t="s">
        <v>342</v>
      </c>
      <c r="D1903" s="147" t="s">
        <v>5105</v>
      </c>
      <c r="E1903" s="150">
        <v>30</v>
      </c>
      <c r="F1903" s="150">
        <v>28.5</v>
      </c>
      <c r="G1903" s="147" t="s">
        <v>1832</v>
      </c>
      <c r="H1903" s="110" t="s">
        <v>338</v>
      </c>
      <c r="I1903" s="110" t="s">
        <v>344</v>
      </c>
      <c r="J1903" s="110">
        <v>2</v>
      </c>
      <c r="K1903" s="154">
        <v>855</v>
      </c>
      <c r="L1903" s="154" t="s">
        <v>620</v>
      </c>
      <c r="M1903" s="154">
        <v>41.887799999999999</v>
      </c>
      <c r="N1903" s="154">
        <v>-96.848399999999998</v>
      </c>
      <c r="O1903" s="154" t="str">
        <f>IF(TYPE(VLOOKUP(A1903,'2025 check'!$E$3:$E$2531,1,0))=16,"Legacy Eligibility","Y")</f>
        <v>Y</v>
      </c>
    </row>
    <row r="1904" spans="1:15" x14ac:dyDescent="0.2">
      <c r="A1904" s="110" t="s">
        <v>5106</v>
      </c>
      <c r="B1904" s="149">
        <v>0</v>
      </c>
      <c r="C1904" s="110" t="s">
        <v>342</v>
      </c>
      <c r="D1904" s="147" t="s">
        <v>5107</v>
      </c>
      <c r="E1904" s="150">
        <v>24</v>
      </c>
      <c r="F1904" s="150">
        <v>28.5</v>
      </c>
      <c r="G1904" s="147" t="s">
        <v>1832</v>
      </c>
      <c r="H1904" s="110" t="s">
        <v>338</v>
      </c>
      <c r="I1904" s="110" t="s">
        <v>344</v>
      </c>
      <c r="J1904" s="110">
        <v>2</v>
      </c>
      <c r="K1904" s="154">
        <v>684</v>
      </c>
      <c r="L1904" s="154" t="s">
        <v>620</v>
      </c>
      <c r="M1904" s="154">
        <v>41.91538403265713</v>
      </c>
      <c r="N1904" s="154">
        <v>-96.690405364418027</v>
      </c>
      <c r="O1904" s="154" t="str">
        <f>IF(TYPE(VLOOKUP(A1904,'2025 check'!$E$3:$E$2531,1,0))=16,"Legacy Eligibility","Y")</f>
        <v>Y</v>
      </c>
    </row>
    <row r="1905" spans="1:15" x14ac:dyDescent="0.2">
      <c r="A1905" s="110" t="s">
        <v>5108</v>
      </c>
      <c r="B1905" s="149">
        <v>0</v>
      </c>
      <c r="C1905" s="110" t="s">
        <v>342</v>
      </c>
      <c r="D1905" s="147" t="s">
        <v>5095</v>
      </c>
      <c r="E1905" s="150">
        <v>26</v>
      </c>
      <c r="F1905" s="150">
        <v>28.7</v>
      </c>
      <c r="G1905" s="147" t="s">
        <v>1832</v>
      </c>
      <c r="H1905" s="110" t="s">
        <v>338</v>
      </c>
      <c r="I1905" s="110" t="s">
        <v>344</v>
      </c>
      <c r="J1905" s="110">
        <v>2</v>
      </c>
      <c r="K1905" s="154">
        <v>746.2</v>
      </c>
      <c r="L1905" s="154" t="s">
        <v>620</v>
      </c>
      <c r="M1905" s="154">
        <v>41.987699999999997</v>
      </c>
      <c r="N1905" s="154">
        <v>-96.690299999999993</v>
      </c>
      <c r="O1905" s="154" t="str">
        <f>IF(TYPE(VLOOKUP(A1905,'2025 check'!$E$3:$E$2531,1,0))=16,"Legacy Eligibility","Y")</f>
        <v>Y</v>
      </c>
    </row>
    <row r="1906" spans="1:15" x14ac:dyDescent="0.2">
      <c r="A1906" s="110" t="s">
        <v>5109</v>
      </c>
      <c r="B1906" s="149">
        <v>0</v>
      </c>
      <c r="C1906" s="110" t="s">
        <v>342</v>
      </c>
      <c r="D1906" s="147" t="s">
        <v>5110</v>
      </c>
      <c r="E1906" s="150">
        <v>24</v>
      </c>
      <c r="F1906" s="150">
        <v>28.5</v>
      </c>
      <c r="G1906" s="147" t="s">
        <v>1832</v>
      </c>
      <c r="H1906" s="110" t="s">
        <v>338</v>
      </c>
      <c r="I1906" s="110" t="s">
        <v>344</v>
      </c>
      <c r="J1906" s="110">
        <v>2</v>
      </c>
      <c r="K1906" s="154">
        <v>684</v>
      </c>
      <c r="L1906" s="154" t="s">
        <v>620</v>
      </c>
      <c r="M1906" s="154">
        <v>41.8444</v>
      </c>
      <c r="N1906" s="154">
        <v>-96.991500000000002</v>
      </c>
      <c r="O1906" s="154" t="str">
        <f>IF(TYPE(VLOOKUP(A1906,'2025 check'!$E$3:$E$2531,1,0))=16,"Legacy Eligibility","Y")</f>
        <v>Y</v>
      </c>
    </row>
    <row r="1907" spans="1:15" x14ac:dyDescent="0.2">
      <c r="A1907" s="110" t="s">
        <v>5111</v>
      </c>
      <c r="B1907" s="149">
        <v>0</v>
      </c>
      <c r="C1907" s="110" t="s">
        <v>342</v>
      </c>
      <c r="D1907" s="147" t="s">
        <v>5112</v>
      </c>
      <c r="E1907" s="150">
        <v>30</v>
      </c>
      <c r="F1907" s="150">
        <v>28.5</v>
      </c>
      <c r="G1907" s="147" t="s">
        <v>1832</v>
      </c>
      <c r="H1907" s="110" t="s">
        <v>338</v>
      </c>
      <c r="I1907" s="110" t="s">
        <v>344</v>
      </c>
      <c r="J1907" s="110">
        <v>2</v>
      </c>
      <c r="K1907" s="154">
        <v>855</v>
      </c>
      <c r="L1907" s="154" t="s">
        <v>620</v>
      </c>
      <c r="M1907" s="154">
        <v>41.956099999999999</v>
      </c>
      <c r="N1907" s="154">
        <v>-96.594300000000004</v>
      </c>
      <c r="O1907" s="154" t="str">
        <f>IF(TYPE(VLOOKUP(A1907,'2025 check'!$E$3:$E$2531,1,0))=16,"Legacy Eligibility","Y")</f>
        <v>Y</v>
      </c>
    </row>
    <row r="1908" spans="1:15" x14ac:dyDescent="0.2">
      <c r="A1908" s="110" t="s">
        <v>5113</v>
      </c>
      <c r="B1908" s="149">
        <v>0</v>
      </c>
      <c r="C1908" s="110" t="s">
        <v>342</v>
      </c>
      <c r="D1908" s="147" t="s">
        <v>5114</v>
      </c>
      <c r="E1908" s="150">
        <v>30</v>
      </c>
      <c r="F1908" s="150">
        <v>28.6</v>
      </c>
      <c r="G1908" s="147" t="s">
        <v>1832</v>
      </c>
      <c r="H1908" s="110" t="s">
        <v>338</v>
      </c>
      <c r="I1908" s="110" t="s">
        <v>344</v>
      </c>
      <c r="J1908" s="110">
        <v>2</v>
      </c>
      <c r="K1908" s="154">
        <v>858</v>
      </c>
      <c r="L1908" s="154" t="s">
        <v>620</v>
      </c>
      <c r="M1908" s="154">
        <v>41.919699999999999</v>
      </c>
      <c r="N1908" s="154">
        <v>-96.5745</v>
      </c>
      <c r="O1908" s="154" t="str">
        <f>IF(TYPE(VLOOKUP(A1908,'2025 check'!$E$3:$E$2531,1,0))=16,"Legacy Eligibility","Y")</f>
        <v>Y</v>
      </c>
    </row>
    <row r="1909" spans="1:15" x14ac:dyDescent="0.2">
      <c r="A1909" s="110" t="s">
        <v>5115</v>
      </c>
      <c r="B1909" s="149">
        <v>0</v>
      </c>
      <c r="C1909" s="110" t="s">
        <v>342</v>
      </c>
      <c r="D1909" s="147" t="s">
        <v>5116</v>
      </c>
      <c r="E1909" s="150">
        <v>25</v>
      </c>
      <c r="F1909" s="150">
        <v>28.5</v>
      </c>
      <c r="G1909" s="147" t="s">
        <v>1832</v>
      </c>
      <c r="H1909" s="110" t="s">
        <v>338</v>
      </c>
      <c r="I1909" s="110" t="s">
        <v>344</v>
      </c>
      <c r="J1909" s="110">
        <v>2</v>
      </c>
      <c r="K1909" s="154">
        <v>712.5</v>
      </c>
      <c r="L1909" s="154" t="s">
        <v>620</v>
      </c>
      <c r="M1909" s="154">
        <v>42.075699999999998</v>
      </c>
      <c r="N1909" s="154">
        <v>-96.846400000000003</v>
      </c>
      <c r="O1909" s="154" t="str">
        <f>IF(TYPE(VLOOKUP(A1909,'2025 check'!$E$3:$E$2531,1,0))=16,"Legacy Eligibility","Y")</f>
        <v>Y</v>
      </c>
    </row>
    <row r="1910" spans="1:15" x14ac:dyDescent="0.2">
      <c r="A1910" s="110" t="s">
        <v>5117</v>
      </c>
      <c r="B1910" s="149">
        <v>0</v>
      </c>
      <c r="C1910" s="110" t="s">
        <v>342</v>
      </c>
      <c r="D1910" s="147" t="s">
        <v>5118</v>
      </c>
      <c r="E1910" s="150">
        <v>45</v>
      </c>
      <c r="F1910" s="150">
        <v>28.1</v>
      </c>
      <c r="G1910" s="147" t="s">
        <v>1832</v>
      </c>
      <c r="H1910" s="110" t="s">
        <v>338</v>
      </c>
      <c r="I1910" s="110" t="s">
        <v>344</v>
      </c>
      <c r="J1910" s="110">
        <v>2</v>
      </c>
      <c r="K1910" s="154">
        <v>1264.5</v>
      </c>
      <c r="L1910" s="154" t="s">
        <v>620</v>
      </c>
      <c r="M1910" s="154">
        <v>42.075899999999997</v>
      </c>
      <c r="N1910" s="154">
        <v>-96.829499999999996</v>
      </c>
      <c r="O1910" s="154" t="str">
        <f>IF(TYPE(VLOOKUP(A1910,'2025 check'!$E$3:$E$2531,1,0))=16,"Legacy Eligibility","Y")</f>
        <v>Y</v>
      </c>
    </row>
    <row r="1911" spans="1:15" x14ac:dyDescent="0.2">
      <c r="A1911" s="110" t="s">
        <v>5119</v>
      </c>
      <c r="B1911" s="149">
        <v>0</v>
      </c>
      <c r="C1911" s="110" t="s">
        <v>342</v>
      </c>
      <c r="D1911" s="147" t="s">
        <v>5120</v>
      </c>
      <c r="E1911" s="150">
        <v>30</v>
      </c>
      <c r="F1911" s="150">
        <v>28.5</v>
      </c>
      <c r="G1911" s="147" t="s">
        <v>1832</v>
      </c>
      <c r="H1911" s="110" t="s">
        <v>338</v>
      </c>
      <c r="I1911" s="110" t="s">
        <v>344</v>
      </c>
      <c r="J1911" s="110">
        <v>2</v>
      </c>
      <c r="K1911" s="154">
        <v>855</v>
      </c>
      <c r="L1911" s="154" t="s">
        <v>620</v>
      </c>
      <c r="M1911" s="154">
        <v>42.020200000000003</v>
      </c>
      <c r="N1911" s="154">
        <v>-96.903199999999998</v>
      </c>
      <c r="O1911" s="154" t="str">
        <f>IF(TYPE(VLOOKUP(A1911,'2025 check'!$E$3:$E$2531,1,0))=16,"Legacy Eligibility","Y")</f>
        <v>Y</v>
      </c>
    </row>
    <row r="1912" spans="1:15" x14ac:dyDescent="0.2">
      <c r="A1912" s="110" t="s">
        <v>5121</v>
      </c>
      <c r="B1912" s="149">
        <v>0</v>
      </c>
      <c r="C1912" s="110" t="s">
        <v>342</v>
      </c>
      <c r="D1912" s="147" t="s">
        <v>5122</v>
      </c>
      <c r="E1912" s="150">
        <v>30</v>
      </c>
      <c r="F1912" s="150">
        <v>28</v>
      </c>
      <c r="G1912" s="147" t="s">
        <v>1832</v>
      </c>
      <c r="H1912" s="110" t="s">
        <v>338</v>
      </c>
      <c r="I1912" s="110" t="s">
        <v>344</v>
      </c>
      <c r="J1912" s="110">
        <v>2</v>
      </c>
      <c r="K1912" s="154">
        <v>840</v>
      </c>
      <c r="L1912" s="154" t="s">
        <v>620</v>
      </c>
      <c r="M1912" s="154">
        <v>42.047800000000002</v>
      </c>
      <c r="N1912" s="154">
        <v>-96.864099999999993</v>
      </c>
      <c r="O1912" s="154" t="str">
        <f>IF(TYPE(VLOOKUP(A1912,'2025 check'!$E$3:$E$2531,1,0))=16,"Legacy Eligibility","Y")</f>
        <v>Y</v>
      </c>
    </row>
    <row r="1913" spans="1:15" x14ac:dyDescent="0.2">
      <c r="A1913" s="110" t="s">
        <v>5123</v>
      </c>
      <c r="B1913" s="149">
        <v>0</v>
      </c>
      <c r="C1913" s="110" t="s">
        <v>342</v>
      </c>
      <c r="D1913" s="147" t="s">
        <v>5124</v>
      </c>
      <c r="E1913" s="150">
        <v>25</v>
      </c>
      <c r="F1913" s="150">
        <v>28.6</v>
      </c>
      <c r="G1913" s="147" t="s">
        <v>1832</v>
      </c>
      <c r="H1913" s="110" t="s">
        <v>338</v>
      </c>
      <c r="I1913" s="110" t="s">
        <v>344</v>
      </c>
      <c r="J1913" s="110">
        <v>2</v>
      </c>
      <c r="K1913" s="154">
        <v>715</v>
      </c>
      <c r="L1913" s="154" t="s">
        <v>620</v>
      </c>
      <c r="M1913" s="154">
        <v>41.858400000000003</v>
      </c>
      <c r="N1913" s="154">
        <v>-96.671199999999999</v>
      </c>
      <c r="O1913" s="154" t="str">
        <f>IF(TYPE(VLOOKUP(A1913,'2025 check'!$E$3:$E$2531,1,0))=16,"Legacy Eligibility","Y")</f>
        <v>Y</v>
      </c>
    </row>
    <row r="1914" spans="1:15" x14ac:dyDescent="0.2">
      <c r="A1914" s="110" t="s">
        <v>5125</v>
      </c>
      <c r="B1914" s="149">
        <v>0</v>
      </c>
      <c r="C1914" s="110" t="s">
        <v>342</v>
      </c>
      <c r="D1914" s="147" t="s">
        <v>5126</v>
      </c>
      <c r="E1914" s="150">
        <v>30</v>
      </c>
      <c r="F1914" s="150">
        <v>28.6</v>
      </c>
      <c r="G1914" s="147" t="s">
        <v>1832</v>
      </c>
      <c r="H1914" s="110" t="s">
        <v>338</v>
      </c>
      <c r="I1914" s="110" t="s">
        <v>344</v>
      </c>
      <c r="J1914" s="110">
        <v>2</v>
      </c>
      <c r="K1914" s="154">
        <v>858</v>
      </c>
      <c r="L1914" s="154" t="s">
        <v>620</v>
      </c>
      <c r="M1914" s="154">
        <v>41.857999999999997</v>
      </c>
      <c r="N1914" s="154">
        <v>-96.591200000000001</v>
      </c>
      <c r="O1914" s="154" t="str">
        <f>IF(TYPE(VLOOKUP(A1914,'2025 check'!$E$3:$E$2531,1,0))=16,"Legacy Eligibility","Y")</f>
        <v>Y</v>
      </c>
    </row>
    <row r="1915" spans="1:15" x14ac:dyDescent="0.2">
      <c r="A1915" s="110" t="s">
        <v>5127</v>
      </c>
      <c r="B1915" s="149">
        <v>0</v>
      </c>
      <c r="C1915" s="110" t="s">
        <v>342</v>
      </c>
      <c r="D1915" s="147" t="s">
        <v>5128</v>
      </c>
      <c r="E1915" s="150">
        <v>25</v>
      </c>
      <c r="F1915" s="150">
        <v>28.6</v>
      </c>
      <c r="G1915" s="147" t="s">
        <v>1832</v>
      </c>
      <c r="H1915" s="110" t="s">
        <v>338</v>
      </c>
      <c r="I1915" s="110" t="s">
        <v>344</v>
      </c>
      <c r="J1915" s="110">
        <v>2</v>
      </c>
      <c r="K1915" s="154">
        <v>715</v>
      </c>
      <c r="L1915" s="154" t="s">
        <v>620</v>
      </c>
      <c r="M1915" s="154">
        <v>42.04002350419119</v>
      </c>
      <c r="N1915" s="154">
        <v>-96.671099999999996</v>
      </c>
      <c r="O1915" s="154" t="str">
        <f>IF(TYPE(VLOOKUP(A1915,'2025 check'!$E$3:$E$2531,1,0))=16,"Legacy Eligibility","Y")</f>
        <v>Y</v>
      </c>
    </row>
    <row r="1916" spans="1:15" x14ac:dyDescent="0.2">
      <c r="A1916" s="110" t="s">
        <v>5129</v>
      </c>
      <c r="B1916" s="149">
        <v>0</v>
      </c>
      <c r="C1916" s="110" t="s">
        <v>342</v>
      </c>
      <c r="D1916" s="147" t="s">
        <v>5130</v>
      </c>
      <c r="E1916" s="150">
        <v>25</v>
      </c>
      <c r="F1916" s="150">
        <v>28.8</v>
      </c>
      <c r="G1916" s="147" t="s">
        <v>1832</v>
      </c>
      <c r="H1916" s="110" t="s">
        <v>338</v>
      </c>
      <c r="I1916" s="110" t="s">
        <v>344</v>
      </c>
      <c r="J1916" s="110">
        <v>2</v>
      </c>
      <c r="K1916" s="154">
        <v>720</v>
      </c>
      <c r="L1916" s="154" t="s">
        <v>620</v>
      </c>
      <c r="M1916" s="154">
        <v>41.742100000000001</v>
      </c>
      <c r="N1916" s="154">
        <v>-96.590900000000005</v>
      </c>
      <c r="O1916" s="154" t="str">
        <f>IF(TYPE(VLOOKUP(A1916,'2025 check'!$E$3:$E$2531,1,0))=16,"Legacy Eligibility","Y")</f>
        <v>Y</v>
      </c>
    </row>
    <row r="1917" spans="1:15" x14ac:dyDescent="0.2">
      <c r="A1917" s="110" t="s">
        <v>5131</v>
      </c>
      <c r="B1917" s="149">
        <v>0</v>
      </c>
      <c r="C1917" s="110" t="s">
        <v>342</v>
      </c>
      <c r="D1917" s="147" t="s">
        <v>5132</v>
      </c>
      <c r="E1917" s="150">
        <v>24</v>
      </c>
      <c r="F1917" s="150">
        <v>26.7</v>
      </c>
      <c r="G1917" s="147" t="s">
        <v>1832</v>
      </c>
      <c r="H1917" s="110" t="s">
        <v>338</v>
      </c>
      <c r="I1917" s="110" t="s">
        <v>344</v>
      </c>
      <c r="J1917" s="110">
        <v>2</v>
      </c>
      <c r="K1917" s="154">
        <v>640.79999999999995</v>
      </c>
      <c r="L1917" s="154" t="s">
        <v>620</v>
      </c>
      <c r="M1917" s="154">
        <v>42.070500000000003</v>
      </c>
      <c r="N1917" s="154">
        <v>-96.768299999999996</v>
      </c>
      <c r="O1917" s="154" t="str">
        <f>IF(TYPE(VLOOKUP(A1917,'2025 check'!$E$3:$E$2531,1,0))=16,"Legacy Eligibility","Y")</f>
        <v>Y</v>
      </c>
    </row>
    <row r="1918" spans="1:15" x14ac:dyDescent="0.2">
      <c r="A1918" s="110" t="s">
        <v>5133</v>
      </c>
      <c r="B1918" s="149">
        <v>0</v>
      </c>
      <c r="C1918" s="110" t="s">
        <v>342</v>
      </c>
      <c r="D1918" s="147" t="s">
        <v>5134</v>
      </c>
      <c r="E1918" s="150">
        <v>25</v>
      </c>
      <c r="F1918" s="150">
        <v>28.5</v>
      </c>
      <c r="G1918" s="147" t="s">
        <v>1832</v>
      </c>
      <c r="H1918" s="110" t="s">
        <v>338</v>
      </c>
      <c r="I1918" s="110" t="s">
        <v>344</v>
      </c>
      <c r="J1918" s="110">
        <v>2</v>
      </c>
      <c r="K1918" s="154">
        <v>712.5</v>
      </c>
      <c r="L1918" s="154" t="s">
        <v>620</v>
      </c>
      <c r="M1918" s="154">
        <v>42.0762</v>
      </c>
      <c r="N1918" s="154">
        <v>-96.748999999999995</v>
      </c>
      <c r="O1918" s="154" t="str">
        <f>IF(TYPE(VLOOKUP(A1918,'2025 check'!$E$3:$E$2531,1,0))=16,"Legacy Eligibility","Y")</f>
        <v>Y</v>
      </c>
    </row>
    <row r="1919" spans="1:15" x14ac:dyDescent="0.2">
      <c r="A1919" s="110" t="s">
        <v>5135</v>
      </c>
      <c r="B1919" s="149" t="s">
        <v>5136</v>
      </c>
      <c r="C1919" s="110" t="s">
        <v>876</v>
      </c>
      <c r="D1919" s="147" t="s">
        <v>5137</v>
      </c>
      <c r="E1919" s="150">
        <v>51</v>
      </c>
      <c r="F1919" s="150">
        <v>30</v>
      </c>
      <c r="G1919" s="147" t="s">
        <v>375</v>
      </c>
      <c r="H1919" s="110" t="s">
        <v>338</v>
      </c>
      <c r="I1919" s="110" t="s">
        <v>349</v>
      </c>
      <c r="J1919" s="110">
        <v>3</v>
      </c>
      <c r="K1919" s="154">
        <v>1530</v>
      </c>
      <c r="L1919" s="154" t="s">
        <v>620</v>
      </c>
      <c r="M1919" s="154">
        <v>40.964300000000001</v>
      </c>
      <c r="N1919" s="154">
        <v>-99.613200000000006</v>
      </c>
      <c r="O1919" s="154" t="str">
        <f>IF(TYPE(VLOOKUP(A1919,'2025 check'!$E$3:$E$2531,1,0))=16,"Legacy Eligibility","Y")</f>
        <v>Y</v>
      </c>
    </row>
    <row r="1920" spans="1:15" x14ac:dyDescent="0.2">
      <c r="A1920" s="110" t="s">
        <v>5138</v>
      </c>
      <c r="B1920" s="149" t="s">
        <v>5139</v>
      </c>
      <c r="C1920" s="110" t="s">
        <v>895</v>
      </c>
      <c r="D1920" s="147" t="s">
        <v>5140</v>
      </c>
      <c r="E1920" s="150">
        <v>32</v>
      </c>
      <c r="F1920" s="150">
        <v>28.5</v>
      </c>
      <c r="G1920" s="147" t="s">
        <v>1832</v>
      </c>
      <c r="H1920" s="110" t="s">
        <v>338</v>
      </c>
      <c r="I1920" s="110" t="s">
        <v>349</v>
      </c>
      <c r="J1920" s="110">
        <v>3</v>
      </c>
      <c r="K1920" s="154">
        <v>912</v>
      </c>
      <c r="L1920" s="154" t="s">
        <v>620</v>
      </c>
      <c r="M1920" s="154">
        <v>41.205800000000004</v>
      </c>
      <c r="N1920" s="154">
        <v>-98.613900000000001</v>
      </c>
      <c r="O1920" s="154" t="str">
        <f>IF(TYPE(VLOOKUP(A1920,'2025 check'!$E$3:$E$2531,1,0))=16,"Legacy Eligibility","Y")</f>
        <v>Legacy Eligibility</v>
      </c>
    </row>
    <row r="1921" spans="1:15" x14ac:dyDescent="0.2">
      <c r="A1921" s="110" t="s">
        <v>5141</v>
      </c>
      <c r="B1921" s="149">
        <v>0</v>
      </c>
      <c r="C1921" s="110" t="s">
        <v>652</v>
      </c>
      <c r="D1921" s="147" t="s">
        <v>5142</v>
      </c>
      <c r="E1921" s="150">
        <v>60</v>
      </c>
      <c r="F1921" s="150">
        <v>28.2</v>
      </c>
      <c r="G1921" s="147" t="s">
        <v>1832</v>
      </c>
      <c r="H1921" s="110" t="s">
        <v>338</v>
      </c>
      <c r="I1921" s="110" t="s">
        <v>344</v>
      </c>
      <c r="J1921" s="110">
        <v>2</v>
      </c>
      <c r="K1921" s="154">
        <v>1692</v>
      </c>
      <c r="L1921" s="154" t="s">
        <v>620</v>
      </c>
      <c r="M1921" s="154">
        <v>42.003399999999999</v>
      </c>
      <c r="N1921" s="154">
        <v>-97.756900000000002</v>
      </c>
      <c r="O1921" s="154" t="str">
        <f>IF(TYPE(VLOOKUP(A1921,'2025 check'!$E$3:$E$2531,1,0))=16,"Legacy Eligibility","Y")</f>
        <v>Y</v>
      </c>
    </row>
    <row r="1922" spans="1:15" x14ac:dyDescent="0.2">
      <c r="A1922" s="110" t="s">
        <v>5143</v>
      </c>
      <c r="B1922" s="149" t="s">
        <v>5144</v>
      </c>
      <c r="C1922" s="110" t="s">
        <v>512</v>
      </c>
      <c r="D1922" s="147" t="s">
        <v>5145</v>
      </c>
      <c r="E1922" s="150">
        <v>30</v>
      </c>
      <c r="F1922" s="150">
        <v>30</v>
      </c>
      <c r="G1922" s="147" t="s">
        <v>1832</v>
      </c>
      <c r="H1922" s="110" t="s">
        <v>338</v>
      </c>
      <c r="I1922" s="110" t="s">
        <v>344</v>
      </c>
      <c r="J1922" s="110">
        <v>2</v>
      </c>
      <c r="K1922" s="154">
        <v>900</v>
      </c>
      <c r="L1922" s="154" t="s">
        <v>620</v>
      </c>
      <c r="M1922" s="154">
        <v>41.566499999999998</v>
      </c>
      <c r="N1922" s="154">
        <v>-97.734700000000004</v>
      </c>
      <c r="O1922" s="154" t="str">
        <f>IF(TYPE(VLOOKUP(A1922,'2025 check'!$E$3:$E$2531,1,0))=16,"Legacy Eligibility","Y")</f>
        <v>Y</v>
      </c>
    </row>
    <row r="1923" spans="1:15" x14ac:dyDescent="0.2">
      <c r="A1923" s="110" t="s">
        <v>5146</v>
      </c>
      <c r="B1923" s="149" t="s">
        <v>5147</v>
      </c>
      <c r="C1923" s="110" t="s">
        <v>512</v>
      </c>
      <c r="D1923" s="147" t="s">
        <v>5148</v>
      </c>
      <c r="E1923" s="150">
        <v>30</v>
      </c>
      <c r="F1923" s="150">
        <v>30</v>
      </c>
      <c r="G1923" s="147" t="s">
        <v>1832</v>
      </c>
      <c r="H1923" s="110" t="s">
        <v>338</v>
      </c>
      <c r="I1923" s="110" t="s">
        <v>344</v>
      </c>
      <c r="J1923" s="110">
        <v>2</v>
      </c>
      <c r="K1923" s="154">
        <v>900</v>
      </c>
      <c r="L1923" s="154" t="s">
        <v>620</v>
      </c>
      <c r="M1923" s="154">
        <v>41.627517041612329</v>
      </c>
      <c r="N1923" s="154">
        <v>-97.603829504299171</v>
      </c>
      <c r="O1923" s="154" t="str">
        <f>IF(TYPE(VLOOKUP(A1923,'2025 check'!$E$3:$E$2531,1,0))=16,"Legacy Eligibility","Y")</f>
        <v>Y</v>
      </c>
    </row>
    <row r="1924" spans="1:15" x14ac:dyDescent="0.2">
      <c r="A1924" s="110" t="s">
        <v>5149</v>
      </c>
      <c r="B1924" s="149">
        <v>0</v>
      </c>
      <c r="C1924" s="110" t="s">
        <v>1081</v>
      </c>
      <c r="D1924" s="147" t="s">
        <v>5150</v>
      </c>
      <c r="E1924" s="150">
        <v>41</v>
      </c>
      <c r="F1924" s="150">
        <v>28.2</v>
      </c>
      <c r="G1924" s="147" t="s">
        <v>1832</v>
      </c>
      <c r="H1924" s="110" t="s">
        <v>338</v>
      </c>
      <c r="I1924" s="110" t="s">
        <v>339</v>
      </c>
      <c r="J1924" s="110">
        <v>4</v>
      </c>
      <c r="K1924" s="154">
        <v>1156.2</v>
      </c>
      <c r="L1924" s="154" t="s">
        <v>620</v>
      </c>
      <c r="M1924" s="154">
        <v>40.262269298339184</v>
      </c>
      <c r="N1924" s="154">
        <v>-100.31441877546311</v>
      </c>
      <c r="O1924" s="154" t="str">
        <f>IF(TYPE(VLOOKUP(A1924,'2025 check'!$E$3:$E$2531,1,0))=16,"Legacy Eligibility","Y")</f>
        <v>Y</v>
      </c>
    </row>
    <row r="1925" spans="1:15" x14ac:dyDescent="0.2">
      <c r="A1925" s="110" t="s">
        <v>5151</v>
      </c>
      <c r="B1925" s="149">
        <v>0</v>
      </c>
      <c r="C1925" s="110" t="s">
        <v>456</v>
      </c>
      <c r="D1925" s="147" t="s">
        <v>5152</v>
      </c>
      <c r="E1925" s="150">
        <v>132</v>
      </c>
      <c r="F1925" s="150">
        <v>26.7</v>
      </c>
      <c r="G1925" s="147" t="s">
        <v>1832</v>
      </c>
      <c r="H1925" s="110" t="s">
        <v>338</v>
      </c>
      <c r="I1925" s="110" t="s">
        <v>359</v>
      </c>
      <c r="J1925" s="110">
        <v>1</v>
      </c>
      <c r="K1925" s="154">
        <v>3524.4</v>
      </c>
      <c r="L1925" s="154" t="s">
        <v>620</v>
      </c>
      <c r="M1925" s="154">
        <v>41.0822</v>
      </c>
      <c r="N1925" s="154">
        <v>-96.840100000000007</v>
      </c>
      <c r="O1925" s="154" t="str">
        <f>IF(TYPE(VLOOKUP(A1925,'2025 check'!$E$3:$E$2531,1,0))=16,"Legacy Eligibility","Y")</f>
        <v>Y</v>
      </c>
    </row>
    <row r="1926" spans="1:15" x14ac:dyDescent="0.2">
      <c r="A1926" s="110" t="s">
        <v>5153</v>
      </c>
      <c r="B1926" s="149">
        <v>0</v>
      </c>
      <c r="C1926" s="110" t="s">
        <v>456</v>
      </c>
      <c r="D1926" s="147" t="s">
        <v>5154</v>
      </c>
      <c r="E1926" s="150">
        <v>43</v>
      </c>
      <c r="F1926" s="150">
        <v>27.2</v>
      </c>
      <c r="G1926" s="147" t="s">
        <v>1832</v>
      </c>
      <c r="H1926" s="110" t="s">
        <v>338</v>
      </c>
      <c r="I1926" s="110" t="s">
        <v>359</v>
      </c>
      <c r="J1926" s="110">
        <v>1</v>
      </c>
      <c r="K1926" s="154">
        <v>1169.5999999999999</v>
      </c>
      <c r="L1926" s="154" t="s">
        <v>620</v>
      </c>
      <c r="M1926" s="154">
        <v>41.321800000000003</v>
      </c>
      <c r="N1926" s="154">
        <v>-96.568700000000007</v>
      </c>
      <c r="O1926" s="154" t="str">
        <f>IF(TYPE(VLOOKUP(A1926,'2025 check'!$E$3:$E$2531,1,0))=16,"Legacy Eligibility","Y")</f>
        <v>Y</v>
      </c>
    </row>
    <row r="1927" spans="1:15" x14ac:dyDescent="0.2">
      <c r="A1927" s="110" t="s">
        <v>5155</v>
      </c>
      <c r="B1927" s="149">
        <v>0</v>
      </c>
      <c r="C1927" s="110" t="s">
        <v>456</v>
      </c>
      <c r="D1927" s="147" t="s">
        <v>5156</v>
      </c>
      <c r="E1927" s="150">
        <v>30</v>
      </c>
      <c r="F1927" s="150">
        <v>26.3</v>
      </c>
      <c r="G1927" s="147" t="s">
        <v>1832</v>
      </c>
      <c r="H1927" s="110" t="s">
        <v>338</v>
      </c>
      <c r="I1927" s="110" t="s">
        <v>359</v>
      </c>
      <c r="J1927" s="110">
        <v>1</v>
      </c>
      <c r="K1927" s="154">
        <v>789</v>
      </c>
      <c r="L1927" s="154" t="s">
        <v>620</v>
      </c>
      <c r="M1927" s="154">
        <v>41.249200000000002</v>
      </c>
      <c r="N1927" s="154">
        <v>-96.549400000000006</v>
      </c>
      <c r="O1927" s="154" t="str">
        <f>IF(TYPE(VLOOKUP(A1927,'2025 check'!$E$3:$E$2531,1,0))=16,"Legacy Eligibility","Y")</f>
        <v>Y</v>
      </c>
    </row>
    <row r="1928" spans="1:15" x14ac:dyDescent="0.2">
      <c r="A1928" s="110" t="s">
        <v>5157</v>
      </c>
      <c r="B1928" s="149">
        <v>0</v>
      </c>
      <c r="C1928" s="110" t="s">
        <v>456</v>
      </c>
      <c r="D1928" s="147" t="s">
        <v>5158</v>
      </c>
      <c r="E1928" s="150">
        <v>73</v>
      </c>
      <c r="F1928" s="150">
        <v>28.7</v>
      </c>
      <c r="G1928" s="147" t="s">
        <v>1832</v>
      </c>
      <c r="H1928" s="110" t="s">
        <v>338</v>
      </c>
      <c r="I1928" s="110" t="s">
        <v>359</v>
      </c>
      <c r="J1928" s="110">
        <v>1</v>
      </c>
      <c r="K1928" s="154">
        <v>2095.1</v>
      </c>
      <c r="L1928" s="154" t="s">
        <v>620</v>
      </c>
      <c r="M1928" s="154">
        <v>41.249099999999999</v>
      </c>
      <c r="N1928" s="154">
        <v>-96.545031786508162</v>
      </c>
      <c r="O1928" s="154" t="str">
        <f>IF(TYPE(VLOOKUP(A1928,'2025 check'!$E$3:$E$2531,1,0))=16,"Legacy Eligibility","Y")</f>
        <v>Y</v>
      </c>
    </row>
    <row r="1929" spans="1:15" x14ac:dyDescent="0.2">
      <c r="A1929" s="110" t="s">
        <v>5159</v>
      </c>
      <c r="B1929" s="149">
        <v>0</v>
      </c>
      <c r="C1929" s="110" t="s">
        <v>456</v>
      </c>
      <c r="D1929" s="147" t="s">
        <v>5160</v>
      </c>
      <c r="E1929" s="150">
        <v>41</v>
      </c>
      <c r="F1929" s="150">
        <v>28.6</v>
      </c>
      <c r="G1929" s="147" t="s">
        <v>1832</v>
      </c>
      <c r="H1929" s="110" t="s">
        <v>338</v>
      </c>
      <c r="I1929" s="110" t="s">
        <v>359</v>
      </c>
      <c r="J1929" s="110">
        <v>1</v>
      </c>
      <c r="K1929" s="154">
        <v>1172.5999999999999</v>
      </c>
      <c r="L1929" s="154" t="s">
        <v>620</v>
      </c>
      <c r="M1929" s="154">
        <v>41.176600000000001</v>
      </c>
      <c r="N1929" s="154">
        <v>-96.509699999999995</v>
      </c>
      <c r="O1929" s="154" t="str">
        <f>IF(TYPE(VLOOKUP(A1929,'2025 check'!$E$3:$E$2531,1,0))=16,"Legacy Eligibility","Y")</f>
        <v>Y</v>
      </c>
    </row>
    <row r="1930" spans="1:15" x14ac:dyDescent="0.2">
      <c r="A1930" s="110" t="s">
        <v>5161</v>
      </c>
      <c r="B1930" s="149">
        <v>0</v>
      </c>
      <c r="C1930" s="110" t="s">
        <v>456</v>
      </c>
      <c r="D1930" s="147" t="s">
        <v>5162</v>
      </c>
      <c r="E1930" s="150">
        <v>55</v>
      </c>
      <c r="F1930" s="150">
        <v>28.1</v>
      </c>
      <c r="G1930" s="147" t="s">
        <v>1466</v>
      </c>
      <c r="H1930" s="110" t="s">
        <v>338</v>
      </c>
      <c r="I1930" s="110" t="s">
        <v>359</v>
      </c>
      <c r="J1930" s="110">
        <v>1</v>
      </c>
      <c r="K1930" s="154">
        <v>1545.5</v>
      </c>
      <c r="L1930" s="154" t="s">
        <v>620</v>
      </c>
      <c r="M1930" s="154">
        <v>41.082700000000003</v>
      </c>
      <c r="N1930" s="154">
        <v>-96.834299999999999</v>
      </c>
      <c r="O1930" s="154" t="str">
        <f>IF(TYPE(VLOOKUP(A1930,'2025 check'!$E$3:$E$2531,1,0))=16,"Legacy Eligibility","Y")</f>
        <v>Y</v>
      </c>
    </row>
    <row r="1931" spans="1:15" x14ac:dyDescent="0.2">
      <c r="A1931" s="110" t="s">
        <v>5163</v>
      </c>
      <c r="B1931" s="149">
        <v>0</v>
      </c>
      <c r="C1931" s="110" t="s">
        <v>866</v>
      </c>
      <c r="D1931" s="147" t="s">
        <v>5164</v>
      </c>
      <c r="E1931" s="150">
        <v>41</v>
      </c>
      <c r="F1931" s="150">
        <v>24.5</v>
      </c>
      <c r="G1931" s="147" t="s">
        <v>2854</v>
      </c>
      <c r="H1931" s="110" t="s">
        <v>358</v>
      </c>
      <c r="I1931" s="110" t="s">
        <v>344</v>
      </c>
      <c r="J1931" s="110">
        <v>2</v>
      </c>
      <c r="K1931" s="154">
        <v>1004.5</v>
      </c>
      <c r="L1931" s="154" t="s">
        <v>620</v>
      </c>
      <c r="M1931" s="154">
        <v>42.555</v>
      </c>
      <c r="N1931" s="154">
        <v>-99.852999999999994</v>
      </c>
      <c r="O1931" s="154" t="str">
        <f>IF(TYPE(VLOOKUP(A1931,'2025 check'!$E$3:$E$2531,1,0))=16,"Legacy Eligibility","Y")</f>
        <v>Y</v>
      </c>
    </row>
    <row r="1932" spans="1:15" x14ac:dyDescent="0.2">
      <c r="A1932" s="110" t="s">
        <v>5165</v>
      </c>
      <c r="B1932" s="149" t="s">
        <v>5166</v>
      </c>
      <c r="C1932" s="110" t="s">
        <v>746</v>
      </c>
      <c r="D1932" s="147" t="s">
        <v>5167</v>
      </c>
      <c r="E1932" s="150">
        <v>41</v>
      </c>
      <c r="F1932" s="150">
        <v>32</v>
      </c>
      <c r="G1932" s="147" t="s">
        <v>1466</v>
      </c>
      <c r="H1932" s="110" t="s">
        <v>338</v>
      </c>
      <c r="I1932" s="110" t="s">
        <v>349</v>
      </c>
      <c r="J1932" s="110">
        <v>3</v>
      </c>
      <c r="K1932" s="154">
        <v>1312</v>
      </c>
      <c r="L1932" s="154" t="s">
        <v>620</v>
      </c>
      <c r="M1932" s="154">
        <v>40.379300000000001</v>
      </c>
      <c r="N1932" s="154">
        <v>-98.281199999999998</v>
      </c>
      <c r="O1932" s="154" t="str">
        <f>IF(TYPE(VLOOKUP(A1932,'2025 check'!$E$3:$E$2531,1,0))=16,"Legacy Eligibility","Y")</f>
        <v>Y</v>
      </c>
    </row>
    <row r="1933" spans="1:15" x14ac:dyDescent="0.2">
      <c r="A1933" s="110" t="s">
        <v>5168</v>
      </c>
      <c r="B1933" s="149" t="s">
        <v>1002</v>
      </c>
      <c r="C1933" s="110" t="s">
        <v>494</v>
      </c>
      <c r="D1933" s="147" t="s">
        <v>5169</v>
      </c>
      <c r="E1933" s="150">
        <v>40</v>
      </c>
      <c r="F1933" s="150">
        <v>28</v>
      </c>
      <c r="G1933" s="147" t="s">
        <v>1832</v>
      </c>
      <c r="H1933" s="110" t="s">
        <v>338</v>
      </c>
      <c r="I1933" s="110" t="s">
        <v>344</v>
      </c>
      <c r="J1933" s="110">
        <v>2</v>
      </c>
      <c r="K1933" s="154">
        <v>1120</v>
      </c>
      <c r="L1933" s="154" t="s">
        <v>620</v>
      </c>
      <c r="M1933" s="154">
        <v>42.351700000000001</v>
      </c>
      <c r="N1933" s="154">
        <v>-97</v>
      </c>
      <c r="O1933" s="154" t="str">
        <f>IF(TYPE(VLOOKUP(A1933,'2025 check'!$E$3:$E$2531,1,0))=16,"Legacy Eligibility","Y")</f>
        <v>Y</v>
      </c>
    </row>
    <row r="1934" spans="1:15" x14ac:dyDescent="0.2">
      <c r="A1934" s="110" t="s">
        <v>5170</v>
      </c>
      <c r="B1934" s="149" t="s">
        <v>5171</v>
      </c>
      <c r="C1934" s="110" t="s">
        <v>880</v>
      </c>
      <c r="D1934" s="147" t="s">
        <v>5172</v>
      </c>
      <c r="E1934" s="150">
        <v>22</v>
      </c>
      <c r="F1934" s="150">
        <v>28.5</v>
      </c>
      <c r="G1934" s="147" t="s">
        <v>1832</v>
      </c>
      <c r="H1934" s="110" t="s">
        <v>338</v>
      </c>
      <c r="I1934" s="110" t="s">
        <v>344</v>
      </c>
      <c r="J1934" s="110">
        <v>2</v>
      </c>
      <c r="K1934" s="154">
        <v>627</v>
      </c>
      <c r="L1934" s="154" t="s">
        <v>620</v>
      </c>
      <c r="M1934" s="154">
        <v>41.735700000000001</v>
      </c>
      <c r="N1934" s="154">
        <v>-96.578800000000001</v>
      </c>
      <c r="O1934" s="154" t="str">
        <f>IF(TYPE(VLOOKUP(A1934,'2025 check'!$E$3:$E$2531,1,0))=16,"Legacy Eligibility","Y")</f>
        <v>Y</v>
      </c>
    </row>
    <row r="1935" spans="1:15" x14ac:dyDescent="0.2">
      <c r="A1935" s="110" t="s">
        <v>5173</v>
      </c>
      <c r="B1935" s="149" t="s">
        <v>5174</v>
      </c>
      <c r="C1935" s="110" t="s">
        <v>1464</v>
      </c>
      <c r="D1935" s="147" t="s">
        <v>5175</v>
      </c>
      <c r="E1935" s="150">
        <v>51</v>
      </c>
      <c r="F1935" s="150">
        <v>27</v>
      </c>
      <c r="G1935" s="147" t="s">
        <v>1466</v>
      </c>
      <c r="H1935" s="110" t="s">
        <v>338</v>
      </c>
      <c r="I1935" s="110" t="s">
        <v>601</v>
      </c>
      <c r="J1935" s="110">
        <v>5</v>
      </c>
      <c r="K1935" s="154">
        <v>1377</v>
      </c>
      <c r="L1935" s="154" t="s">
        <v>620</v>
      </c>
      <c r="M1935" s="154">
        <v>41.899900000000002</v>
      </c>
      <c r="N1935" s="154">
        <v>-103.3999</v>
      </c>
      <c r="O1935" s="154" t="str">
        <f>IF(TYPE(VLOOKUP(A1935,'2025 check'!$E$3:$E$2531,1,0))=16,"Legacy Eligibility","Y")</f>
        <v>Y</v>
      </c>
    </row>
    <row r="1936" spans="1:15" x14ac:dyDescent="0.2">
      <c r="A1936" s="110" t="s">
        <v>5176</v>
      </c>
      <c r="B1936" s="149" t="s">
        <v>5177</v>
      </c>
      <c r="C1936" s="110" t="s">
        <v>335</v>
      </c>
      <c r="D1936" s="147" t="s">
        <v>5178</v>
      </c>
      <c r="E1936" s="150">
        <v>100</v>
      </c>
      <c r="F1936" s="150">
        <v>21</v>
      </c>
      <c r="G1936" s="147" t="s">
        <v>1832</v>
      </c>
      <c r="H1936" s="110" t="s">
        <v>548</v>
      </c>
      <c r="I1936" s="110" t="s">
        <v>339</v>
      </c>
      <c r="J1936" s="110">
        <v>4</v>
      </c>
      <c r="K1936" s="154">
        <v>2100</v>
      </c>
      <c r="L1936" s="154" t="s">
        <v>620</v>
      </c>
      <c r="M1936" s="154">
        <v>42.760300000000001</v>
      </c>
      <c r="N1936" s="154">
        <v>-101.8933</v>
      </c>
      <c r="O1936" s="154" t="str">
        <f>IF(TYPE(VLOOKUP(A1936,'2025 check'!$E$3:$E$2531,1,0))=16,"Legacy Eligibility","Y")</f>
        <v>Y</v>
      </c>
    </row>
    <row r="1937" spans="1:15" x14ac:dyDescent="0.2">
      <c r="A1937" s="110" t="s">
        <v>5179</v>
      </c>
      <c r="B1937" s="149">
        <v>0</v>
      </c>
      <c r="C1937" s="110" t="s">
        <v>2416</v>
      </c>
      <c r="D1937" s="147" t="s">
        <v>5180</v>
      </c>
      <c r="E1937" s="150">
        <v>40</v>
      </c>
      <c r="F1937" s="150">
        <v>20.399999999999999</v>
      </c>
      <c r="G1937" s="147" t="s">
        <v>1832</v>
      </c>
      <c r="H1937" s="110" t="s">
        <v>548</v>
      </c>
      <c r="I1937" s="110" t="s">
        <v>344</v>
      </c>
      <c r="J1937" s="110">
        <v>2</v>
      </c>
      <c r="K1937" s="154">
        <v>816</v>
      </c>
      <c r="L1937" s="154" t="s">
        <v>340</v>
      </c>
      <c r="M1937" s="154">
        <v>42.7376</v>
      </c>
      <c r="N1937" s="154">
        <v>-99.650900000000007</v>
      </c>
      <c r="O1937" s="154" t="str">
        <f>IF(TYPE(VLOOKUP(A1937,'2025 check'!$E$3:$E$2531,1,0))=16,"Legacy Eligibility","Y")</f>
        <v>Y</v>
      </c>
    </row>
    <row r="1938" spans="1:15" x14ac:dyDescent="0.2">
      <c r="A1938" s="110" t="s">
        <v>5181</v>
      </c>
      <c r="B1938" s="149">
        <v>0</v>
      </c>
      <c r="C1938" s="110" t="s">
        <v>442</v>
      </c>
      <c r="D1938" s="147" t="s">
        <v>5182</v>
      </c>
      <c r="E1938" s="150">
        <v>70.5</v>
      </c>
      <c r="F1938" s="150">
        <v>24.4</v>
      </c>
      <c r="G1938" s="147" t="s">
        <v>1832</v>
      </c>
      <c r="H1938" s="110" t="s">
        <v>548</v>
      </c>
      <c r="I1938" s="110" t="s">
        <v>359</v>
      </c>
      <c r="J1938" s="110">
        <v>1</v>
      </c>
      <c r="K1938" s="154">
        <v>1720.2</v>
      </c>
      <c r="L1938" s="154" t="s">
        <v>620</v>
      </c>
      <c r="M1938" s="154">
        <v>40.653500000000001</v>
      </c>
      <c r="N1938" s="154">
        <v>-96.407300000000006</v>
      </c>
      <c r="O1938" s="154" t="str">
        <f>IF(TYPE(VLOOKUP(A1938,'2025 check'!$E$3:$E$2531,1,0))=16,"Legacy Eligibility","Y")</f>
        <v>Y</v>
      </c>
    </row>
    <row r="1939" spans="1:15" x14ac:dyDescent="0.2">
      <c r="A1939" s="110" t="s">
        <v>5183</v>
      </c>
      <c r="B1939" s="149" t="s">
        <v>5184</v>
      </c>
      <c r="C1939" s="110" t="s">
        <v>1464</v>
      </c>
      <c r="D1939" s="147" t="s">
        <v>5185</v>
      </c>
      <c r="E1939" s="150">
        <v>26</v>
      </c>
      <c r="F1939" s="150">
        <v>26</v>
      </c>
      <c r="G1939" s="147" t="s">
        <v>1466</v>
      </c>
      <c r="H1939" s="110" t="s">
        <v>548</v>
      </c>
      <c r="I1939" s="110" t="s">
        <v>601</v>
      </c>
      <c r="J1939" s="110">
        <v>5</v>
      </c>
      <c r="K1939" s="154">
        <v>676</v>
      </c>
      <c r="L1939" s="154" t="s">
        <v>620</v>
      </c>
      <c r="M1939" s="154">
        <v>41.916812073579187</v>
      </c>
      <c r="N1939" s="154">
        <v>-103.444</v>
      </c>
      <c r="O1939" s="154" t="str">
        <f>IF(TYPE(VLOOKUP(A1939,'2025 check'!$E$3:$E$2531,1,0))=16,"Legacy Eligibility","Y")</f>
        <v>Y</v>
      </c>
    </row>
    <row r="1940" spans="1:15" x14ac:dyDescent="0.2">
      <c r="A1940" s="110" t="s">
        <v>5186</v>
      </c>
      <c r="B1940" s="149" t="s">
        <v>5187</v>
      </c>
      <c r="C1940" s="110" t="s">
        <v>746</v>
      </c>
      <c r="D1940" s="147" t="s">
        <v>5188</v>
      </c>
      <c r="E1940" s="150">
        <v>32</v>
      </c>
      <c r="F1940" s="150">
        <v>19.8</v>
      </c>
      <c r="G1940" s="147" t="s">
        <v>1466</v>
      </c>
      <c r="H1940" s="110" t="s">
        <v>338</v>
      </c>
      <c r="I1940" s="110" t="s">
        <v>349</v>
      </c>
      <c r="J1940" s="110">
        <v>3</v>
      </c>
      <c r="K1940" s="154">
        <v>633.6</v>
      </c>
      <c r="L1940" s="154" t="s">
        <v>620</v>
      </c>
      <c r="M1940" s="154">
        <v>40.364899999999999</v>
      </c>
      <c r="N1940" s="154">
        <v>-98.286799999999999</v>
      </c>
      <c r="O1940" s="154" t="str">
        <f>IF(TYPE(VLOOKUP(A1940,'2025 check'!$E$3:$E$2531,1,0))=16,"Legacy Eligibility","Y")</f>
        <v>Y</v>
      </c>
    </row>
    <row r="1941" spans="1:15" x14ac:dyDescent="0.2">
      <c r="A1941" s="110" t="s">
        <v>5189</v>
      </c>
      <c r="B1941" s="149" t="s">
        <v>5190</v>
      </c>
      <c r="C1941" s="110" t="s">
        <v>335</v>
      </c>
      <c r="D1941" s="147" t="s">
        <v>5191</v>
      </c>
      <c r="E1941" s="150">
        <v>94</v>
      </c>
      <c r="F1941" s="150">
        <v>18</v>
      </c>
      <c r="G1941" s="147" t="s">
        <v>1466</v>
      </c>
      <c r="H1941" s="110" t="s">
        <v>338</v>
      </c>
      <c r="I1941" s="110" t="s">
        <v>339</v>
      </c>
      <c r="J1941" s="110">
        <v>4</v>
      </c>
      <c r="K1941" s="154">
        <v>1692</v>
      </c>
      <c r="L1941" s="154" t="s">
        <v>620</v>
      </c>
      <c r="M1941" s="154">
        <v>42.228200000000001</v>
      </c>
      <c r="N1941" s="154">
        <v>-100.4786</v>
      </c>
      <c r="O1941" s="154" t="str">
        <f>IF(TYPE(VLOOKUP(A1941,'2025 check'!$E$3:$E$2531,1,0))=16,"Legacy Eligibility","Y")</f>
        <v>Y</v>
      </c>
    </row>
    <row r="1942" spans="1:15" x14ac:dyDescent="0.2">
      <c r="A1942" s="110" t="s">
        <v>5192</v>
      </c>
      <c r="B1942" s="149" t="s">
        <v>5193</v>
      </c>
      <c r="C1942" s="110" t="s">
        <v>419</v>
      </c>
      <c r="D1942" s="147" t="s">
        <v>5194</v>
      </c>
      <c r="E1942" s="150">
        <v>26.3</v>
      </c>
      <c r="F1942" s="150">
        <v>16.2</v>
      </c>
      <c r="G1942" s="147" t="s">
        <v>1466</v>
      </c>
      <c r="H1942" s="110" t="s">
        <v>338</v>
      </c>
      <c r="I1942" s="110" t="s">
        <v>339</v>
      </c>
      <c r="J1942" s="110">
        <v>4</v>
      </c>
      <c r="K1942" s="154">
        <v>426.1</v>
      </c>
      <c r="L1942" s="154" t="s">
        <v>620</v>
      </c>
      <c r="M1942" s="154">
        <v>40.6098</v>
      </c>
      <c r="N1942" s="154">
        <v>-100.0223</v>
      </c>
      <c r="O1942" s="154" t="str">
        <f>IF(TYPE(VLOOKUP(A1942,'2025 check'!$E$3:$E$2531,1,0))=16,"Legacy Eligibility","Y")</f>
        <v>Y</v>
      </c>
    </row>
    <row r="1943" spans="1:15" x14ac:dyDescent="0.2">
      <c r="A1943" s="110" t="s">
        <v>5195</v>
      </c>
      <c r="B1943" s="149">
        <v>0</v>
      </c>
      <c r="C1943" s="110" t="s">
        <v>2872</v>
      </c>
      <c r="D1943" s="147" t="s">
        <v>5196</v>
      </c>
      <c r="E1943" s="150">
        <v>50</v>
      </c>
      <c r="F1943" s="150">
        <v>16</v>
      </c>
      <c r="G1943" s="147" t="s">
        <v>1466</v>
      </c>
      <c r="H1943" s="110" t="s">
        <v>338</v>
      </c>
      <c r="I1943" s="110" t="s">
        <v>349</v>
      </c>
      <c r="J1943" s="110">
        <v>3</v>
      </c>
      <c r="K1943" s="154">
        <v>800</v>
      </c>
      <c r="L1943" s="154" t="s">
        <v>620</v>
      </c>
      <c r="M1943" s="154">
        <v>41.892141099005052</v>
      </c>
      <c r="N1943" s="154">
        <v>-98.814065131282817</v>
      </c>
      <c r="O1943" s="154" t="str">
        <f>IF(TYPE(VLOOKUP(A1943,'2025 check'!$E$3:$E$2531,1,0))=16,"Legacy Eligibility","Y")</f>
        <v>Y</v>
      </c>
    </row>
    <row r="1944" spans="1:15" ht="28.5" x14ac:dyDescent="0.2">
      <c r="A1944" s="110" t="s">
        <v>5197</v>
      </c>
      <c r="B1944" s="149" t="s">
        <v>5198</v>
      </c>
      <c r="C1944" s="110" t="s">
        <v>1575</v>
      </c>
      <c r="D1944" s="147" t="s">
        <v>5199</v>
      </c>
      <c r="E1944" s="150">
        <v>95</v>
      </c>
      <c r="F1944" s="150">
        <v>16.5</v>
      </c>
      <c r="G1944" s="147" t="s">
        <v>1466</v>
      </c>
      <c r="H1944" s="110" t="s">
        <v>338</v>
      </c>
      <c r="I1944" s="110" t="s">
        <v>344</v>
      </c>
      <c r="J1944" s="110">
        <v>2</v>
      </c>
      <c r="K1944" s="154">
        <v>1567.5</v>
      </c>
      <c r="L1944" s="154" t="s">
        <v>620</v>
      </c>
      <c r="M1944" s="154">
        <v>42.7408</v>
      </c>
      <c r="N1944" s="154">
        <v>-98.463200000000001</v>
      </c>
      <c r="O1944" s="154" t="str">
        <f>IF(TYPE(VLOOKUP(A1944,'2025 check'!$E$3:$E$2531,1,0))=16,"Legacy Eligibility","Y")</f>
        <v>Y</v>
      </c>
    </row>
    <row r="1945" spans="1:15" x14ac:dyDescent="0.2">
      <c r="A1945" s="110" t="s">
        <v>5200</v>
      </c>
      <c r="B1945" s="149" t="s">
        <v>5201</v>
      </c>
      <c r="C1945" s="110" t="s">
        <v>431</v>
      </c>
      <c r="D1945" s="147" t="s">
        <v>5202</v>
      </c>
      <c r="E1945" s="150">
        <v>32</v>
      </c>
      <c r="F1945" s="150">
        <v>15.9</v>
      </c>
      <c r="G1945" s="147" t="s">
        <v>1466</v>
      </c>
      <c r="H1945" s="110" t="s">
        <v>338</v>
      </c>
      <c r="I1945" s="110" t="s">
        <v>344</v>
      </c>
      <c r="J1945" s="110">
        <v>2</v>
      </c>
      <c r="K1945" s="154">
        <v>508.8</v>
      </c>
      <c r="L1945" s="154" t="s">
        <v>620</v>
      </c>
      <c r="M1945" s="154">
        <v>42.586602962186127</v>
      </c>
      <c r="N1945" s="154">
        <v>-97.939974519014356</v>
      </c>
      <c r="O1945" s="154" t="str">
        <f>IF(TYPE(VLOOKUP(A1945,'2025 check'!$E$3:$E$2531,1,0))=16,"Legacy Eligibility","Y")</f>
        <v>Y</v>
      </c>
    </row>
    <row r="1946" spans="1:15" x14ac:dyDescent="0.2">
      <c r="A1946" s="110" t="s">
        <v>5203</v>
      </c>
      <c r="B1946" s="149" t="s">
        <v>5204</v>
      </c>
      <c r="C1946" s="110" t="s">
        <v>435</v>
      </c>
      <c r="D1946" s="147" t="s">
        <v>5205</v>
      </c>
      <c r="E1946" s="150">
        <v>61</v>
      </c>
      <c r="F1946" s="150">
        <v>20</v>
      </c>
      <c r="G1946" s="147" t="s">
        <v>1466</v>
      </c>
      <c r="H1946" s="110" t="s">
        <v>338</v>
      </c>
      <c r="I1946" s="110" t="s">
        <v>349</v>
      </c>
      <c r="J1946" s="110">
        <v>3</v>
      </c>
      <c r="K1946" s="154">
        <v>1220</v>
      </c>
      <c r="L1946" s="154" t="s">
        <v>620</v>
      </c>
      <c r="M1946" s="154">
        <v>41.060699999999997</v>
      </c>
      <c r="N1946" s="154">
        <v>-98.256100000000004</v>
      </c>
      <c r="O1946" s="154" t="str">
        <f>IF(TYPE(VLOOKUP(A1946,'2025 check'!$E$3:$E$2531,1,0))=16,"Legacy Eligibility","Y")</f>
        <v>Y</v>
      </c>
    </row>
    <row r="1947" spans="1:15" x14ac:dyDescent="0.2">
      <c r="A1947" s="110" t="s">
        <v>5206</v>
      </c>
      <c r="B1947" s="149" t="s">
        <v>5207</v>
      </c>
      <c r="C1947" s="110" t="s">
        <v>435</v>
      </c>
      <c r="D1947" s="147" t="s">
        <v>5208</v>
      </c>
      <c r="E1947" s="150">
        <v>55</v>
      </c>
      <c r="F1947" s="150">
        <v>15.6</v>
      </c>
      <c r="G1947" s="147" t="s">
        <v>1466</v>
      </c>
      <c r="H1947" s="110" t="s">
        <v>338</v>
      </c>
      <c r="I1947" s="110" t="s">
        <v>349</v>
      </c>
      <c r="J1947" s="110">
        <v>3</v>
      </c>
      <c r="K1947" s="154">
        <v>858</v>
      </c>
      <c r="L1947" s="154" t="s">
        <v>620</v>
      </c>
      <c r="M1947" s="154">
        <v>41.303100000000001</v>
      </c>
      <c r="N1947" s="154">
        <v>-98.286600000000007</v>
      </c>
      <c r="O1947" s="154" t="str">
        <f>IF(TYPE(VLOOKUP(A1947,'2025 check'!$E$3:$E$2531,1,0))=16,"Legacy Eligibility","Y")</f>
        <v>Legacy Eligibility</v>
      </c>
    </row>
    <row r="1948" spans="1:15" x14ac:dyDescent="0.2">
      <c r="A1948" s="110" t="s">
        <v>5209</v>
      </c>
      <c r="B1948" s="149">
        <v>0</v>
      </c>
      <c r="C1948" s="110" t="s">
        <v>456</v>
      </c>
      <c r="D1948" s="147" t="s">
        <v>5210</v>
      </c>
      <c r="E1948" s="150">
        <v>24</v>
      </c>
      <c r="F1948" s="150">
        <v>0</v>
      </c>
      <c r="G1948" s="147" t="s">
        <v>1466</v>
      </c>
      <c r="H1948" s="110" t="s">
        <v>338</v>
      </c>
      <c r="I1948" s="110" t="s">
        <v>359</v>
      </c>
      <c r="J1948" s="110">
        <v>1</v>
      </c>
      <c r="K1948" s="154">
        <v>0</v>
      </c>
      <c r="L1948" s="154" t="s">
        <v>620</v>
      </c>
      <c r="M1948" s="154">
        <v>41.321100000000001</v>
      </c>
      <c r="N1948" s="154">
        <v>-96.484700000000004</v>
      </c>
      <c r="O1948" s="154" t="str">
        <f>IF(TYPE(VLOOKUP(A1948,'2025 check'!$E$3:$E$2531,1,0))=16,"Legacy Eligibility","Y")</f>
        <v>Legacy Eligibility</v>
      </c>
    </row>
    <row r="1949" spans="1:15" x14ac:dyDescent="0.2">
      <c r="A1949" s="110" t="s">
        <v>5211</v>
      </c>
      <c r="B1949" s="149" t="s">
        <v>5212</v>
      </c>
      <c r="C1949" s="110" t="s">
        <v>1464</v>
      </c>
      <c r="D1949" s="147" t="s">
        <v>5213</v>
      </c>
      <c r="E1949" s="150">
        <v>23</v>
      </c>
      <c r="F1949" s="150">
        <v>19.8</v>
      </c>
      <c r="G1949" s="147" t="s">
        <v>1466</v>
      </c>
      <c r="H1949" s="110" t="s">
        <v>338</v>
      </c>
      <c r="I1949" s="110" t="s">
        <v>601</v>
      </c>
      <c r="J1949" s="110">
        <v>5</v>
      </c>
      <c r="K1949" s="154">
        <v>455.4</v>
      </c>
      <c r="L1949" s="154" t="s">
        <v>620</v>
      </c>
      <c r="M1949" s="154">
        <v>41.763100000000001</v>
      </c>
      <c r="N1949" s="154">
        <v>-103.4984</v>
      </c>
      <c r="O1949" s="154" t="str">
        <f>IF(TYPE(VLOOKUP(A1949,'2025 check'!$E$3:$E$2531,1,0))=16,"Legacy Eligibility","Y")</f>
        <v>Y</v>
      </c>
    </row>
    <row r="1950" spans="1:15" x14ac:dyDescent="0.2">
      <c r="A1950" s="110" t="s">
        <v>5214</v>
      </c>
      <c r="B1950" s="149" t="s">
        <v>5215</v>
      </c>
      <c r="C1950" s="110" t="s">
        <v>1132</v>
      </c>
      <c r="D1950" s="147" t="s">
        <v>5216</v>
      </c>
      <c r="E1950" s="150">
        <v>33</v>
      </c>
      <c r="F1950" s="150">
        <v>16.3</v>
      </c>
      <c r="G1950" s="147" t="s">
        <v>1832</v>
      </c>
      <c r="H1950" s="110" t="s">
        <v>338</v>
      </c>
      <c r="I1950" s="110" t="s">
        <v>601</v>
      </c>
      <c r="J1950" s="110">
        <v>5</v>
      </c>
      <c r="K1950" s="154">
        <v>537.9</v>
      </c>
      <c r="L1950" s="154" t="s">
        <v>620</v>
      </c>
      <c r="M1950" s="154">
        <v>42.843000000000004</v>
      </c>
      <c r="N1950" s="154">
        <v>-102.74120000000001</v>
      </c>
      <c r="O1950" s="154" t="str">
        <f>IF(TYPE(VLOOKUP(A1950,'2025 check'!$E$3:$E$2531,1,0))=16,"Legacy Eligibility","Y")</f>
        <v>Y</v>
      </c>
    </row>
    <row r="1951" spans="1:15" x14ac:dyDescent="0.2">
      <c r="A1951" s="110" t="s">
        <v>5217</v>
      </c>
      <c r="B1951" s="149" t="s">
        <v>5218</v>
      </c>
      <c r="C1951" s="110" t="s">
        <v>718</v>
      </c>
      <c r="D1951" s="147" t="s">
        <v>5219</v>
      </c>
      <c r="E1951" s="150">
        <v>32</v>
      </c>
      <c r="F1951" s="150">
        <v>0</v>
      </c>
      <c r="G1951" s="147" t="s">
        <v>1466</v>
      </c>
      <c r="H1951" s="110" t="s">
        <v>338</v>
      </c>
      <c r="I1951" s="110" t="s">
        <v>349</v>
      </c>
      <c r="J1951" s="110">
        <v>3</v>
      </c>
      <c r="K1951" s="154">
        <v>0</v>
      </c>
      <c r="L1951" s="154" t="s">
        <v>620</v>
      </c>
      <c r="M1951" s="154">
        <v>41.137067678833844</v>
      </c>
      <c r="N1951" s="154">
        <v>-99.151810728836054</v>
      </c>
      <c r="O1951" s="154" t="str">
        <f>IF(TYPE(VLOOKUP(A1951,'2025 check'!$E$3:$E$2531,1,0))=16,"Legacy Eligibility","Y")</f>
        <v>Legacy Eligibility</v>
      </c>
    </row>
    <row r="1952" spans="1:15" ht="28.5" x14ac:dyDescent="0.2">
      <c r="A1952" s="110" t="s">
        <v>5220</v>
      </c>
      <c r="B1952" s="149" t="s">
        <v>5221</v>
      </c>
      <c r="C1952" s="110" t="s">
        <v>473</v>
      </c>
      <c r="D1952" s="147" t="s">
        <v>5222</v>
      </c>
      <c r="E1952" s="150">
        <v>32</v>
      </c>
      <c r="F1952" s="150">
        <v>19.899999999999999</v>
      </c>
      <c r="G1952" s="147" t="s">
        <v>1466</v>
      </c>
      <c r="H1952" s="110" t="s">
        <v>338</v>
      </c>
      <c r="I1952" s="110" t="s">
        <v>359</v>
      </c>
      <c r="J1952" s="110">
        <v>1</v>
      </c>
      <c r="K1952" s="154">
        <v>636.79999999999995</v>
      </c>
      <c r="L1952" s="154" t="s">
        <v>620</v>
      </c>
      <c r="M1952" s="154">
        <v>40.268999999999998</v>
      </c>
      <c r="N1952" s="154">
        <v>-97.501199999999997</v>
      </c>
      <c r="O1952" s="154" t="str">
        <f>IF(TYPE(VLOOKUP(A1952,'2025 check'!$E$3:$E$2531,1,0))=16,"Legacy Eligibility","Y")</f>
        <v>Y</v>
      </c>
    </row>
    <row r="1953" spans="1:15" x14ac:dyDescent="0.2">
      <c r="A1953" s="110" t="s">
        <v>5223</v>
      </c>
      <c r="B1953" s="149">
        <v>0</v>
      </c>
      <c r="C1953" s="110" t="s">
        <v>342</v>
      </c>
      <c r="D1953" s="147" t="s">
        <v>5224</v>
      </c>
      <c r="E1953" s="150">
        <v>22</v>
      </c>
      <c r="F1953" s="150">
        <v>28.5</v>
      </c>
      <c r="G1953" s="147" t="s">
        <v>1832</v>
      </c>
      <c r="H1953" s="110" t="s">
        <v>358</v>
      </c>
      <c r="I1953" s="110" t="s">
        <v>344</v>
      </c>
      <c r="J1953" s="110">
        <v>2</v>
      </c>
      <c r="K1953" s="154">
        <v>627</v>
      </c>
      <c r="L1953" s="154" t="s">
        <v>620</v>
      </c>
      <c r="M1953" s="154">
        <v>42.060092034455245</v>
      </c>
      <c r="N1953" s="154">
        <v>-96.951832186508199</v>
      </c>
      <c r="O1953" s="154" t="str">
        <f>IF(TYPE(VLOOKUP(A1953,'2025 check'!$E$3:$E$2531,1,0))=16,"Legacy Eligibility","Y")</f>
        <v>Y</v>
      </c>
    </row>
    <row r="1954" spans="1:15" x14ac:dyDescent="0.2">
      <c r="A1954" s="110" t="s">
        <v>5225</v>
      </c>
      <c r="B1954" s="149">
        <v>0</v>
      </c>
      <c r="C1954" s="110" t="s">
        <v>531</v>
      </c>
      <c r="D1954" s="147" t="s">
        <v>5226</v>
      </c>
      <c r="E1954" s="150">
        <v>72</v>
      </c>
      <c r="F1954" s="150">
        <v>28</v>
      </c>
      <c r="G1954" s="147" t="s">
        <v>1832</v>
      </c>
      <c r="H1954" s="110" t="s">
        <v>358</v>
      </c>
      <c r="I1954" s="110" t="s">
        <v>339</v>
      </c>
      <c r="J1954" s="110">
        <v>4</v>
      </c>
      <c r="K1954" s="154">
        <v>2016</v>
      </c>
      <c r="L1954" s="154" t="s">
        <v>620</v>
      </c>
      <c r="M1954" s="154">
        <v>40.111800000000002</v>
      </c>
      <c r="N1954" s="154">
        <v>-99.648700000000005</v>
      </c>
      <c r="O1954" s="154" t="str">
        <f>IF(TYPE(VLOOKUP(A1954,'2025 check'!$E$3:$E$2531,1,0))=16,"Legacy Eligibility","Y")</f>
        <v>Y</v>
      </c>
    </row>
    <row r="1955" spans="1:15" x14ac:dyDescent="0.2">
      <c r="A1955" s="110" t="s">
        <v>5227</v>
      </c>
      <c r="B1955" s="149">
        <v>0</v>
      </c>
      <c r="C1955" s="110" t="s">
        <v>366</v>
      </c>
      <c r="D1955" s="147" t="s">
        <v>5228</v>
      </c>
      <c r="E1955" s="150">
        <v>343</v>
      </c>
      <c r="F1955" s="150">
        <v>30.3</v>
      </c>
      <c r="G1955" s="147" t="s">
        <v>1443</v>
      </c>
      <c r="H1955" s="110" t="s">
        <v>358</v>
      </c>
      <c r="I1955" s="110" t="s">
        <v>359</v>
      </c>
      <c r="J1955" s="110">
        <v>1</v>
      </c>
      <c r="K1955" s="154">
        <v>10392.9</v>
      </c>
      <c r="L1955" s="154" t="s">
        <v>620</v>
      </c>
      <c r="M1955" s="154">
        <v>40.508600000000001</v>
      </c>
      <c r="N1955" s="154">
        <v>-96.137500000000003</v>
      </c>
      <c r="O1955" s="154" t="str">
        <f>IF(TYPE(VLOOKUP(A1955,'2025 check'!$E$3:$E$2531,1,0))=16,"Legacy Eligibility","Y")</f>
        <v>Y</v>
      </c>
    </row>
    <row r="1956" spans="1:15" x14ac:dyDescent="0.2">
      <c r="A1956" s="110" t="s">
        <v>5229</v>
      </c>
      <c r="B1956" s="149" t="s">
        <v>5230</v>
      </c>
      <c r="C1956" s="110" t="s">
        <v>512</v>
      </c>
      <c r="D1956" s="147" t="s">
        <v>5231</v>
      </c>
      <c r="E1956" s="150">
        <v>114</v>
      </c>
      <c r="F1956" s="150">
        <v>30.5</v>
      </c>
      <c r="G1956" s="147" t="s">
        <v>1832</v>
      </c>
      <c r="H1956" s="110" t="s">
        <v>358</v>
      </c>
      <c r="I1956" s="110" t="s">
        <v>344</v>
      </c>
      <c r="J1956" s="110">
        <v>2</v>
      </c>
      <c r="K1956" s="154">
        <v>3477</v>
      </c>
      <c r="L1956" s="154" t="s">
        <v>340</v>
      </c>
      <c r="M1956" s="154">
        <v>41.496899999999997</v>
      </c>
      <c r="N1956" s="154">
        <v>-97.427999999999997</v>
      </c>
      <c r="O1956" s="154" t="str">
        <f>IF(TYPE(VLOOKUP(A1956,'2025 check'!$E$3:$E$2531,1,0))=16,"Legacy Eligibility","Y")</f>
        <v>Y</v>
      </c>
    </row>
    <row r="1957" spans="1:15" x14ac:dyDescent="0.2">
      <c r="A1957" s="110" t="s">
        <v>5232</v>
      </c>
      <c r="B1957" s="149" t="s">
        <v>5233</v>
      </c>
      <c r="C1957" s="110" t="s">
        <v>559</v>
      </c>
      <c r="D1957" s="147" t="s">
        <v>5234</v>
      </c>
      <c r="E1957" s="150">
        <v>222</v>
      </c>
      <c r="F1957" s="150">
        <v>30.3</v>
      </c>
      <c r="G1957" s="147" t="s">
        <v>1443</v>
      </c>
      <c r="H1957" s="110" t="s">
        <v>358</v>
      </c>
      <c r="I1957" s="110" t="s">
        <v>359</v>
      </c>
      <c r="J1957" s="110">
        <v>1</v>
      </c>
      <c r="K1957" s="154">
        <v>6726.6</v>
      </c>
      <c r="L1957" s="154" t="s">
        <v>620</v>
      </c>
      <c r="M1957" s="154">
        <v>40.589199999999998</v>
      </c>
      <c r="N1957" s="154">
        <v>-97.069299999999998</v>
      </c>
      <c r="O1957" s="154" t="str">
        <f>IF(TYPE(VLOOKUP(A1957,'2025 check'!$E$3:$E$2531,1,0))=16,"Legacy Eligibility","Y")</f>
        <v>Y</v>
      </c>
    </row>
    <row r="1958" spans="1:15" ht="28.5" x14ac:dyDescent="0.2">
      <c r="A1958" s="110" t="s">
        <v>5235</v>
      </c>
      <c r="B1958" s="149" t="s">
        <v>5236</v>
      </c>
      <c r="C1958" s="110" t="s">
        <v>473</v>
      </c>
      <c r="D1958" s="147" t="s">
        <v>5237</v>
      </c>
      <c r="E1958" s="150">
        <v>218</v>
      </c>
      <c r="F1958" s="150">
        <v>30.3</v>
      </c>
      <c r="G1958" s="147" t="s">
        <v>1443</v>
      </c>
      <c r="H1958" s="110" t="s">
        <v>358</v>
      </c>
      <c r="I1958" s="110" t="s">
        <v>359</v>
      </c>
      <c r="J1958" s="110">
        <v>1</v>
      </c>
      <c r="K1958" s="154">
        <v>6605.4</v>
      </c>
      <c r="L1958" s="154" t="s">
        <v>620</v>
      </c>
      <c r="M1958" s="154">
        <v>40.176299999999998</v>
      </c>
      <c r="N1958" s="154">
        <v>-97.596500000000006</v>
      </c>
      <c r="O1958" s="154" t="str">
        <f>IF(TYPE(VLOOKUP(A1958,'2025 check'!$E$3:$E$2531,1,0))=16,"Legacy Eligibility","Y")</f>
        <v>Y</v>
      </c>
    </row>
    <row r="1959" spans="1:15" x14ac:dyDescent="0.2">
      <c r="A1959" s="110" t="s">
        <v>5238</v>
      </c>
      <c r="B1959" s="149">
        <v>0</v>
      </c>
      <c r="C1959" s="110" t="s">
        <v>967</v>
      </c>
      <c r="D1959" s="147" t="s">
        <v>5239</v>
      </c>
      <c r="E1959" s="150">
        <v>29</v>
      </c>
      <c r="F1959" s="150">
        <v>23.8</v>
      </c>
      <c r="G1959" s="147" t="s">
        <v>1832</v>
      </c>
      <c r="H1959" s="110" t="s">
        <v>338</v>
      </c>
      <c r="I1959" s="110" t="s">
        <v>344</v>
      </c>
      <c r="J1959" s="110">
        <v>2</v>
      </c>
      <c r="K1959" s="154">
        <v>690.2</v>
      </c>
      <c r="L1959" s="154" t="s">
        <v>620</v>
      </c>
      <c r="M1959" s="154">
        <v>41.640900000000002</v>
      </c>
      <c r="N1959" s="154">
        <v>-97.933999999999997</v>
      </c>
      <c r="O1959" s="154" t="str">
        <f>IF(TYPE(VLOOKUP(A1959,'2025 check'!$E$3:$E$2531,1,0))=16,"Legacy Eligibility","Y")</f>
        <v>Y</v>
      </c>
    </row>
    <row r="1960" spans="1:15" x14ac:dyDescent="0.2">
      <c r="A1960" s="110" t="s">
        <v>5240</v>
      </c>
      <c r="B1960" s="149">
        <v>0</v>
      </c>
      <c r="C1960" s="110" t="s">
        <v>967</v>
      </c>
      <c r="D1960" s="147" t="s">
        <v>5241</v>
      </c>
      <c r="E1960" s="150">
        <v>32</v>
      </c>
      <c r="F1960" s="150">
        <v>24.6</v>
      </c>
      <c r="G1960" s="147" t="s">
        <v>1832</v>
      </c>
      <c r="H1960" s="110" t="s">
        <v>338</v>
      </c>
      <c r="I1960" s="110" t="s">
        <v>344</v>
      </c>
      <c r="J1960" s="110">
        <v>2</v>
      </c>
      <c r="K1960" s="154">
        <v>787.2</v>
      </c>
      <c r="L1960" s="154" t="s">
        <v>620</v>
      </c>
      <c r="M1960" s="154">
        <v>41.538400000000003</v>
      </c>
      <c r="N1960" s="154">
        <v>-98.062100000000001</v>
      </c>
      <c r="O1960" s="154" t="str">
        <f>IF(TYPE(VLOOKUP(A1960,'2025 check'!$E$3:$E$2531,1,0))=16,"Legacy Eligibility","Y")</f>
        <v>Y</v>
      </c>
    </row>
    <row r="1961" spans="1:15" x14ac:dyDescent="0.2">
      <c r="A1961" s="110" t="s">
        <v>5242</v>
      </c>
      <c r="B1961" s="149">
        <v>0</v>
      </c>
      <c r="C1961" s="110" t="s">
        <v>866</v>
      </c>
      <c r="D1961" s="147" t="s">
        <v>5243</v>
      </c>
      <c r="E1961" s="150">
        <v>41</v>
      </c>
      <c r="F1961" s="150">
        <v>24.5</v>
      </c>
      <c r="G1961" s="147" t="s">
        <v>2854</v>
      </c>
      <c r="H1961" s="110" t="s">
        <v>338</v>
      </c>
      <c r="I1961" s="110" t="s">
        <v>344</v>
      </c>
      <c r="J1961" s="110">
        <v>2</v>
      </c>
      <c r="K1961" s="154">
        <v>1004.5</v>
      </c>
      <c r="L1961" s="154" t="s">
        <v>620</v>
      </c>
      <c r="M1961" s="154">
        <v>42.564100000000003</v>
      </c>
      <c r="N1961" s="154">
        <v>-99.892200000000003</v>
      </c>
      <c r="O1961" s="154" t="str">
        <f>IF(TYPE(VLOOKUP(A1961,'2025 check'!$E$3:$E$2531,1,0))=16,"Legacy Eligibility","Y")</f>
        <v>Legacy Eligibility</v>
      </c>
    </row>
    <row r="1962" spans="1:15" x14ac:dyDescent="0.2">
      <c r="A1962" s="110" t="s">
        <v>5244</v>
      </c>
      <c r="B1962" s="149">
        <v>0</v>
      </c>
      <c r="C1962" s="110" t="s">
        <v>1481</v>
      </c>
      <c r="D1962" s="147" t="s">
        <v>5245</v>
      </c>
      <c r="E1962" s="150">
        <v>33</v>
      </c>
      <c r="F1962" s="150">
        <v>20.100000000000001</v>
      </c>
      <c r="G1962" s="147" t="s">
        <v>1832</v>
      </c>
      <c r="H1962" s="110" t="s">
        <v>338</v>
      </c>
      <c r="I1962" s="110" t="s">
        <v>349</v>
      </c>
      <c r="J1962" s="110">
        <v>3</v>
      </c>
      <c r="K1962" s="154">
        <v>663.3</v>
      </c>
      <c r="L1962" s="154" t="s">
        <v>620</v>
      </c>
      <c r="M1962" s="154">
        <v>40.839500000000001</v>
      </c>
      <c r="N1962" s="154">
        <v>-99.273200000000003</v>
      </c>
      <c r="O1962" s="154" t="str">
        <f>IF(TYPE(VLOOKUP(A1962,'2025 check'!$E$3:$E$2531,1,0))=16,"Legacy Eligibility","Y")</f>
        <v>Y</v>
      </c>
    </row>
    <row r="1963" spans="1:15" x14ac:dyDescent="0.2">
      <c r="A1963" s="110" t="s">
        <v>5246</v>
      </c>
      <c r="B1963" s="149">
        <v>0</v>
      </c>
      <c r="C1963" s="110" t="s">
        <v>1481</v>
      </c>
      <c r="D1963" s="147" t="s">
        <v>5247</v>
      </c>
      <c r="E1963" s="150">
        <v>41</v>
      </c>
      <c r="F1963" s="150">
        <v>24.8</v>
      </c>
      <c r="G1963" s="147" t="s">
        <v>1466</v>
      </c>
      <c r="H1963" s="110" t="s">
        <v>338</v>
      </c>
      <c r="I1963" s="110" t="s">
        <v>349</v>
      </c>
      <c r="J1963" s="110">
        <v>3</v>
      </c>
      <c r="K1963" s="154">
        <v>1016.8</v>
      </c>
      <c r="L1963" s="154" t="s">
        <v>620</v>
      </c>
      <c r="M1963" s="154">
        <v>40.702399999999997</v>
      </c>
      <c r="N1963" s="154">
        <v>-99.198099999999997</v>
      </c>
      <c r="O1963" s="154" t="str">
        <f>IF(TYPE(VLOOKUP(A1963,'2025 check'!$E$3:$E$2531,1,0))=16,"Legacy Eligibility","Y")</f>
        <v>Y</v>
      </c>
    </row>
    <row r="1964" spans="1:15" ht="28.5" x14ac:dyDescent="0.2">
      <c r="A1964" s="110" t="s">
        <v>5248</v>
      </c>
      <c r="B1964" s="149" t="s">
        <v>5249</v>
      </c>
      <c r="C1964" s="110" t="s">
        <v>828</v>
      </c>
      <c r="D1964" s="147" t="s">
        <v>5250</v>
      </c>
      <c r="E1964" s="150">
        <v>41</v>
      </c>
      <c r="F1964" s="150">
        <v>22.8</v>
      </c>
      <c r="G1964" s="147" t="s">
        <v>1832</v>
      </c>
      <c r="H1964" s="110" t="s">
        <v>338</v>
      </c>
      <c r="I1964" s="110" t="s">
        <v>349</v>
      </c>
      <c r="J1964" s="110">
        <v>3</v>
      </c>
      <c r="K1964" s="154">
        <v>934.8</v>
      </c>
      <c r="L1964" s="154" t="s">
        <v>620</v>
      </c>
      <c r="M1964" s="154">
        <v>40.916820268416622</v>
      </c>
      <c r="N1964" s="154">
        <v>-98.664321457672116</v>
      </c>
      <c r="O1964" s="154" t="str">
        <f>IF(TYPE(VLOOKUP(A1964,'2025 check'!$E$3:$E$2531,1,0))=16,"Legacy Eligibility","Y")</f>
        <v>Legacy Eligibility</v>
      </c>
    </row>
    <row r="1965" spans="1:15" x14ac:dyDescent="0.2">
      <c r="A1965" s="110" t="s">
        <v>5251</v>
      </c>
      <c r="B1965" s="149" t="s">
        <v>5252</v>
      </c>
      <c r="C1965" s="110" t="s">
        <v>828</v>
      </c>
      <c r="D1965" s="147" t="s">
        <v>5253</v>
      </c>
      <c r="E1965" s="150">
        <v>30</v>
      </c>
      <c r="F1965" s="150">
        <v>22</v>
      </c>
      <c r="G1965" s="147" t="s">
        <v>1832</v>
      </c>
      <c r="H1965" s="110" t="s">
        <v>338</v>
      </c>
      <c r="I1965" s="110" t="s">
        <v>349</v>
      </c>
      <c r="J1965" s="110">
        <v>3</v>
      </c>
      <c r="K1965" s="154">
        <v>660</v>
      </c>
      <c r="L1965" s="154" t="s">
        <v>620</v>
      </c>
      <c r="M1965" s="154">
        <v>40.709800000000001</v>
      </c>
      <c r="N1965" s="154">
        <v>-98.454400000000007</v>
      </c>
      <c r="O1965" s="154" t="str">
        <f>IF(TYPE(VLOOKUP(A1965,'2025 check'!$E$3:$E$2531,1,0))=16,"Legacy Eligibility","Y")</f>
        <v>Legacy Eligibility</v>
      </c>
    </row>
    <row r="1966" spans="1:15" ht="28.5" x14ac:dyDescent="0.2">
      <c r="A1966" s="110" t="s">
        <v>5254</v>
      </c>
      <c r="B1966" s="149" t="s">
        <v>2937</v>
      </c>
      <c r="C1966" s="110" t="s">
        <v>1575</v>
      </c>
      <c r="D1966" s="147" t="s">
        <v>5255</v>
      </c>
      <c r="E1966" s="150">
        <v>122</v>
      </c>
      <c r="F1966" s="150">
        <v>20.6</v>
      </c>
      <c r="G1966" s="147" t="s">
        <v>1832</v>
      </c>
      <c r="H1966" s="110" t="s">
        <v>338</v>
      </c>
      <c r="I1966" s="110" t="s">
        <v>344</v>
      </c>
      <c r="J1966" s="110">
        <v>2</v>
      </c>
      <c r="K1966" s="154">
        <v>2513.1999999999998</v>
      </c>
      <c r="L1966" s="154" t="s">
        <v>620</v>
      </c>
      <c r="M1966" s="154">
        <v>42.740699999999997</v>
      </c>
      <c r="N1966" s="154">
        <v>-98.610600000000005</v>
      </c>
      <c r="O1966" s="154" t="str">
        <f>IF(TYPE(VLOOKUP(A1966,'2025 check'!$E$3:$E$2531,1,0))=16,"Legacy Eligibility","Y")</f>
        <v>Y</v>
      </c>
    </row>
    <row r="1967" spans="1:15" ht="28.5" x14ac:dyDescent="0.2">
      <c r="A1967" s="110" t="s">
        <v>5256</v>
      </c>
      <c r="B1967" s="149" t="s">
        <v>5257</v>
      </c>
      <c r="C1967" s="110" t="s">
        <v>1575</v>
      </c>
      <c r="D1967" s="147" t="s">
        <v>5258</v>
      </c>
      <c r="E1967" s="150">
        <v>54</v>
      </c>
      <c r="F1967" s="150">
        <v>20.3</v>
      </c>
      <c r="G1967" s="147" t="s">
        <v>1466</v>
      </c>
      <c r="H1967" s="110" t="s">
        <v>338</v>
      </c>
      <c r="I1967" s="110" t="s">
        <v>344</v>
      </c>
      <c r="J1967" s="110">
        <v>2</v>
      </c>
      <c r="K1967" s="154">
        <v>1096.2</v>
      </c>
      <c r="L1967" s="154" t="s">
        <v>620</v>
      </c>
      <c r="M1967" s="154">
        <v>42.132100000000001</v>
      </c>
      <c r="N1967" s="154">
        <v>-98.601600000000005</v>
      </c>
      <c r="O1967" s="154" t="str">
        <f>IF(TYPE(VLOOKUP(A1967,'2025 check'!$E$3:$E$2531,1,0))=16,"Legacy Eligibility","Y")</f>
        <v>Y</v>
      </c>
    </row>
    <row r="1968" spans="1:15" x14ac:dyDescent="0.2">
      <c r="A1968" s="110" t="s">
        <v>5259</v>
      </c>
      <c r="B1968" s="149" t="s">
        <v>5260</v>
      </c>
      <c r="C1968" s="110" t="s">
        <v>5261</v>
      </c>
      <c r="D1968" s="147" t="s">
        <v>5262</v>
      </c>
      <c r="E1968" s="150">
        <v>30</v>
      </c>
      <c r="F1968" s="150">
        <v>24.5</v>
      </c>
      <c r="G1968" s="147" t="s">
        <v>1832</v>
      </c>
      <c r="H1968" s="110" t="s">
        <v>338</v>
      </c>
      <c r="I1968" s="110" t="s">
        <v>339</v>
      </c>
      <c r="J1968" s="110">
        <v>4</v>
      </c>
      <c r="K1968" s="154">
        <v>735</v>
      </c>
      <c r="L1968" s="154" t="s">
        <v>620</v>
      </c>
      <c r="M1968" s="154">
        <v>41.305300000000003</v>
      </c>
      <c r="N1968" s="154">
        <v>-101.9267</v>
      </c>
      <c r="O1968" s="154" t="str">
        <f>IF(TYPE(VLOOKUP(A1968,'2025 check'!$E$3:$E$2531,1,0))=16,"Legacy Eligibility","Y")</f>
        <v>Legacy Eligibility</v>
      </c>
    </row>
    <row r="1969" spans="1:15" x14ac:dyDescent="0.2">
      <c r="A1969" s="110" t="s">
        <v>5263</v>
      </c>
      <c r="B1969" s="149">
        <v>0</v>
      </c>
      <c r="C1969" s="110" t="s">
        <v>2185</v>
      </c>
      <c r="D1969" s="147" t="s">
        <v>5264</v>
      </c>
      <c r="E1969" s="150">
        <v>79</v>
      </c>
      <c r="F1969" s="150">
        <v>20.100000000000001</v>
      </c>
      <c r="G1969" s="147" t="s">
        <v>1832</v>
      </c>
      <c r="H1969" s="110" t="s">
        <v>338</v>
      </c>
      <c r="I1969" s="110" t="s">
        <v>349</v>
      </c>
      <c r="J1969" s="110">
        <v>3</v>
      </c>
      <c r="K1969" s="154">
        <v>1587.9</v>
      </c>
      <c r="L1969" s="154" t="s">
        <v>620</v>
      </c>
      <c r="M1969" s="154">
        <v>41.9146</v>
      </c>
      <c r="N1969" s="154">
        <v>-99.654399999999995</v>
      </c>
      <c r="O1969" s="154" t="str">
        <f>IF(TYPE(VLOOKUP(A1969,'2025 check'!$E$3:$E$2531,1,0))=16,"Legacy Eligibility","Y")</f>
        <v>Y</v>
      </c>
    </row>
    <row r="1970" spans="1:15" x14ac:dyDescent="0.2">
      <c r="A1970" s="110" t="s">
        <v>5265</v>
      </c>
      <c r="B1970" s="149" t="s">
        <v>5266</v>
      </c>
      <c r="C1970" s="110" t="s">
        <v>435</v>
      </c>
      <c r="D1970" s="147" t="s">
        <v>5267</v>
      </c>
      <c r="E1970" s="150">
        <v>40</v>
      </c>
      <c r="F1970" s="150">
        <v>22</v>
      </c>
      <c r="G1970" s="147" t="s">
        <v>1466</v>
      </c>
      <c r="H1970" s="110" t="s">
        <v>338</v>
      </c>
      <c r="I1970" s="110" t="s">
        <v>349</v>
      </c>
      <c r="J1970" s="110">
        <v>3</v>
      </c>
      <c r="K1970" s="154">
        <v>880</v>
      </c>
      <c r="L1970" s="154" t="s">
        <v>620</v>
      </c>
      <c r="M1970" s="154">
        <v>41.144432317552898</v>
      </c>
      <c r="N1970" s="154">
        <v>-97.919921457672118</v>
      </c>
      <c r="O1970" s="154" t="str">
        <f>IF(TYPE(VLOOKUP(A1970,'2025 check'!$E$3:$E$2531,1,0))=16,"Legacy Eligibility","Y")</f>
        <v>Y</v>
      </c>
    </row>
    <row r="1971" spans="1:15" x14ac:dyDescent="0.2">
      <c r="A1971" s="110" t="s">
        <v>5268</v>
      </c>
      <c r="B1971" s="149">
        <v>0</v>
      </c>
      <c r="C1971" s="110" t="s">
        <v>369</v>
      </c>
      <c r="D1971" s="147" t="s">
        <v>5269</v>
      </c>
      <c r="E1971" s="150">
        <v>34</v>
      </c>
      <c r="F1971" s="150">
        <v>26</v>
      </c>
      <c r="G1971" s="147" t="s">
        <v>1832</v>
      </c>
      <c r="H1971" s="110" t="s">
        <v>338</v>
      </c>
      <c r="I1971" s="110" t="s">
        <v>359</v>
      </c>
      <c r="J1971" s="110">
        <v>1</v>
      </c>
      <c r="K1971" s="154">
        <v>884</v>
      </c>
      <c r="L1971" s="154" t="s">
        <v>620</v>
      </c>
      <c r="M1971" s="154">
        <v>40.349300000000014</v>
      </c>
      <c r="N1971" s="154">
        <v>-95.739367813491825</v>
      </c>
      <c r="O1971" s="154" t="str">
        <f>IF(TYPE(VLOOKUP(A1971,'2025 check'!$E$3:$E$2531,1,0))=16,"Legacy Eligibility","Y")</f>
        <v>Y</v>
      </c>
    </row>
    <row r="1972" spans="1:15" x14ac:dyDescent="0.2">
      <c r="A1972" s="110" t="s">
        <v>5270</v>
      </c>
      <c r="B1972" s="149">
        <v>0</v>
      </c>
      <c r="C1972" s="110" t="s">
        <v>442</v>
      </c>
      <c r="D1972" s="147" t="s">
        <v>5271</v>
      </c>
      <c r="E1972" s="150">
        <v>172</v>
      </c>
      <c r="F1972" s="150">
        <v>22.3</v>
      </c>
      <c r="G1972" s="147" t="s">
        <v>1832</v>
      </c>
      <c r="H1972" s="110" t="s">
        <v>338</v>
      </c>
      <c r="I1972" s="110" t="s">
        <v>359</v>
      </c>
      <c r="J1972" s="110">
        <v>1</v>
      </c>
      <c r="K1972" s="154">
        <v>3835.6</v>
      </c>
      <c r="L1972" s="154" t="s">
        <v>620</v>
      </c>
      <c r="M1972" s="154">
        <v>40.576900000000002</v>
      </c>
      <c r="N1972" s="154">
        <v>-96.217399999999998</v>
      </c>
      <c r="O1972" s="154" t="str">
        <f>IF(TYPE(VLOOKUP(A1972,'2025 check'!$E$3:$E$2531,1,0))=16,"Legacy Eligibility","Y")</f>
        <v>Y</v>
      </c>
    </row>
    <row r="1973" spans="1:15" x14ac:dyDescent="0.2">
      <c r="A1973" s="110" t="s">
        <v>5272</v>
      </c>
      <c r="B1973" s="149" t="s">
        <v>5273</v>
      </c>
      <c r="C1973" s="110" t="s">
        <v>381</v>
      </c>
      <c r="D1973" s="147" t="s">
        <v>5274</v>
      </c>
      <c r="E1973" s="150">
        <v>35.799999999999997</v>
      </c>
      <c r="F1973" s="150">
        <v>20.100000000000001</v>
      </c>
      <c r="G1973" s="147" t="s">
        <v>1832</v>
      </c>
      <c r="H1973" s="110" t="s">
        <v>338</v>
      </c>
      <c r="I1973" s="110" t="s">
        <v>359</v>
      </c>
      <c r="J1973" s="110">
        <v>1</v>
      </c>
      <c r="K1973" s="154">
        <v>719.6</v>
      </c>
      <c r="L1973" s="154" t="s">
        <v>620</v>
      </c>
      <c r="M1973" s="154">
        <v>40.015099999999997</v>
      </c>
      <c r="N1973" s="154">
        <v>-95.8643</v>
      </c>
      <c r="O1973" s="154" t="str">
        <f>IF(TYPE(VLOOKUP(A1973,'2025 check'!$E$3:$E$2531,1,0))=16,"Legacy Eligibility","Y")</f>
        <v>Y</v>
      </c>
    </row>
    <row r="1974" spans="1:15" x14ac:dyDescent="0.2">
      <c r="A1974" s="110" t="s">
        <v>5275</v>
      </c>
      <c r="B1974" s="149">
        <v>0</v>
      </c>
      <c r="C1974" s="110" t="s">
        <v>456</v>
      </c>
      <c r="D1974" s="147" t="s">
        <v>5276</v>
      </c>
      <c r="E1974" s="150">
        <v>128</v>
      </c>
      <c r="F1974" s="150">
        <v>24</v>
      </c>
      <c r="G1974" s="147" t="s">
        <v>1832</v>
      </c>
      <c r="H1974" s="110" t="s">
        <v>338</v>
      </c>
      <c r="I1974" s="110" t="s">
        <v>359</v>
      </c>
      <c r="J1974" s="110">
        <v>1</v>
      </c>
      <c r="K1974" s="154">
        <v>3072</v>
      </c>
      <c r="L1974" s="154" t="s">
        <v>620</v>
      </c>
      <c r="M1974" s="154">
        <v>41.103200000000001</v>
      </c>
      <c r="N1974" s="154">
        <v>-96.479100000000003</v>
      </c>
      <c r="O1974" s="154" t="str">
        <f>IF(TYPE(VLOOKUP(A1974,'2025 check'!$E$3:$E$2531,1,0))=16,"Legacy Eligibility","Y")</f>
        <v>Y</v>
      </c>
    </row>
    <row r="1975" spans="1:15" x14ac:dyDescent="0.2">
      <c r="A1975" s="110" t="s">
        <v>5277</v>
      </c>
      <c r="B1975" s="149">
        <v>0</v>
      </c>
      <c r="C1975" s="110" t="s">
        <v>4767</v>
      </c>
      <c r="D1975" s="147" t="s">
        <v>5278</v>
      </c>
      <c r="E1975" s="150">
        <v>59</v>
      </c>
      <c r="F1975" s="150">
        <v>24.5</v>
      </c>
      <c r="G1975" s="147" t="s">
        <v>1832</v>
      </c>
      <c r="H1975" s="110" t="s">
        <v>338</v>
      </c>
      <c r="I1975" s="110" t="s">
        <v>349</v>
      </c>
      <c r="J1975" s="110">
        <v>3</v>
      </c>
      <c r="K1975" s="154">
        <v>1445.5</v>
      </c>
      <c r="L1975" s="154" t="s">
        <v>620</v>
      </c>
      <c r="M1975" s="154">
        <v>41.9255</v>
      </c>
      <c r="N1975" s="154">
        <v>-98.334900000000005</v>
      </c>
      <c r="O1975" s="154" t="str">
        <f>IF(TYPE(VLOOKUP(A1975,'2025 check'!$E$3:$E$2531,1,0))=16,"Legacy Eligibility","Y")</f>
        <v>Y</v>
      </c>
    </row>
    <row r="1976" spans="1:15" x14ac:dyDescent="0.2">
      <c r="A1976" s="110" t="s">
        <v>5279</v>
      </c>
      <c r="B1976" s="149">
        <v>0</v>
      </c>
      <c r="C1976" s="110" t="s">
        <v>342</v>
      </c>
      <c r="D1976" s="147" t="s">
        <v>5280</v>
      </c>
      <c r="E1976" s="150">
        <v>40</v>
      </c>
      <c r="F1976" s="150">
        <v>28</v>
      </c>
      <c r="G1976" s="147" t="s">
        <v>1832</v>
      </c>
      <c r="H1976" s="110" t="s">
        <v>548</v>
      </c>
      <c r="I1976" s="110" t="s">
        <v>344</v>
      </c>
      <c r="J1976" s="110">
        <v>2</v>
      </c>
      <c r="K1976" s="154">
        <v>1120</v>
      </c>
      <c r="L1976" s="154" t="s">
        <v>620</v>
      </c>
      <c r="M1976" s="154">
        <v>41.988999999999997</v>
      </c>
      <c r="N1976" s="154">
        <v>-96.575400000000002</v>
      </c>
      <c r="O1976" s="154" t="str">
        <f>IF(TYPE(VLOOKUP(A1976,'2025 check'!$E$3:$E$2531,1,0))=16,"Legacy Eligibility","Y")</f>
        <v>Y</v>
      </c>
    </row>
    <row r="1977" spans="1:15" x14ac:dyDescent="0.2">
      <c r="A1977" s="110" t="s">
        <v>5281</v>
      </c>
      <c r="B1977" s="149">
        <v>0</v>
      </c>
      <c r="C1977" s="110" t="s">
        <v>599</v>
      </c>
      <c r="D1977" s="147" t="s">
        <v>5282</v>
      </c>
      <c r="E1977" s="150">
        <v>43</v>
      </c>
      <c r="F1977" s="150">
        <v>26.3</v>
      </c>
      <c r="G1977" s="147" t="s">
        <v>1466</v>
      </c>
      <c r="H1977" s="110" t="s">
        <v>548</v>
      </c>
      <c r="I1977" s="110" t="s">
        <v>601</v>
      </c>
      <c r="J1977" s="110">
        <v>5</v>
      </c>
      <c r="K1977" s="154">
        <v>1130.9000000000001</v>
      </c>
      <c r="L1977" s="154" t="s">
        <v>620</v>
      </c>
      <c r="M1977" s="154">
        <v>42.843031466369673</v>
      </c>
      <c r="N1977" s="154">
        <v>-102.85548390674592</v>
      </c>
      <c r="O1977" s="154" t="str">
        <f>IF(TYPE(VLOOKUP(A1977,'2025 check'!$E$3:$E$2531,1,0))=16,"Legacy Eligibility","Y")</f>
        <v>Y</v>
      </c>
    </row>
    <row r="1978" spans="1:15" x14ac:dyDescent="0.2">
      <c r="A1978" s="110" t="s">
        <v>5283</v>
      </c>
      <c r="B1978" s="149" t="s">
        <v>5284</v>
      </c>
      <c r="C1978" s="110" t="s">
        <v>512</v>
      </c>
      <c r="D1978" s="147" t="s">
        <v>5285</v>
      </c>
      <c r="E1978" s="150">
        <v>30</v>
      </c>
      <c r="F1978" s="150">
        <v>30</v>
      </c>
      <c r="G1978" s="147" t="s">
        <v>1832</v>
      </c>
      <c r="H1978" s="110" t="s">
        <v>548</v>
      </c>
      <c r="I1978" s="110" t="s">
        <v>344</v>
      </c>
      <c r="J1978" s="110">
        <v>2</v>
      </c>
      <c r="K1978" s="154">
        <v>900</v>
      </c>
      <c r="L1978" s="154" t="s">
        <v>620</v>
      </c>
      <c r="M1978" s="154">
        <v>41.612000000000002</v>
      </c>
      <c r="N1978" s="154">
        <v>-97.808800000000005</v>
      </c>
      <c r="O1978" s="154" t="str">
        <f>IF(TYPE(VLOOKUP(A1978,'2025 check'!$E$3:$E$2531,1,0))=16,"Legacy Eligibility","Y")</f>
        <v>Y</v>
      </c>
    </row>
    <row r="1979" spans="1:15" x14ac:dyDescent="0.2">
      <c r="A1979" s="110" t="s">
        <v>5286</v>
      </c>
      <c r="B1979" s="149">
        <v>0</v>
      </c>
      <c r="C1979" s="110" t="s">
        <v>1481</v>
      </c>
      <c r="D1979" s="147" t="s">
        <v>5287</v>
      </c>
      <c r="E1979" s="150">
        <v>65</v>
      </c>
      <c r="F1979" s="150">
        <v>30.5</v>
      </c>
      <c r="G1979" s="147" t="s">
        <v>1832</v>
      </c>
      <c r="H1979" s="110" t="s">
        <v>338</v>
      </c>
      <c r="I1979" s="110" t="s">
        <v>349</v>
      </c>
      <c r="J1979" s="110">
        <v>3</v>
      </c>
      <c r="K1979" s="154">
        <v>1982.5</v>
      </c>
      <c r="L1979" s="154" t="s">
        <v>620</v>
      </c>
      <c r="M1979" s="154">
        <v>40.960599999999999</v>
      </c>
      <c r="N1979" s="154">
        <v>-98.779200000000003</v>
      </c>
      <c r="O1979" s="154" t="str">
        <f>IF(TYPE(VLOOKUP(A1979,'2025 check'!$E$3:$E$2531,1,0))=16,"Legacy Eligibility","Y")</f>
        <v>Legacy Eligibility</v>
      </c>
    </row>
    <row r="1980" spans="1:15" x14ac:dyDescent="0.2">
      <c r="A1980" s="110" t="s">
        <v>5288</v>
      </c>
      <c r="B1980" s="149">
        <v>0</v>
      </c>
      <c r="C1980" s="110" t="s">
        <v>590</v>
      </c>
      <c r="D1980" s="147" t="s">
        <v>5289</v>
      </c>
      <c r="E1980" s="150">
        <v>58</v>
      </c>
      <c r="F1980" s="150">
        <v>30.5</v>
      </c>
      <c r="G1980" s="147" t="s">
        <v>1832</v>
      </c>
      <c r="H1980" s="110" t="s">
        <v>338</v>
      </c>
      <c r="I1980" s="110" t="s">
        <v>344</v>
      </c>
      <c r="J1980" s="110">
        <v>2</v>
      </c>
      <c r="K1980" s="154">
        <v>1769</v>
      </c>
      <c r="L1980" s="154" t="s">
        <v>620</v>
      </c>
      <c r="M1980" s="154">
        <v>42.780700000000003</v>
      </c>
      <c r="N1980" s="154">
        <v>-97.486000000000004</v>
      </c>
      <c r="O1980" s="154" t="str">
        <f>IF(TYPE(VLOOKUP(A1980,'2025 check'!$E$3:$E$2531,1,0))=16,"Legacy Eligibility","Y")</f>
        <v>Y</v>
      </c>
    </row>
    <row r="1981" spans="1:15" x14ac:dyDescent="0.2">
      <c r="A1981" s="110" t="s">
        <v>5290</v>
      </c>
      <c r="B1981" s="149" t="s">
        <v>5291</v>
      </c>
      <c r="C1981" s="110" t="s">
        <v>980</v>
      </c>
      <c r="D1981" s="147" t="s">
        <v>5292</v>
      </c>
      <c r="E1981" s="150">
        <v>81</v>
      </c>
      <c r="F1981" s="150">
        <v>28</v>
      </c>
      <c r="G1981" s="147" t="s">
        <v>337</v>
      </c>
      <c r="H1981" s="110" t="s">
        <v>338</v>
      </c>
      <c r="I1981" s="110" t="s">
        <v>344</v>
      </c>
      <c r="J1981" s="110">
        <v>2</v>
      </c>
      <c r="K1981" s="154">
        <v>2268</v>
      </c>
      <c r="L1981" s="154" t="s">
        <v>620</v>
      </c>
      <c r="M1981" s="154">
        <v>41.497016071588739</v>
      </c>
      <c r="N1981" s="154">
        <v>-97.0789651312828</v>
      </c>
      <c r="O1981" s="154" t="str">
        <f>IF(TYPE(VLOOKUP(A1981,'2025 check'!$E$3:$E$2531,1,0))=16,"Legacy Eligibility","Y")</f>
        <v>Legacy Eligibility</v>
      </c>
    </row>
    <row r="1982" spans="1:15" x14ac:dyDescent="0.2">
      <c r="A1982" s="110" t="s">
        <v>5293</v>
      </c>
      <c r="B1982" s="149">
        <v>0</v>
      </c>
      <c r="C1982" s="110" t="s">
        <v>342</v>
      </c>
      <c r="D1982" s="147" t="s">
        <v>5294</v>
      </c>
      <c r="E1982" s="150">
        <v>25</v>
      </c>
      <c r="F1982" s="150">
        <v>28.5</v>
      </c>
      <c r="G1982" s="147" t="s">
        <v>1832</v>
      </c>
      <c r="H1982" s="110" t="s">
        <v>338</v>
      </c>
      <c r="I1982" s="110" t="s">
        <v>344</v>
      </c>
      <c r="J1982" s="110">
        <v>2</v>
      </c>
      <c r="K1982" s="154">
        <v>712.5</v>
      </c>
      <c r="L1982" s="154" t="s">
        <v>620</v>
      </c>
      <c r="M1982" s="154">
        <v>42.0471</v>
      </c>
      <c r="N1982" s="154">
        <v>-96.7239</v>
      </c>
      <c r="O1982" s="154" t="str">
        <f>IF(TYPE(VLOOKUP(A1982,'2025 check'!$E$3:$E$2531,1,0))=16,"Legacy Eligibility","Y")</f>
        <v>Y</v>
      </c>
    </row>
    <row r="1983" spans="1:15" x14ac:dyDescent="0.2">
      <c r="A1983" s="110" t="s">
        <v>5295</v>
      </c>
      <c r="B1983" s="149" t="s">
        <v>5296</v>
      </c>
      <c r="C1983" s="110" t="s">
        <v>512</v>
      </c>
      <c r="D1983" s="147" t="s">
        <v>5297</v>
      </c>
      <c r="E1983" s="150">
        <v>30</v>
      </c>
      <c r="F1983" s="150">
        <v>30</v>
      </c>
      <c r="G1983" s="147" t="s">
        <v>1832</v>
      </c>
      <c r="H1983" s="110" t="s">
        <v>338</v>
      </c>
      <c r="I1983" s="110" t="s">
        <v>344</v>
      </c>
      <c r="J1983" s="110">
        <v>2</v>
      </c>
      <c r="K1983" s="154">
        <v>900</v>
      </c>
      <c r="L1983" s="154" t="s">
        <v>620</v>
      </c>
      <c r="M1983" s="154">
        <v>41.532899999999998</v>
      </c>
      <c r="N1983" s="154">
        <v>-97.714399999999998</v>
      </c>
      <c r="O1983" s="154" t="str">
        <f>IF(TYPE(VLOOKUP(A1983,'2025 check'!$E$3:$E$2531,1,0))=16,"Legacy Eligibility","Y")</f>
        <v>Y</v>
      </c>
    </row>
    <row r="1984" spans="1:15" x14ac:dyDescent="0.2">
      <c r="A1984" s="110" t="s">
        <v>5298</v>
      </c>
      <c r="B1984" s="149">
        <v>0</v>
      </c>
      <c r="C1984" s="110" t="s">
        <v>456</v>
      </c>
      <c r="D1984" s="147" t="s">
        <v>5299</v>
      </c>
      <c r="E1984" s="150">
        <v>62</v>
      </c>
      <c r="F1984" s="150">
        <v>26.3</v>
      </c>
      <c r="G1984" s="147" t="s">
        <v>1832</v>
      </c>
      <c r="H1984" s="110" t="s">
        <v>338</v>
      </c>
      <c r="I1984" s="110" t="s">
        <v>359</v>
      </c>
      <c r="J1984" s="110">
        <v>1</v>
      </c>
      <c r="K1984" s="154">
        <v>1630.6</v>
      </c>
      <c r="L1984" s="154" t="s">
        <v>620</v>
      </c>
      <c r="M1984" s="154">
        <v>41.278399999999998</v>
      </c>
      <c r="N1984" s="154">
        <v>-96.633200000000002</v>
      </c>
      <c r="O1984" s="154" t="str">
        <f>IF(TYPE(VLOOKUP(A1984,'2025 check'!$E$3:$E$2531,1,0))=16,"Legacy Eligibility","Y")</f>
        <v>Y</v>
      </c>
    </row>
    <row r="1985" spans="1:15" x14ac:dyDescent="0.2">
      <c r="A1985" s="110" t="s">
        <v>5300</v>
      </c>
      <c r="B1985" s="149">
        <v>0</v>
      </c>
      <c r="C1985" s="110" t="s">
        <v>456</v>
      </c>
      <c r="D1985" s="147" t="s">
        <v>5301</v>
      </c>
      <c r="E1985" s="150">
        <v>82</v>
      </c>
      <c r="F1985" s="150">
        <v>26.7</v>
      </c>
      <c r="G1985" s="147" t="s">
        <v>1466</v>
      </c>
      <c r="H1985" s="110" t="s">
        <v>338</v>
      </c>
      <c r="I1985" s="110" t="s">
        <v>359</v>
      </c>
      <c r="J1985" s="110">
        <v>1</v>
      </c>
      <c r="K1985" s="154">
        <v>2189.4</v>
      </c>
      <c r="L1985" s="154" t="s">
        <v>620</v>
      </c>
      <c r="M1985" s="154">
        <v>41.045400000000001</v>
      </c>
      <c r="N1985" s="154">
        <v>-96.564400000000006</v>
      </c>
      <c r="O1985" s="154" t="str">
        <f>IF(TYPE(VLOOKUP(A1985,'2025 check'!$E$3:$E$2531,1,0))=16,"Legacy Eligibility","Y")</f>
        <v>Y</v>
      </c>
    </row>
    <row r="1986" spans="1:15" x14ac:dyDescent="0.2">
      <c r="A1986" s="110" t="s">
        <v>5302</v>
      </c>
      <c r="B1986" s="149" t="s">
        <v>5303</v>
      </c>
      <c r="C1986" s="110" t="s">
        <v>1464</v>
      </c>
      <c r="D1986" s="147" t="s">
        <v>5304</v>
      </c>
      <c r="E1986" s="150">
        <v>66</v>
      </c>
      <c r="F1986" s="150">
        <v>30.5</v>
      </c>
      <c r="G1986" s="147" t="s">
        <v>1832</v>
      </c>
      <c r="H1986" s="110" t="s">
        <v>338</v>
      </c>
      <c r="I1986" s="110" t="s">
        <v>601</v>
      </c>
      <c r="J1986" s="110">
        <v>5</v>
      </c>
      <c r="K1986" s="154">
        <v>2013</v>
      </c>
      <c r="L1986" s="154" t="s">
        <v>620</v>
      </c>
      <c r="M1986" s="154">
        <v>41.814599999999999</v>
      </c>
      <c r="N1986" s="154">
        <v>-103.9637</v>
      </c>
      <c r="O1986" s="154" t="str">
        <f>IF(TYPE(VLOOKUP(A1986,'2025 check'!$E$3:$E$2531,1,0))=16,"Legacy Eligibility","Y")</f>
        <v>Y</v>
      </c>
    </row>
    <row r="1987" spans="1:15" x14ac:dyDescent="0.2">
      <c r="A1987" s="110" t="s">
        <v>5305</v>
      </c>
      <c r="B1987" s="149" t="s">
        <v>5306</v>
      </c>
      <c r="C1987" s="110" t="s">
        <v>479</v>
      </c>
      <c r="D1987" s="147" t="s">
        <v>5307</v>
      </c>
      <c r="E1987" s="150">
        <v>94.88</v>
      </c>
      <c r="F1987" s="150">
        <v>30.3</v>
      </c>
      <c r="G1987" s="147" t="s">
        <v>3868</v>
      </c>
      <c r="H1987" s="110" t="s">
        <v>338</v>
      </c>
      <c r="I1987" s="110" t="s">
        <v>344</v>
      </c>
      <c r="J1987" s="110">
        <v>2</v>
      </c>
      <c r="K1987" s="154">
        <v>2874.9</v>
      </c>
      <c r="L1987" s="154" t="s">
        <v>620</v>
      </c>
      <c r="M1987" s="154">
        <v>41.393000000000001</v>
      </c>
      <c r="N1987" s="154">
        <v>-96.326999999999998</v>
      </c>
      <c r="O1987" s="154" t="str">
        <f>IF(TYPE(VLOOKUP(A1987,'2025 check'!$E$3:$E$2531,1,0))=16,"Legacy Eligibility","Y")</f>
        <v>Legacy Eligibility</v>
      </c>
    </row>
    <row r="1988" spans="1:15" x14ac:dyDescent="0.2">
      <c r="A1988" s="110" t="s">
        <v>5308</v>
      </c>
      <c r="B1988" s="149" t="s">
        <v>3961</v>
      </c>
      <c r="C1988" s="110" t="s">
        <v>442</v>
      </c>
      <c r="D1988" s="147" t="s">
        <v>5309</v>
      </c>
      <c r="E1988" s="150">
        <v>112.99999999999999</v>
      </c>
      <c r="F1988" s="150">
        <v>14</v>
      </c>
      <c r="G1988" s="147" t="s">
        <v>337</v>
      </c>
      <c r="H1988" s="110" t="s">
        <v>338</v>
      </c>
      <c r="I1988" s="110" t="s">
        <v>359</v>
      </c>
      <c r="J1988" s="110">
        <v>1</v>
      </c>
      <c r="K1988" s="154">
        <v>1582</v>
      </c>
      <c r="L1988" s="154" t="s">
        <v>340</v>
      </c>
      <c r="M1988" s="154">
        <v>40.653300000000002</v>
      </c>
      <c r="N1988" s="154">
        <v>-96.0167</v>
      </c>
      <c r="O1988" s="154" t="str">
        <f>IF(TYPE(VLOOKUP(A1988,'2025 check'!$E$3:$E$2531,1,0))=16,"Legacy Eligibility","Y")</f>
        <v>Y</v>
      </c>
    </row>
    <row r="1989" spans="1:15" x14ac:dyDescent="0.2">
      <c r="D1989" s="148"/>
      <c r="E1989" s="148"/>
      <c r="F1989" s="148"/>
      <c r="G1989" s="148"/>
    </row>
    <row r="1990" spans="1:15" x14ac:dyDescent="0.2">
      <c r="D1990" s="148"/>
      <c r="E1990" s="148"/>
      <c r="F1990" s="148"/>
      <c r="G1990" s="148"/>
    </row>
    <row r="1991" spans="1:15" x14ac:dyDescent="0.2">
      <c r="D1991" s="148"/>
      <c r="E1991" s="148"/>
      <c r="F1991" s="148"/>
      <c r="G1991" s="148"/>
    </row>
    <row r="1992" spans="1:15" x14ac:dyDescent="0.2">
      <c r="D1992" s="148"/>
      <c r="E1992" s="148"/>
      <c r="F1992" s="148"/>
      <c r="G1992" s="148"/>
    </row>
    <row r="1993" spans="1:15" x14ac:dyDescent="0.2">
      <c r="D1993" s="148"/>
      <c r="E1993" s="148"/>
      <c r="F1993" s="148"/>
      <c r="G1993" s="148"/>
    </row>
    <row r="1994" spans="1:15" x14ac:dyDescent="0.2">
      <c r="D1994" s="148"/>
      <c r="E1994" s="148"/>
      <c r="F1994" s="148"/>
      <c r="G1994" s="148"/>
    </row>
    <row r="1995" spans="1:15" x14ac:dyDescent="0.2">
      <c r="D1995" s="148"/>
      <c r="E1995" s="148"/>
      <c r="F1995" s="148"/>
      <c r="G1995" s="148"/>
    </row>
    <row r="1996" spans="1:15" x14ac:dyDescent="0.2">
      <c r="D1996" s="148"/>
      <c r="E1996" s="148"/>
      <c r="F1996" s="148"/>
      <c r="G1996" s="148"/>
    </row>
    <row r="1997" spans="1:15" x14ac:dyDescent="0.2">
      <c r="D1997" s="148"/>
      <c r="E1997" s="148"/>
      <c r="F1997" s="148"/>
      <c r="G1997" s="148"/>
    </row>
    <row r="1998" spans="1:15" x14ac:dyDescent="0.2">
      <c r="D1998" s="148"/>
      <c r="E1998" s="148"/>
      <c r="F1998" s="148"/>
      <c r="G1998" s="148"/>
    </row>
  </sheetData>
  <sheetProtection algorithmName="SHA-512" hashValue="xtFKvKM+r9ql69lBXAWvuriVyPDlsEF6hnhrWq+9unk79RuZnkQzsKwGL8LYFi6iDNgGdANJJqNgUaLYtOaZ7A==" saltValue="yiSfXVROOqHcEGIggpQWow==" spinCount="100000" sheet="1" formatColumns="0" sort="0" autoFilter="0"/>
  <autoFilter ref="A1:O1988" xr:uid="{00000000-0001-0000-0200-000000000000}"/>
  <sortState xmlns:xlrd2="http://schemas.microsoft.com/office/spreadsheetml/2017/richdata2" ref="A2:N1743">
    <sortCondition ref="A2:A1743"/>
  </sortState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8396-B8EF-448A-8446-56AEBB3EC048}">
  <dimension ref="E1:J2531"/>
  <sheetViews>
    <sheetView workbookViewId="0">
      <selection activeCell="G33" sqref="G33"/>
    </sheetView>
  </sheetViews>
  <sheetFormatPr defaultRowHeight="14.25" x14ac:dyDescent="0.2"/>
  <cols>
    <col min="5" max="5" width="12.375" bestFit="1" customWidth="1"/>
  </cols>
  <sheetData>
    <row r="1" spans="5:10" x14ac:dyDescent="0.2">
      <c r="E1">
        <v>2025</v>
      </c>
      <c r="F1">
        <v>2024</v>
      </c>
      <c r="G1" t="s">
        <v>7438</v>
      </c>
      <c r="J1" s="255">
        <v>1987</v>
      </c>
    </row>
    <row r="2" spans="5:10" x14ac:dyDescent="0.2">
      <c r="E2" t="s">
        <v>6818</v>
      </c>
      <c r="F2" t="s">
        <v>5851</v>
      </c>
      <c r="G2">
        <f>COUNTIFS(F3:F2531,G1)</f>
        <v>656</v>
      </c>
      <c r="J2" s="255">
        <v>114</v>
      </c>
    </row>
    <row r="3" spans="5:10" x14ac:dyDescent="0.2">
      <c r="E3" t="s">
        <v>923</v>
      </c>
      <c r="F3" s="148" t="str">
        <f>_xlfn.XLOOKUP(E3,Candidates!$A$2:$A$1988,Candidates!$L$2:$L$1988,"new")</f>
        <v>P</v>
      </c>
      <c r="J3" s="255">
        <f>J1-J2</f>
        <v>1873</v>
      </c>
    </row>
    <row r="4" spans="5:10" x14ac:dyDescent="0.2">
      <c r="E4" t="s">
        <v>3805</v>
      </c>
      <c r="F4" s="148" t="str">
        <f>_xlfn.XLOOKUP(E4,Candidates!$A$2:$A$1988,Candidates!$L$2:$L$1988,"new")</f>
        <v>P</v>
      </c>
      <c r="J4" s="255">
        <f>COUNTA(E3:E2531)</f>
        <v>2529</v>
      </c>
    </row>
    <row r="5" spans="5:10" x14ac:dyDescent="0.2">
      <c r="E5" t="s">
        <v>4546</v>
      </c>
      <c r="F5" s="148" t="str">
        <f>_xlfn.XLOOKUP(E5,Candidates!$A$2:$A$1988,Candidates!$L$2:$L$1988,"new")</f>
        <v>P</v>
      </c>
      <c r="J5" s="255">
        <f>J4-J3</f>
        <v>656</v>
      </c>
    </row>
    <row r="6" spans="5:10" x14ac:dyDescent="0.2">
      <c r="E6" t="s">
        <v>6819</v>
      </c>
      <c r="F6" s="148" t="str">
        <f>_xlfn.XLOOKUP(E6,Candidates!$A$2:$A$1988,Candidates!$L$2:$L$1988,"new")</f>
        <v>new</v>
      </c>
    </row>
    <row r="7" spans="5:10" x14ac:dyDescent="0.2">
      <c r="E7" t="s">
        <v>5246</v>
      </c>
      <c r="F7" s="148" t="str">
        <f>_xlfn.XLOOKUP(E7,Candidates!$A$2:$A$1988,Candidates!$L$2:$L$1988,"new")</f>
        <v>Low IR</v>
      </c>
    </row>
    <row r="8" spans="5:10" x14ac:dyDescent="0.2">
      <c r="E8" t="s">
        <v>734</v>
      </c>
      <c r="F8" s="148" t="str">
        <f>_xlfn.XLOOKUP(E8,Candidates!$A$2:$A$1988,Candidates!$L$2:$L$1988,"new")</f>
        <v>P</v>
      </c>
    </row>
    <row r="9" spans="5:10" x14ac:dyDescent="0.2">
      <c r="E9" t="s">
        <v>6611</v>
      </c>
      <c r="F9" s="148" t="str">
        <f>_xlfn.XLOOKUP(E9,Candidates!$A$2:$A$1988,Candidates!$L$2:$L$1988,"new")</f>
        <v>new</v>
      </c>
    </row>
    <row r="10" spans="5:10" x14ac:dyDescent="0.2">
      <c r="E10" t="s">
        <v>1401</v>
      </c>
      <c r="F10" s="148" t="str">
        <f>_xlfn.XLOOKUP(E10,Candidates!$A$2:$A$1988,Candidates!$L$2:$L$1988,"new")</f>
        <v>Low IR</v>
      </c>
    </row>
    <row r="11" spans="5:10" x14ac:dyDescent="0.2">
      <c r="E11" t="s">
        <v>5155</v>
      </c>
      <c r="F11" s="148" t="str">
        <f>_xlfn.XLOOKUP(E11,Candidates!$A$2:$A$1988,Candidates!$L$2:$L$1988,"new")</f>
        <v>Low IR</v>
      </c>
    </row>
    <row r="12" spans="5:10" x14ac:dyDescent="0.2">
      <c r="E12" t="s">
        <v>978</v>
      </c>
      <c r="F12" s="148" t="str">
        <f>_xlfn.XLOOKUP(E12,Candidates!$A$2:$A$1988,Candidates!$L$2:$L$1988,"new")</f>
        <v>Low IR</v>
      </c>
    </row>
    <row r="13" spans="5:10" x14ac:dyDescent="0.2">
      <c r="E13" t="s">
        <v>3112</v>
      </c>
      <c r="F13" s="148" t="str">
        <f>_xlfn.XLOOKUP(E13,Candidates!$A$2:$A$1988,Candidates!$L$2:$L$1988,"new")</f>
        <v>Low IR</v>
      </c>
    </row>
    <row r="14" spans="5:10" x14ac:dyDescent="0.2">
      <c r="E14" t="s">
        <v>1413</v>
      </c>
      <c r="F14" s="148" t="str">
        <f>_xlfn.XLOOKUP(E14,Candidates!$A$2:$A$1988,Candidates!$L$2:$L$1988,"new")</f>
        <v>Low IR</v>
      </c>
    </row>
    <row r="15" spans="5:10" x14ac:dyDescent="0.2">
      <c r="E15" t="s">
        <v>6820</v>
      </c>
      <c r="F15" s="148" t="str">
        <f>_xlfn.XLOOKUP(E15,Candidates!$A$2:$A$1988,Candidates!$L$2:$L$1988,"new")</f>
        <v>new</v>
      </c>
    </row>
    <row r="16" spans="5:10" x14ac:dyDescent="0.2">
      <c r="E16" t="s">
        <v>393</v>
      </c>
      <c r="F16" s="148" t="str">
        <f>_xlfn.XLOOKUP(E16,Candidates!$A$2:$A$1988,Candidates!$L$2:$L$1988,"new")</f>
        <v>P</v>
      </c>
    </row>
    <row r="17" spans="5:6" x14ac:dyDescent="0.2">
      <c r="E17" t="s">
        <v>1492</v>
      </c>
      <c r="F17" s="148" t="str">
        <f>_xlfn.XLOOKUP(E17,Candidates!$A$2:$A$1988,Candidates!$L$2:$L$1988,"new")</f>
        <v>Low IR</v>
      </c>
    </row>
    <row r="18" spans="5:6" x14ac:dyDescent="0.2">
      <c r="E18" t="s">
        <v>1886</v>
      </c>
      <c r="F18" s="148" t="str">
        <f>_xlfn.XLOOKUP(E18,Candidates!$A$2:$A$1988,Candidates!$L$2:$L$1988,"new")</f>
        <v>P</v>
      </c>
    </row>
    <row r="19" spans="5:6" x14ac:dyDescent="0.2">
      <c r="E19" t="s">
        <v>634</v>
      </c>
      <c r="F19" s="148" t="str">
        <f>_xlfn.XLOOKUP(E19,Candidates!$A$2:$A$1988,Candidates!$L$2:$L$1988,"new")</f>
        <v>P</v>
      </c>
    </row>
    <row r="20" spans="5:6" x14ac:dyDescent="0.2">
      <c r="E20" t="s">
        <v>5117</v>
      </c>
      <c r="F20" s="148" t="str">
        <f>_xlfn.XLOOKUP(E20,Candidates!$A$2:$A$1988,Candidates!$L$2:$L$1988,"new")</f>
        <v>Low IR</v>
      </c>
    </row>
    <row r="21" spans="5:6" x14ac:dyDescent="0.2">
      <c r="E21" t="s">
        <v>2398</v>
      </c>
      <c r="F21" s="148" t="str">
        <f>_xlfn.XLOOKUP(E21,Candidates!$A$2:$A$1988,Candidates!$L$2:$L$1988,"new")</f>
        <v>P</v>
      </c>
    </row>
    <row r="22" spans="5:6" x14ac:dyDescent="0.2">
      <c r="E22" t="s">
        <v>762</v>
      </c>
      <c r="F22" s="148" t="str">
        <f>_xlfn.XLOOKUP(E22,Candidates!$A$2:$A$1988,Candidates!$L$2:$L$1988,"new")</f>
        <v>P</v>
      </c>
    </row>
    <row r="23" spans="5:6" x14ac:dyDescent="0.2">
      <c r="E23" t="s">
        <v>6821</v>
      </c>
      <c r="F23" s="148" t="str">
        <f>_xlfn.XLOOKUP(E23,Candidates!$A$2:$A$1988,Candidates!$L$2:$L$1988,"new")</f>
        <v>new</v>
      </c>
    </row>
    <row r="24" spans="5:6" x14ac:dyDescent="0.2">
      <c r="E24" t="s">
        <v>612</v>
      </c>
      <c r="F24" s="148" t="str">
        <f>_xlfn.XLOOKUP(E24,Candidates!$A$2:$A$1988,Candidates!$L$2:$L$1988,"new")</f>
        <v>P</v>
      </c>
    </row>
    <row r="25" spans="5:6" x14ac:dyDescent="0.2">
      <c r="E25" t="s">
        <v>6822</v>
      </c>
      <c r="F25" s="148" t="str">
        <f>_xlfn.XLOOKUP(E25,Candidates!$A$2:$A$1988,Candidates!$L$2:$L$1988,"new")</f>
        <v>new</v>
      </c>
    </row>
    <row r="26" spans="5:6" x14ac:dyDescent="0.2">
      <c r="E26" t="s">
        <v>2374</v>
      </c>
      <c r="F26" s="148" t="str">
        <f>_xlfn.XLOOKUP(E26,Candidates!$A$2:$A$1988,Candidates!$L$2:$L$1988,"new")</f>
        <v>P</v>
      </c>
    </row>
    <row r="27" spans="5:6" x14ac:dyDescent="0.2">
      <c r="E27" t="s">
        <v>4639</v>
      </c>
      <c r="F27" s="148" t="str">
        <f>_xlfn.XLOOKUP(E27,Candidates!$A$2:$A$1988,Candidates!$L$2:$L$1988,"new")</f>
        <v>P</v>
      </c>
    </row>
    <row r="28" spans="5:6" x14ac:dyDescent="0.2">
      <c r="E28" t="s">
        <v>6823</v>
      </c>
      <c r="F28" s="148" t="str">
        <f>_xlfn.XLOOKUP(E28,Candidates!$A$2:$A$1988,Candidates!$L$2:$L$1988,"new")</f>
        <v>new</v>
      </c>
    </row>
    <row r="29" spans="5:6" x14ac:dyDescent="0.2">
      <c r="E29" t="s">
        <v>6824</v>
      </c>
      <c r="F29" s="148" t="str">
        <f>_xlfn.XLOOKUP(E29,Candidates!$A$2:$A$1988,Candidates!$L$2:$L$1988,"new")</f>
        <v>new</v>
      </c>
    </row>
    <row r="30" spans="5:6" x14ac:dyDescent="0.2">
      <c r="E30" t="s">
        <v>4848</v>
      </c>
      <c r="F30" s="148" t="str">
        <f>_xlfn.XLOOKUP(E30,Candidates!$A$2:$A$1988,Candidates!$L$2:$L$1988,"new")</f>
        <v>P</v>
      </c>
    </row>
    <row r="31" spans="5:6" x14ac:dyDescent="0.2">
      <c r="E31" t="s">
        <v>1416</v>
      </c>
      <c r="F31" s="148" t="str">
        <f>_xlfn.XLOOKUP(E31,Candidates!$A$2:$A$1988,Candidates!$L$2:$L$1988,"new")</f>
        <v>Low IR</v>
      </c>
    </row>
    <row r="32" spans="5:6" x14ac:dyDescent="0.2">
      <c r="E32" t="s">
        <v>3586</v>
      </c>
      <c r="F32" s="148" t="str">
        <f>_xlfn.XLOOKUP(E32,Candidates!$A$2:$A$1988,Candidates!$L$2:$L$1988,"new")</f>
        <v>P</v>
      </c>
    </row>
    <row r="33" spans="5:6" x14ac:dyDescent="0.2">
      <c r="E33" t="s">
        <v>3368</v>
      </c>
      <c r="F33" s="148" t="str">
        <f>_xlfn.XLOOKUP(E33,Candidates!$A$2:$A$1988,Candidates!$L$2:$L$1988,"new")</f>
        <v>Low IR</v>
      </c>
    </row>
    <row r="34" spans="5:6" x14ac:dyDescent="0.2">
      <c r="E34" t="s">
        <v>6825</v>
      </c>
      <c r="F34" s="148" t="str">
        <f>_xlfn.XLOOKUP(E34,Candidates!$A$2:$A$1988,Candidates!$L$2:$L$1988,"new")</f>
        <v>new</v>
      </c>
    </row>
    <row r="35" spans="5:6" x14ac:dyDescent="0.2">
      <c r="E35" t="s">
        <v>1024</v>
      </c>
      <c r="F35" s="148" t="str">
        <f>_xlfn.XLOOKUP(E35,Candidates!$A$2:$A$1988,Candidates!$L$2:$L$1988,"new")</f>
        <v>P</v>
      </c>
    </row>
    <row r="36" spans="5:6" x14ac:dyDescent="0.2">
      <c r="E36" t="s">
        <v>4665</v>
      </c>
      <c r="F36" s="148" t="str">
        <f>_xlfn.XLOOKUP(E36,Candidates!$A$2:$A$1988,Candidates!$L$2:$L$1988,"new")</f>
        <v>P</v>
      </c>
    </row>
    <row r="37" spans="5:6" x14ac:dyDescent="0.2">
      <c r="E37" t="s">
        <v>1651</v>
      </c>
      <c r="F37" s="148" t="str">
        <f>_xlfn.XLOOKUP(E37,Candidates!$A$2:$A$1988,Candidates!$L$2:$L$1988,"new")</f>
        <v>Low IR</v>
      </c>
    </row>
    <row r="38" spans="5:6" x14ac:dyDescent="0.2">
      <c r="E38" t="s">
        <v>4683</v>
      </c>
      <c r="F38" s="148" t="str">
        <f>_xlfn.XLOOKUP(E38,Candidates!$A$2:$A$1988,Candidates!$L$2:$L$1988,"new")</f>
        <v>P</v>
      </c>
    </row>
    <row r="39" spans="5:6" x14ac:dyDescent="0.2">
      <c r="E39" t="s">
        <v>6826</v>
      </c>
      <c r="F39" s="148" t="str">
        <f>_xlfn.XLOOKUP(E39,Candidates!$A$2:$A$1988,Candidates!$L$2:$L$1988,"new")</f>
        <v>new</v>
      </c>
    </row>
    <row r="40" spans="5:6" x14ac:dyDescent="0.2">
      <c r="E40" t="s">
        <v>6827</v>
      </c>
      <c r="F40" s="148" t="str">
        <f>_xlfn.XLOOKUP(E40,Candidates!$A$2:$A$1988,Candidates!$L$2:$L$1988,"new")</f>
        <v>new</v>
      </c>
    </row>
    <row r="41" spans="5:6" x14ac:dyDescent="0.2">
      <c r="E41" t="s">
        <v>6828</v>
      </c>
      <c r="F41" s="148" t="str">
        <f>_xlfn.XLOOKUP(E41,Candidates!$A$2:$A$1988,Candidates!$L$2:$L$1988,"new")</f>
        <v>new</v>
      </c>
    </row>
    <row r="42" spans="5:6" x14ac:dyDescent="0.2">
      <c r="E42" t="s">
        <v>3556</v>
      </c>
      <c r="F42" s="148" t="str">
        <f>_xlfn.XLOOKUP(E42,Candidates!$A$2:$A$1988,Candidates!$L$2:$L$1988,"new")</f>
        <v>P</v>
      </c>
    </row>
    <row r="43" spans="5:6" x14ac:dyDescent="0.2">
      <c r="E43" t="s">
        <v>2442</v>
      </c>
      <c r="F43" s="148" t="str">
        <f>_xlfn.XLOOKUP(E43,Candidates!$A$2:$A$1988,Candidates!$L$2:$L$1988,"new")</f>
        <v>P</v>
      </c>
    </row>
    <row r="44" spans="5:6" x14ac:dyDescent="0.2">
      <c r="E44" t="s">
        <v>3505</v>
      </c>
      <c r="F44" s="148" t="str">
        <f>_xlfn.XLOOKUP(E44,Candidates!$A$2:$A$1988,Candidates!$L$2:$L$1988,"new")</f>
        <v>Low IR</v>
      </c>
    </row>
    <row r="45" spans="5:6" x14ac:dyDescent="0.2">
      <c r="E45" t="s">
        <v>1497</v>
      </c>
      <c r="F45" s="148" t="str">
        <f>_xlfn.XLOOKUP(E45,Candidates!$A$2:$A$1988,Candidates!$L$2:$L$1988,"new")</f>
        <v>Low IR</v>
      </c>
    </row>
    <row r="46" spans="5:6" x14ac:dyDescent="0.2">
      <c r="E46" t="s">
        <v>6829</v>
      </c>
      <c r="F46" s="148" t="str">
        <f>_xlfn.XLOOKUP(E46,Candidates!$A$2:$A$1988,Candidates!$L$2:$L$1988,"new")</f>
        <v>new</v>
      </c>
    </row>
    <row r="47" spans="5:6" x14ac:dyDescent="0.2">
      <c r="E47" t="s">
        <v>6830</v>
      </c>
      <c r="F47" s="148" t="str">
        <f>_xlfn.XLOOKUP(E47,Candidates!$A$2:$A$1988,Candidates!$L$2:$L$1988,"new")</f>
        <v>new</v>
      </c>
    </row>
    <row r="48" spans="5:6" x14ac:dyDescent="0.2">
      <c r="E48" t="s">
        <v>2007</v>
      </c>
      <c r="F48" s="148" t="str">
        <f>_xlfn.XLOOKUP(E48,Candidates!$A$2:$A$1988,Candidates!$L$2:$L$1988,"new")</f>
        <v>P</v>
      </c>
    </row>
    <row r="49" spans="5:6" x14ac:dyDescent="0.2">
      <c r="E49" t="s">
        <v>6831</v>
      </c>
      <c r="F49" s="148" t="str">
        <f>_xlfn.XLOOKUP(E49,Candidates!$A$2:$A$1988,Candidates!$L$2:$L$1988,"new")</f>
        <v>new</v>
      </c>
    </row>
    <row r="50" spans="5:6" x14ac:dyDescent="0.2">
      <c r="E50" t="s">
        <v>540</v>
      </c>
      <c r="F50" s="148" t="str">
        <f>_xlfn.XLOOKUP(E50,Candidates!$A$2:$A$1988,Candidates!$L$2:$L$1988,"new")</f>
        <v>P</v>
      </c>
    </row>
    <row r="51" spans="5:6" x14ac:dyDescent="0.2">
      <c r="E51" t="s">
        <v>2454</v>
      </c>
      <c r="F51" s="148" t="str">
        <f>_xlfn.XLOOKUP(E51,Candidates!$A$2:$A$1988,Candidates!$L$2:$L$1988,"new")</f>
        <v>P</v>
      </c>
    </row>
    <row r="52" spans="5:6" x14ac:dyDescent="0.2">
      <c r="E52" t="s">
        <v>3988</v>
      </c>
      <c r="F52" s="148" t="str">
        <f>_xlfn.XLOOKUP(E52,Candidates!$A$2:$A$1988,Candidates!$L$2:$L$1988,"new")</f>
        <v>P</v>
      </c>
    </row>
    <row r="53" spans="5:6" x14ac:dyDescent="0.2">
      <c r="E53" t="s">
        <v>2577</v>
      </c>
      <c r="F53" s="148" t="str">
        <f>_xlfn.XLOOKUP(E53,Candidates!$A$2:$A$1988,Candidates!$L$2:$L$1988,"new")</f>
        <v>P</v>
      </c>
    </row>
    <row r="54" spans="5:6" x14ac:dyDescent="0.2">
      <c r="E54" t="s">
        <v>2879</v>
      </c>
      <c r="F54" s="148" t="str">
        <f>_xlfn.XLOOKUP(E54,Candidates!$A$2:$A$1988,Candidates!$L$2:$L$1988,"new")</f>
        <v>Low IR</v>
      </c>
    </row>
    <row r="55" spans="5:6" x14ac:dyDescent="0.2">
      <c r="E55" t="s">
        <v>2368</v>
      </c>
      <c r="F55" s="148" t="str">
        <f>_xlfn.XLOOKUP(E55,Candidates!$A$2:$A$1988,Candidates!$L$2:$L$1988,"new")</f>
        <v>P</v>
      </c>
    </row>
    <row r="56" spans="5:6" x14ac:dyDescent="0.2">
      <c r="E56" t="s">
        <v>3036</v>
      </c>
      <c r="F56" s="148" t="str">
        <f>_xlfn.XLOOKUP(E56,Candidates!$A$2:$A$1988,Candidates!$L$2:$L$1988,"new")</f>
        <v>Low IR</v>
      </c>
    </row>
    <row r="57" spans="5:6" x14ac:dyDescent="0.2">
      <c r="E57" t="s">
        <v>6832</v>
      </c>
      <c r="F57" s="148" t="str">
        <f>_xlfn.XLOOKUP(E57,Candidates!$A$2:$A$1988,Candidates!$L$2:$L$1988,"new")</f>
        <v>new</v>
      </c>
    </row>
    <row r="58" spans="5:6" x14ac:dyDescent="0.2">
      <c r="E58" t="s">
        <v>6833</v>
      </c>
      <c r="F58" s="148" t="str">
        <f>_xlfn.XLOOKUP(E58,Candidates!$A$2:$A$1988,Candidates!$L$2:$L$1988,"new")</f>
        <v>new</v>
      </c>
    </row>
    <row r="59" spans="5:6" x14ac:dyDescent="0.2">
      <c r="E59" t="s">
        <v>6834</v>
      </c>
      <c r="F59" s="148" t="str">
        <f>_xlfn.XLOOKUP(E59,Candidates!$A$2:$A$1988,Candidates!$L$2:$L$1988,"new")</f>
        <v>new</v>
      </c>
    </row>
    <row r="60" spans="5:6" x14ac:dyDescent="0.2">
      <c r="E60" t="s">
        <v>6835</v>
      </c>
      <c r="F60" s="148" t="str">
        <f>_xlfn.XLOOKUP(E60,Candidates!$A$2:$A$1988,Candidates!$L$2:$L$1988,"new")</f>
        <v>new</v>
      </c>
    </row>
    <row r="61" spans="5:6" x14ac:dyDescent="0.2">
      <c r="E61" t="s">
        <v>3846</v>
      </c>
      <c r="F61" s="148" t="str">
        <f>_xlfn.XLOOKUP(E61,Candidates!$A$2:$A$1988,Candidates!$L$2:$L$1988,"new")</f>
        <v>P</v>
      </c>
    </row>
    <row r="62" spans="5:6" x14ac:dyDescent="0.2">
      <c r="E62" t="s">
        <v>1405</v>
      </c>
      <c r="F62" s="148" t="str">
        <f>_xlfn.XLOOKUP(E62,Candidates!$A$2:$A$1988,Candidates!$L$2:$L$1988,"new")</f>
        <v>Low IR</v>
      </c>
    </row>
    <row r="63" spans="5:6" x14ac:dyDescent="0.2">
      <c r="E63" t="s">
        <v>6836</v>
      </c>
      <c r="F63" s="148" t="str">
        <f>_xlfn.XLOOKUP(E63,Candidates!$A$2:$A$1988,Candidates!$L$2:$L$1988,"new")</f>
        <v>new</v>
      </c>
    </row>
    <row r="64" spans="5:6" x14ac:dyDescent="0.2">
      <c r="E64" t="s">
        <v>6837</v>
      </c>
      <c r="F64" s="148" t="str">
        <f>_xlfn.XLOOKUP(E64,Candidates!$A$2:$A$1988,Candidates!$L$2:$L$1988,"new")</f>
        <v>new</v>
      </c>
    </row>
    <row r="65" spans="5:6" x14ac:dyDescent="0.2">
      <c r="E65" t="s">
        <v>6838</v>
      </c>
      <c r="F65" s="148" t="str">
        <f>_xlfn.XLOOKUP(E65,Candidates!$A$2:$A$1988,Candidates!$L$2:$L$1988,"new")</f>
        <v>new</v>
      </c>
    </row>
    <row r="66" spans="5:6" x14ac:dyDescent="0.2">
      <c r="E66" t="s">
        <v>2004</v>
      </c>
      <c r="F66" s="148" t="str">
        <f>_xlfn.XLOOKUP(E66,Candidates!$A$2:$A$1988,Candidates!$L$2:$L$1988,"new")</f>
        <v>P</v>
      </c>
    </row>
    <row r="67" spans="5:6" x14ac:dyDescent="0.2">
      <c r="E67" t="s">
        <v>496</v>
      </c>
      <c r="F67" s="148" t="str">
        <f>_xlfn.XLOOKUP(E67,Candidates!$A$2:$A$1988,Candidates!$L$2:$L$1988,"new")</f>
        <v>P</v>
      </c>
    </row>
    <row r="68" spans="5:6" x14ac:dyDescent="0.2">
      <c r="E68" t="s">
        <v>1197</v>
      </c>
      <c r="F68" s="148" t="str">
        <f>_xlfn.XLOOKUP(E68,Candidates!$A$2:$A$1988,Candidates!$L$2:$L$1988,"new")</f>
        <v>Low IR</v>
      </c>
    </row>
    <row r="69" spans="5:6" x14ac:dyDescent="0.2">
      <c r="E69" t="s">
        <v>6839</v>
      </c>
      <c r="F69" s="148" t="str">
        <f>_xlfn.XLOOKUP(E69,Candidates!$A$2:$A$1988,Candidates!$L$2:$L$1988,"new")</f>
        <v>new</v>
      </c>
    </row>
    <row r="70" spans="5:6" x14ac:dyDescent="0.2">
      <c r="E70" t="s">
        <v>3153</v>
      </c>
      <c r="F70" s="148" t="str">
        <f>_xlfn.XLOOKUP(E70,Candidates!$A$2:$A$1988,Candidates!$L$2:$L$1988,"new")</f>
        <v>Low IR</v>
      </c>
    </row>
    <row r="71" spans="5:6" x14ac:dyDescent="0.2">
      <c r="E71" t="s">
        <v>4761</v>
      </c>
      <c r="F71" s="148" t="str">
        <f>_xlfn.XLOOKUP(E71,Candidates!$A$2:$A$1988,Candidates!$L$2:$L$1988,"new")</f>
        <v>Low IR</v>
      </c>
    </row>
    <row r="72" spans="5:6" x14ac:dyDescent="0.2">
      <c r="E72" t="s">
        <v>3594</v>
      </c>
      <c r="F72" s="148" t="str">
        <f>_xlfn.XLOOKUP(E72,Candidates!$A$2:$A$1988,Candidates!$L$2:$L$1988,"new")</f>
        <v>P</v>
      </c>
    </row>
    <row r="73" spans="5:6" x14ac:dyDescent="0.2">
      <c r="E73" t="s">
        <v>6840</v>
      </c>
      <c r="F73" s="148" t="str">
        <f>_xlfn.XLOOKUP(E73,Candidates!$A$2:$A$1988,Candidates!$L$2:$L$1988,"new")</f>
        <v>new</v>
      </c>
    </row>
    <row r="74" spans="5:6" x14ac:dyDescent="0.2">
      <c r="E74" t="s">
        <v>2512</v>
      </c>
      <c r="F74" s="148" t="str">
        <f>_xlfn.XLOOKUP(E74,Candidates!$A$2:$A$1988,Candidates!$L$2:$L$1988,"new")</f>
        <v>Low IR</v>
      </c>
    </row>
    <row r="75" spans="5:6" x14ac:dyDescent="0.2">
      <c r="E75" t="s">
        <v>5021</v>
      </c>
      <c r="F75" s="148" t="str">
        <f>_xlfn.XLOOKUP(E75,Candidates!$A$2:$A$1988,Candidates!$L$2:$L$1988,"new")</f>
        <v>Low IR</v>
      </c>
    </row>
    <row r="76" spans="5:6" x14ac:dyDescent="0.2">
      <c r="E76" t="s">
        <v>6841</v>
      </c>
      <c r="F76" s="148" t="str">
        <f>_xlfn.XLOOKUP(E76,Candidates!$A$2:$A$1988,Candidates!$L$2:$L$1988,"new")</f>
        <v>new</v>
      </c>
    </row>
    <row r="77" spans="5:6" x14ac:dyDescent="0.2">
      <c r="E77" t="s">
        <v>4390</v>
      </c>
      <c r="F77" s="148" t="str">
        <f>_xlfn.XLOOKUP(E77,Candidates!$A$2:$A$1988,Candidates!$L$2:$L$1988,"new")</f>
        <v>Low IR</v>
      </c>
    </row>
    <row r="78" spans="5:6" x14ac:dyDescent="0.2">
      <c r="E78" t="s">
        <v>6842</v>
      </c>
      <c r="F78" s="148" t="str">
        <f>_xlfn.XLOOKUP(E78,Candidates!$A$2:$A$1988,Candidates!$L$2:$L$1988,"new")</f>
        <v>new</v>
      </c>
    </row>
    <row r="79" spans="5:6" x14ac:dyDescent="0.2">
      <c r="E79" t="s">
        <v>1495</v>
      </c>
      <c r="F79" s="148" t="str">
        <f>_xlfn.XLOOKUP(E79,Candidates!$A$2:$A$1988,Candidates!$L$2:$L$1988,"new")</f>
        <v>P</v>
      </c>
    </row>
    <row r="80" spans="5:6" x14ac:dyDescent="0.2">
      <c r="E80" t="s">
        <v>1122</v>
      </c>
      <c r="F80" s="148" t="str">
        <f>_xlfn.XLOOKUP(E80,Candidates!$A$2:$A$1988,Candidates!$L$2:$L$1988,"new")</f>
        <v>Low IR</v>
      </c>
    </row>
    <row r="81" spans="5:6" x14ac:dyDescent="0.2">
      <c r="E81" t="s">
        <v>6843</v>
      </c>
      <c r="F81" s="148" t="str">
        <f>_xlfn.XLOOKUP(E81,Candidates!$A$2:$A$1988,Candidates!$L$2:$L$1988,"new")</f>
        <v>new</v>
      </c>
    </row>
    <row r="82" spans="5:6" x14ac:dyDescent="0.2">
      <c r="E82" t="s">
        <v>2684</v>
      </c>
      <c r="F82" s="148" t="str">
        <f>_xlfn.XLOOKUP(E82,Candidates!$A$2:$A$1988,Candidates!$L$2:$L$1988,"new")</f>
        <v>Low IR</v>
      </c>
    </row>
    <row r="83" spans="5:6" x14ac:dyDescent="0.2">
      <c r="E83" t="s">
        <v>6844</v>
      </c>
      <c r="F83" s="148" t="str">
        <f>_xlfn.XLOOKUP(E83,Candidates!$A$2:$A$1988,Candidates!$L$2:$L$1988,"new")</f>
        <v>new</v>
      </c>
    </row>
    <row r="84" spans="5:6" x14ac:dyDescent="0.2">
      <c r="E84" t="s">
        <v>3542</v>
      </c>
      <c r="F84" s="148" t="str">
        <f>_xlfn.XLOOKUP(E84,Candidates!$A$2:$A$1988,Candidates!$L$2:$L$1988,"new")</f>
        <v>Low IR</v>
      </c>
    </row>
    <row r="85" spans="5:6" x14ac:dyDescent="0.2">
      <c r="E85" t="s">
        <v>6845</v>
      </c>
      <c r="F85" s="148" t="str">
        <f>_xlfn.XLOOKUP(E85,Candidates!$A$2:$A$1988,Candidates!$L$2:$L$1988,"new")</f>
        <v>new</v>
      </c>
    </row>
    <row r="86" spans="5:6" x14ac:dyDescent="0.2">
      <c r="E86" t="s">
        <v>6846</v>
      </c>
      <c r="F86" s="148" t="str">
        <f>_xlfn.XLOOKUP(E86,Candidates!$A$2:$A$1988,Candidates!$L$2:$L$1988,"new")</f>
        <v>new</v>
      </c>
    </row>
    <row r="87" spans="5:6" x14ac:dyDescent="0.2">
      <c r="E87" t="s">
        <v>3852</v>
      </c>
      <c r="F87" s="148" t="str">
        <f>_xlfn.XLOOKUP(E87,Candidates!$A$2:$A$1988,Candidates!$L$2:$L$1988,"new")</f>
        <v>P</v>
      </c>
    </row>
    <row r="88" spans="5:6" x14ac:dyDescent="0.2">
      <c r="E88" t="s">
        <v>1978</v>
      </c>
      <c r="F88" s="148" t="str">
        <f>_xlfn.XLOOKUP(E88,Candidates!$A$2:$A$1988,Candidates!$L$2:$L$1988,"new")</f>
        <v>P</v>
      </c>
    </row>
    <row r="89" spans="5:6" x14ac:dyDescent="0.2">
      <c r="E89" t="s">
        <v>6847</v>
      </c>
      <c r="F89" s="148" t="str">
        <f>_xlfn.XLOOKUP(E89,Candidates!$A$2:$A$1988,Candidates!$L$2:$L$1988,"new")</f>
        <v>new</v>
      </c>
    </row>
    <row r="90" spans="5:6" x14ac:dyDescent="0.2">
      <c r="E90" t="s">
        <v>1022</v>
      </c>
      <c r="F90" s="148" t="str">
        <f>_xlfn.XLOOKUP(E90,Candidates!$A$2:$A$1988,Candidates!$L$2:$L$1988,"new")</f>
        <v>Low IR</v>
      </c>
    </row>
    <row r="91" spans="5:6" x14ac:dyDescent="0.2">
      <c r="E91" t="s">
        <v>6848</v>
      </c>
      <c r="F91" s="148" t="str">
        <f>_xlfn.XLOOKUP(E91,Candidates!$A$2:$A$1988,Candidates!$L$2:$L$1988,"new")</f>
        <v>new</v>
      </c>
    </row>
    <row r="92" spans="5:6" x14ac:dyDescent="0.2">
      <c r="E92" t="s">
        <v>4491</v>
      </c>
      <c r="F92" s="148" t="str">
        <f>_xlfn.XLOOKUP(E92,Candidates!$A$2:$A$1988,Candidates!$L$2:$L$1988,"new")</f>
        <v>Low IR</v>
      </c>
    </row>
    <row r="93" spans="5:6" x14ac:dyDescent="0.2">
      <c r="E93" t="s">
        <v>3433</v>
      </c>
      <c r="F93" s="148" t="str">
        <f>_xlfn.XLOOKUP(E93,Candidates!$A$2:$A$1988,Candidates!$L$2:$L$1988,"new")</f>
        <v>Low IR</v>
      </c>
    </row>
    <row r="94" spans="5:6" x14ac:dyDescent="0.2">
      <c r="E94" t="s">
        <v>5197</v>
      </c>
      <c r="F94" s="148" t="str">
        <f>_xlfn.XLOOKUP(E94,Candidates!$A$2:$A$1988,Candidates!$L$2:$L$1988,"new")</f>
        <v>Low IR</v>
      </c>
    </row>
    <row r="95" spans="5:6" x14ac:dyDescent="0.2">
      <c r="E95" t="s">
        <v>6849</v>
      </c>
      <c r="F95" s="148" t="str">
        <f>_xlfn.XLOOKUP(E95,Candidates!$A$2:$A$1988,Candidates!$L$2:$L$1988,"new")</f>
        <v>new</v>
      </c>
    </row>
    <row r="96" spans="5:6" x14ac:dyDescent="0.2">
      <c r="E96" t="s">
        <v>1283</v>
      </c>
      <c r="F96" s="148" t="str">
        <f>_xlfn.XLOOKUP(E96,Candidates!$A$2:$A$1988,Candidates!$L$2:$L$1988,"new")</f>
        <v>Low IR</v>
      </c>
    </row>
    <row r="97" spans="5:6" x14ac:dyDescent="0.2">
      <c r="E97" t="s">
        <v>6850</v>
      </c>
      <c r="F97" s="148" t="str">
        <f>_xlfn.XLOOKUP(E97,Candidates!$A$2:$A$1988,Candidates!$L$2:$L$1988,"new")</f>
        <v>new</v>
      </c>
    </row>
    <row r="98" spans="5:6" x14ac:dyDescent="0.2">
      <c r="E98" t="s">
        <v>6851</v>
      </c>
      <c r="F98" s="148" t="str">
        <f>_xlfn.XLOOKUP(E98,Candidates!$A$2:$A$1988,Candidates!$L$2:$L$1988,"new")</f>
        <v>new</v>
      </c>
    </row>
    <row r="99" spans="5:6" x14ac:dyDescent="0.2">
      <c r="E99" t="s">
        <v>6852</v>
      </c>
      <c r="F99" s="148" t="str">
        <f>_xlfn.XLOOKUP(E99,Candidates!$A$2:$A$1988,Candidates!$L$2:$L$1988,"new")</f>
        <v>new</v>
      </c>
    </row>
    <row r="100" spans="5:6" x14ac:dyDescent="0.2">
      <c r="E100" t="s">
        <v>6853</v>
      </c>
      <c r="F100" s="148" t="str">
        <f>_xlfn.XLOOKUP(E100,Candidates!$A$2:$A$1988,Candidates!$L$2:$L$1988,"new")</f>
        <v>new</v>
      </c>
    </row>
    <row r="101" spans="5:6" x14ac:dyDescent="0.2">
      <c r="E101" t="s">
        <v>6854</v>
      </c>
      <c r="F101" s="148" t="str">
        <f>_xlfn.XLOOKUP(E101,Candidates!$A$2:$A$1988,Candidates!$L$2:$L$1988,"new")</f>
        <v>new</v>
      </c>
    </row>
    <row r="102" spans="5:6" x14ac:dyDescent="0.2">
      <c r="E102" t="s">
        <v>1013</v>
      </c>
      <c r="F102" s="148" t="str">
        <f>_xlfn.XLOOKUP(E102,Candidates!$A$2:$A$1988,Candidates!$L$2:$L$1988,"new")</f>
        <v>Low IR</v>
      </c>
    </row>
    <row r="103" spans="5:6" x14ac:dyDescent="0.2">
      <c r="E103" t="s">
        <v>6855</v>
      </c>
      <c r="F103" s="148" t="str">
        <f>_xlfn.XLOOKUP(E103,Candidates!$A$2:$A$1988,Candidates!$L$2:$L$1988,"new")</f>
        <v>new</v>
      </c>
    </row>
    <row r="104" spans="5:6" x14ac:dyDescent="0.2">
      <c r="E104" t="s">
        <v>6856</v>
      </c>
      <c r="F104" s="148" t="str">
        <f>_xlfn.XLOOKUP(E104,Candidates!$A$2:$A$1988,Candidates!$L$2:$L$1988,"new")</f>
        <v>new</v>
      </c>
    </row>
    <row r="105" spans="5:6" x14ac:dyDescent="0.2">
      <c r="E105" t="s">
        <v>6857</v>
      </c>
      <c r="F105" s="148" t="str">
        <f>_xlfn.XLOOKUP(E105,Candidates!$A$2:$A$1988,Candidates!$L$2:$L$1988,"new")</f>
        <v>new</v>
      </c>
    </row>
    <row r="106" spans="5:6" x14ac:dyDescent="0.2">
      <c r="E106" t="s">
        <v>2510</v>
      </c>
      <c r="F106" s="148" t="str">
        <f>_xlfn.XLOOKUP(E106,Candidates!$A$2:$A$1988,Candidates!$L$2:$L$1988,"new")</f>
        <v>P</v>
      </c>
    </row>
    <row r="107" spans="5:6" x14ac:dyDescent="0.2">
      <c r="E107" t="s">
        <v>6858</v>
      </c>
      <c r="F107" s="148" t="str">
        <f>_xlfn.XLOOKUP(E107,Candidates!$A$2:$A$1988,Candidates!$L$2:$L$1988,"new")</f>
        <v>new</v>
      </c>
    </row>
    <row r="108" spans="5:6" x14ac:dyDescent="0.2">
      <c r="E108" t="s">
        <v>4499</v>
      </c>
      <c r="F108" s="148" t="str">
        <f>_xlfn.XLOOKUP(E108,Candidates!$A$2:$A$1988,Candidates!$L$2:$L$1988,"new")</f>
        <v>Low IR</v>
      </c>
    </row>
    <row r="109" spans="5:6" x14ac:dyDescent="0.2">
      <c r="E109" t="s">
        <v>5211</v>
      </c>
      <c r="F109" s="148" t="str">
        <f>_xlfn.XLOOKUP(E109,Candidates!$A$2:$A$1988,Candidates!$L$2:$L$1988,"new")</f>
        <v>Low IR</v>
      </c>
    </row>
    <row r="110" spans="5:6" x14ac:dyDescent="0.2">
      <c r="E110" t="s">
        <v>6859</v>
      </c>
      <c r="F110" s="148" t="str">
        <f>_xlfn.XLOOKUP(E110,Candidates!$A$2:$A$1988,Candidates!$L$2:$L$1988,"new")</f>
        <v>new</v>
      </c>
    </row>
    <row r="111" spans="5:6" x14ac:dyDescent="0.2">
      <c r="E111" t="s">
        <v>1347</v>
      </c>
      <c r="F111" s="148" t="str">
        <f>_xlfn.XLOOKUP(E111,Candidates!$A$2:$A$1988,Candidates!$L$2:$L$1988,"new")</f>
        <v>Low IR</v>
      </c>
    </row>
    <row r="112" spans="5:6" x14ac:dyDescent="0.2">
      <c r="E112" t="s">
        <v>1178</v>
      </c>
      <c r="F112" s="148" t="str">
        <f>_xlfn.XLOOKUP(E112,Candidates!$A$2:$A$1988,Candidates!$L$2:$L$1988,"new")</f>
        <v>Low IR</v>
      </c>
    </row>
    <row r="113" spans="5:6" x14ac:dyDescent="0.2">
      <c r="E113" t="s">
        <v>5265</v>
      </c>
      <c r="F113" s="148" t="str">
        <f>_xlfn.XLOOKUP(E113,Candidates!$A$2:$A$1988,Candidates!$L$2:$L$1988,"new")</f>
        <v>Low IR</v>
      </c>
    </row>
    <row r="114" spans="5:6" x14ac:dyDescent="0.2">
      <c r="E114" t="s">
        <v>3552</v>
      </c>
      <c r="F114" s="148" t="str">
        <f>_xlfn.XLOOKUP(E114,Candidates!$A$2:$A$1988,Candidates!$L$2:$L$1988,"new")</f>
        <v>P</v>
      </c>
    </row>
    <row r="115" spans="5:6" x14ac:dyDescent="0.2">
      <c r="E115" t="s">
        <v>3918</v>
      </c>
      <c r="F115" s="148" t="str">
        <f>_xlfn.XLOOKUP(E115,Candidates!$A$2:$A$1988,Candidates!$L$2:$L$1988,"new")</f>
        <v>P</v>
      </c>
    </row>
    <row r="116" spans="5:6" x14ac:dyDescent="0.2">
      <c r="E116" t="s">
        <v>3952</v>
      </c>
      <c r="F116" s="148" t="str">
        <f>_xlfn.XLOOKUP(E116,Candidates!$A$2:$A$1988,Candidates!$L$2:$L$1988,"new")</f>
        <v>P</v>
      </c>
    </row>
    <row r="117" spans="5:6" x14ac:dyDescent="0.2">
      <c r="E117" t="s">
        <v>6860</v>
      </c>
      <c r="F117" s="148" t="str">
        <f>_xlfn.XLOOKUP(E117,Candidates!$A$2:$A$1988,Candidates!$L$2:$L$1988,"new")</f>
        <v>new</v>
      </c>
    </row>
    <row r="118" spans="5:6" x14ac:dyDescent="0.2">
      <c r="E118" t="s">
        <v>3478</v>
      </c>
      <c r="F118" s="148" t="str">
        <f>_xlfn.XLOOKUP(E118,Candidates!$A$2:$A$1988,Candidates!$L$2:$L$1988,"new")</f>
        <v>Low IR</v>
      </c>
    </row>
    <row r="119" spans="5:6" x14ac:dyDescent="0.2">
      <c r="E119" t="s">
        <v>891</v>
      </c>
      <c r="F119" s="148" t="str">
        <f>_xlfn.XLOOKUP(E119,Candidates!$A$2:$A$1988,Candidates!$L$2:$L$1988,"new")</f>
        <v>P</v>
      </c>
    </row>
    <row r="120" spans="5:6" x14ac:dyDescent="0.2">
      <c r="E120" t="s">
        <v>1974</v>
      </c>
      <c r="F120" s="148" t="str">
        <f>_xlfn.XLOOKUP(E120,Candidates!$A$2:$A$1988,Candidates!$L$2:$L$1988,"new")</f>
        <v>P</v>
      </c>
    </row>
    <row r="121" spans="5:6" x14ac:dyDescent="0.2">
      <c r="E121" t="s">
        <v>2976</v>
      </c>
      <c r="F121" s="148" t="str">
        <f>_xlfn.XLOOKUP(E121,Candidates!$A$2:$A$1988,Candidates!$L$2:$L$1988,"new")</f>
        <v>P</v>
      </c>
    </row>
    <row r="122" spans="5:6" x14ac:dyDescent="0.2">
      <c r="E122" t="s">
        <v>6861</v>
      </c>
      <c r="F122" s="148" t="str">
        <f>_xlfn.XLOOKUP(E122,Candidates!$A$2:$A$1988,Candidates!$L$2:$L$1988,"new")</f>
        <v>new</v>
      </c>
    </row>
    <row r="123" spans="5:6" x14ac:dyDescent="0.2">
      <c r="E123" t="s">
        <v>6862</v>
      </c>
      <c r="F123" s="148" t="str">
        <f>_xlfn.XLOOKUP(E123,Candidates!$A$2:$A$1988,Candidates!$L$2:$L$1988,"new")</f>
        <v>new</v>
      </c>
    </row>
    <row r="124" spans="5:6" x14ac:dyDescent="0.2">
      <c r="E124" t="s">
        <v>2002</v>
      </c>
      <c r="F124" s="148" t="str">
        <f>_xlfn.XLOOKUP(E124,Candidates!$A$2:$A$1988,Candidates!$L$2:$L$1988,"new")</f>
        <v>P</v>
      </c>
    </row>
    <row r="125" spans="5:6" x14ac:dyDescent="0.2">
      <c r="E125" t="s">
        <v>2945</v>
      </c>
      <c r="F125" s="148" t="str">
        <f>_xlfn.XLOOKUP(E125,Candidates!$A$2:$A$1988,Candidates!$L$2:$L$1988,"new")</f>
        <v>Low IR</v>
      </c>
    </row>
    <row r="126" spans="5:6" x14ac:dyDescent="0.2">
      <c r="E126" t="s">
        <v>6863</v>
      </c>
      <c r="F126" s="148" t="str">
        <f>_xlfn.XLOOKUP(E126,Candidates!$A$2:$A$1988,Candidates!$L$2:$L$1988,"new")</f>
        <v>new</v>
      </c>
    </row>
    <row r="127" spans="5:6" x14ac:dyDescent="0.2">
      <c r="E127" t="s">
        <v>6864</v>
      </c>
      <c r="F127" s="148" t="str">
        <f>_xlfn.XLOOKUP(E127,Candidates!$A$2:$A$1988,Candidates!$L$2:$L$1988,"new")</f>
        <v>new</v>
      </c>
    </row>
    <row r="128" spans="5:6" x14ac:dyDescent="0.2">
      <c r="E128" t="s">
        <v>1853</v>
      </c>
      <c r="F128" s="148" t="str">
        <f>_xlfn.XLOOKUP(E128,Candidates!$A$2:$A$1988,Candidates!$L$2:$L$1988,"new")</f>
        <v>P</v>
      </c>
    </row>
    <row r="129" spans="5:6" x14ac:dyDescent="0.2">
      <c r="E129" t="s">
        <v>3560</v>
      </c>
      <c r="F129" s="148" t="str">
        <f>_xlfn.XLOOKUP(E129,Candidates!$A$2:$A$1988,Candidates!$L$2:$L$1988,"new")</f>
        <v>P</v>
      </c>
    </row>
    <row r="130" spans="5:6" x14ac:dyDescent="0.2">
      <c r="E130" t="s">
        <v>6865</v>
      </c>
      <c r="F130" s="148" t="str">
        <f>_xlfn.XLOOKUP(E130,Candidates!$A$2:$A$1988,Candidates!$L$2:$L$1988,"new")</f>
        <v>new</v>
      </c>
    </row>
    <row r="131" spans="5:6" x14ac:dyDescent="0.2">
      <c r="E131" t="s">
        <v>6866</v>
      </c>
      <c r="F131" s="148" t="str">
        <f>_xlfn.XLOOKUP(E131,Candidates!$A$2:$A$1988,Candidates!$L$2:$L$1988,"new")</f>
        <v>new</v>
      </c>
    </row>
    <row r="132" spans="5:6" x14ac:dyDescent="0.2">
      <c r="E132" t="s">
        <v>3251</v>
      </c>
      <c r="F132" s="148" t="str">
        <f>_xlfn.XLOOKUP(E132,Candidates!$A$2:$A$1988,Candidates!$L$2:$L$1988,"new")</f>
        <v>Low IR</v>
      </c>
    </row>
    <row r="133" spans="5:6" x14ac:dyDescent="0.2">
      <c r="E133" t="s">
        <v>920</v>
      </c>
      <c r="F133" s="148" t="str">
        <f>_xlfn.XLOOKUP(E133,Candidates!$A$2:$A$1988,Candidates!$L$2:$L$1988,"new")</f>
        <v>P</v>
      </c>
    </row>
    <row r="134" spans="5:6" x14ac:dyDescent="0.2">
      <c r="E134" t="s">
        <v>3941</v>
      </c>
      <c r="F134" s="148" t="str">
        <f>_xlfn.XLOOKUP(E134,Candidates!$A$2:$A$1988,Candidates!$L$2:$L$1988,"new")</f>
        <v>P</v>
      </c>
    </row>
    <row r="135" spans="5:6" x14ac:dyDescent="0.2">
      <c r="E135" t="s">
        <v>1874</v>
      </c>
      <c r="F135" s="148" t="str">
        <f>_xlfn.XLOOKUP(E135,Candidates!$A$2:$A$1988,Candidates!$L$2:$L$1988,"new")</f>
        <v>P</v>
      </c>
    </row>
    <row r="136" spans="5:6" x14ac:dyDescent="0.2">
      <c r="E136" t="s">
        <v>4773</v>
      </c>
      <c r="F136" s="148" t="str">
        <f>_xlfn.XLOOKUP(E136,Candidates!$A$2:$A$1988,Candidates!$L$2:$L$1988,"new")</f>
        <v>P</v>
      </c>
    </row>
    <row r="137" spans="5:6" x14ac:dyDescent="0.2">
      <c r="E137" t="s">
        <v>727</v>
      </c>
      <c r="F137" s="148" t="str">
        <f>_xlfn.XLOOKUP(E137,Candidates!$A$2:$A$1988,Candidates!$L$2:$L$1988,"new")</f>
        <v>P</v>
      </c>
    </row>
    <row r="138" spans="5:6" x14ac:dyDescent="0.2">
      <c r="E138" t="s">
        <v>654</v>
      </c>
      <c r="F138" s="148" t="str">
        <f>_xlfn.XLOOKUP(E138,Candidates!$A$2:$A$1988,Candidates!$L$2:$L$1988,"new")</f>
        <v>P</v>
      </c>
    </row>
    <row r="139" spans="5:6" x14ac:dyDescent="0.2">
      <c r="E139" t="s">
        <v>2805</v>
      </c>
      <c r="F139" s="148" t="str">
        <f>_xlfn.XLOOKUP(E139,Candidates!$A$2:$A$1988,Candidates!$L$2:$L$1988,"new")</f>
        <v>Low IR</v>
      </c>
    </row>
    <row r="140" spans="5:6" x14ac:dyDescent="0.2">
      <c r="E140" t="s">
        <v>4383</v>
      </c>
      <c r="F140" s="148" t="str">
        <f>_xlfn.XLOOKUP(E140,Candidates!$A$2:$A$1988,Candidates!$L$2:$L$1988,"new")</f>
        <v>Low IR</v>
      </c>
    </row>
    <row r="141" spans="5:6" x14ac:dyDescent="0.2">
      <c r="E141" t="s">
        <v>6867</v>
      </c>
      <c r="F141" s="148" t="str">
        <f>_xlfn.XLOOKUP(E141,Candidates!$A$2:$A$1988,Candidates!$L$2:$L$1988,"new")</f>
        <v>new</v>
      </c>
    </row>
    <row r="142" spans="5:6" x14ac:dyDescent="0.2">
      <c r="E142" t="s">
        <v>932</v>
      </c>
      <c r="F142" s="148" t="str">
        <f>_xlfn.XLOOKUP(E142,Candidates!$A$2:$A$1988,Candidates!$L$2:$L$1988,"new")</f>
        <v>Low IR</v>
      </c>
    </row>
    <row r="143" spans="5:6" x14ac:dyDescent="0.2">
      <c r="E143" t="s">
        <v>2732</v>
      </c>
      <c r="F143" s="148" t="str">
        <f>_xlfn.XLOOKUP(E143,Candidates!$A$2:$A$1988,Candidates!$L$2:$L$1988,"new")</f>
        <v>Low IR</v>
      </c>
    </row>
    <row r="144" spans="5:6" x14ac:dyDescent="0.2">
      <c r="E144" t="s">
        <v>4174</v>
      </c>
      <c r="F144" s="148" t="str">
        <f>_xlfn.XLOOKUP(E144,Candidates!$A$2:$A$1988,Candidates!$L$2:$L$1988,"new")</f>
        <v>P</v>
      </c>
    </row>
    <row r="145" spans="5:6" x14ac:dyDescent="0.2">
      <c r="E145" t="s">
        <v>6868</v>
      </c>
      <c r="F145" s="148" t="str">
        <f>_xlfn.XLOOKUP(E145,Candidates!$A$2:$A$1988,Candidates!$L$2:$L$1988,"new")</f>
        <v>new</v>
      </c>
    </row>
    <row r="146" spans="5:6" x14ac:dyDescent="0.2">
      <c r="E146" t="s">
        <v>3227</v>
      </c>
      <c r="F146" s="148" t="str">
        <f>_xlfn.XLOOKUP(E146,Candidates!$A$2:$A$1988,Candidates!$L$2:$L$1988,"new")</f>
        <v>P</v>
      </c>
    </row>
    <row r="147" spans="5:6" x14ac:dyDescent="0.2">
      <c r="E147" t="s">
        <v>6869</v>
      </c>
      <c r="F147" s="148" t="str">
        <f>_xlfn.XLOOKUP(E147,Candidates!$A$2:$A$1988,Candidates!$L$2:$L$1988,"new")</f>
        <v>new</v>
      </c>
    </row>
    <row r="148" spans="5:6" x14ac:dyDescent="0.2">
      <c r="E148" t="s">
        <v>5010</v>
      </c>
      <c r="F148" s="148" t="str">
        <f>_xlfn.XLOOKUP(E148,Candidates!$A$2:$A$1988,Candidates!$L$2:$L$1988,"new")</f>
        <v>Low IR</v>
      </c>
    </row>
    <row r="149" spans="5:6" x14ac:dyDescent="0.2">
      <c r="E149" t="s">
        <v>2828</v>
      </c>
      <c r="F149" s="148" t="str">
        <f>_xlfn.XLOOKUP(E149,Candidates!$A$2:$A$1988,Candidates!$L$2:$L$1988,"new")</f>
        <v>Low IR</v>
      </c>
    </row>
    <row r="150" spans="5:6" x14ac:dyDescent="0.2">
      <c r="E150" t="s">
        <v>4521</v>
      </c>
      <c r="F150" s="148" t="str">
        <f>_xlfn.XLOOKUP(E150,Candidates!$A$2:$A$1988,Candidates!$L$2:$L$1988,"new")</f>
        <v>Low IR</v>
      </c>
    </row>
    <row r="151" spans="5:6" x14ac:dyDescent="0.2">
      <c r="E151" t="s">
        <v>6870</v>
      </c>
      <c r="F151" s="148" t="str">
        <f>_xlfn.XLOOKUP(E151,Candidates!$A$2:$A$1988,Candidates!$L$2:$L$1988,"new")</f>
        <v>new</v>
      </c>
    </row>
    <row r="152" spans="5:6" x14ac:dyDescent="0.2">
      <c r="E152" t="s">
        <v>6871</v>
      </c>
      <c r="F152" s="148" t="str">
        <f>_xlfn.XLOOKUP(E152,Candidates!$A$2:$A$1988,Candidates!$L$2:$L$1988,"new")</f>
        <v>new</v>
      </c>
    </row>
    <row r="153" spans="5:6" x14ac:dyDescent="0.2">
      <c r="E153" t="s">
        <v>6872</v>
      </c>
      <c r="F153" s="148" t="str">
        <f>_xlfn.XLOOKUP(E153,Candidates!$A$2:$A$1988,Candidates!$L$2:$L$1988,"new")</f>
        <v>new</v>
      </c>
    </row>
    <row r="154" spans="5:6" x14ac:dyDescent="0.2">
      <c r="E154" t="s">
        <v>3476</v>
      </c>
      <c r="F154" s="148" t="str">
        <f>_xlfn.XLOOKUP(E154,Candidates!$A$2:$A$1988,Candidates!$L$2:$L$1988,"new")</f>
        <v>Low IR</v>
      </c>
    </row>
    <row r="155" spans="5:6" x14ac:dyDescent="0.2">
      <c r="E155" t="s">
        <v>2889</v>
      </c>
      <c r="F155" s="148" t="str">
        <f>_xlfn.XLOOKUP(E155,Candidates!$A$2:$A$1988,Candidates!$L$2:$L$1988,"new")</f>
        <v>Low IR</v>
      </c>
    </row>
    <row r="156" spans="5:6" x14ac:dyDescent="0.2">
      <c r="E156" t="s">
        <v>3754</v>
      </c>
      <c r="F156" s="148" t="str">
        <f>_xlfn.XLOOKUP(E156,Candidates!$A$2:$A$1988,Candidates!$L$2:$L$1988,"new")</f>
        <v>P</v>
      </c>
    </row>
    <row r="157" spans="5:6" x14ac:dyDescent="0.2">
      <c r="E157" t="s">
        <v>3616</v>
      </c>
      <c r="F157" s="148" t="str">
        <f>_xlfn.XLOOKUP(E157,Candidates!$A$2:$A$1988,Candidates!$L$2:$L$1988,"new")</f>
        <v>Low IR</v>
      </c>
    </row>
    <row r="158" spans="5:6" x14ac:dyDescent="0.2">
      <c r="E158" t="s">
        <v>1455</v>
      </c>
      <c r="F158" s="148" t="str">
        <f>_xlfn.XLOOKUP(E158,Candidates!$A$2:$A$1988,Candidates!$L$2:$L$1988,"new")</f>
        <v>Low IR</v>
      </c>
    </row>
    <row r="159" spans="5:6" x14ac:dyDescent="0.2">
      <c r="E159" t="s">
        <v>6873</v>
      </c>
      <c r="F159" s="148" t="str">
        <f>_xlfn.XLOOKUP(E159,Candidates!$A$2:$A$1988,Candidates!$L$2:$L$1988,"new")</f>
        <v>new</v>
      </c>
    </row>
    <row r="160" spans="5:6" x14ac:dyDescent="0.2">
      <c r="E160" t="s">
        <v>6874</v>
      </c>
      <c r="F160" s="148" t="str">
        <f>_xlfn.XLOOKUP(E160,Candidates!$A$2:$A$1988,Candidates!$L$2:$L$1988,"new")</f>
        <v>new</v>
      </c>
    </row>
    <row r="161" spans="5:6" x14ac:dyDescent="0.2">
      <c r="E161" t="s">
        <v>1717</v>
      </c>
      <c r="F161" s="148" t="str">
        <f>_xlfn.XLOOKUP(E161,Candidates!$A$2:$A$1988,Candidates!$L$2:$L$1988,"new")</f>
        <v>P</v>
      </c>
    </row>
    <row r="162" spans="5:6" x14ac:dyDescent="0.2">
      <c r="E162" t="s">
        <v>6875</v>
      </c>
      <c r="F162" s="148" t="str">
        <f>_xlfn.XLOOKUP(E162,Candidates!$A$2:$A$1988,Candidates!$L$2:$L$1988,"new")</f>
        <v>new</v>
      </c>
    </row>
    <row r="163" spans="5:6" x14ac:dyDescent="0.2">
      <c r="E163" t="s">
        <v>2533</v>
      </c>
      <c r="F163" s="148" t="str">
        <f>_xlfn.XLOOKUP(E163,Candidates!$A$2:$A$1988,Candidates!$L$2:$L$1988,"new")</f>
        <v>P</v>
      </c>
    </row>
    <row r="164" spans="5:6" x14ac:dyDescent="0.2">
      <c r="E164" t="s">
        <v>6876</v>
      </c>
      <c r="F164" s="148" t="str">
        <f>_xlfn.XLOOKUP(E164,Candidates!$A$2:$A$1988,Candidates!$L$2:$L$1988,"new")</f>
        <v>new</v>
      </c>
    </row>
    <row r="165" spans="5:6" x14ac:dyDescent="0.2">
      <c r="E165" t="s">
        <v>6877</v>
      </c>
      <c r="F165" s="148" t="str">
        <f>_xlfn.XLOOKUP(E165,Candidates!$A$2:$A$1988,Candidates!$L$2:$L$1988,"new")</f>
        <v>new</v>
      </c>
    </row>
    <row r="166" spans="5:6" x14ac:dyDescent="0.2">
      <c r="E166" t="s">
        <v>1471</v>
      </c>
      <c r="F166" s="148" t="str">
        <f>_xlfn.XLOOKUP(E166,Candidates!$A$2:$A$1988,Candidates!$L$2:$L$1988,"new")</f>
        <v>Low IR</v>
      </c>
    </row>
    <row r="167" spans="5:6" x14ac:dyDescent="0.2">
      <c r="E167" t="s">
        <v>988</v>
      </c>
      <c r="F167" s="148" t="str">
        <f>_xlfn.XLOOKUP(E167,Candidates!$A$2:$A$1988,Candidates!$L$2:$L$1988,"new")</f>
        <v>Low IR</v>
      </c>
    </row>
    <row r="168" spans="5:6" x14ac:dyDescent="0.2">
      <c r="E168" t="s">
        <v>4721</v>
      </c>
      <c r="F168" s="148" t="str">
        <f>_xlfn.XLOOKUP(E168,Candidates!$A$2:$A$1988,Candidates!$L$2:$L$1988,"new")</f>
        <v>P</v>
      </c>
    </row>
    <row r="169" spans="5:6" x14ac:dyDescent="0.2">
      <c r="E169" t="s">
        <v>1952</v>
      </c>
      <c r="F169" s="148" t="str">
        <f>_xlfn.XLOOKUP(E169,Candidates!$A$2:$A$1988,Candidates!$L$2:$L$1988,"new")</f>
        <v>P</v>
      </c>
    </row>
    <row r="170" spans="5:6" x14ac:dyDescent="0.2">
      <c r="E170" t="s">
        <v>5123</v>
      </c>
      <c r="F170" s="148" t="str">
        <f>_xlfn.XLOOKUP(E170,Candidates!$A$2:$A$1988,Candidates!$L$2:$L$1988,"new")</f>
        <v>Low IR</v>
      </c>
    </row>
    <row r="171" spans="5:6" x14ac:dyDescent="0.2">
      <c r="E171" t="s">
        <v>468</v>
      </c>
      <c r="F171" s="148" t="str">
        <f>_xlfn.XLOOKUP(E171,Candidates!$A$2:$A$1988,Candidates!$L$2:$L$1988,"new")</f>
        <v>P</v>
      </c>
    </row>
    <row r="172" spans="5:6" x14ac:dyDescent="0.2">
      <c r="E172" t="s">
        <v>3614</v>
      </c>
      <c r="F172" s="148" t="str">
        <f>_xlfn.XLOOKUP(E172,Candidates!$A$2:$A$1988,Candidates!$L$2:$L$1988,"new")</f>
        <v>P</v>
      </c>
    </row>
    <row r="173" spans="5:6" x14ac:dyDescent="0.2">
      <c r="E173" t="s">
        <v>6878</v>
      </c>
      <c r="F173" s="148" t="str">
        <f>_xlfn.XLOOKUP(E173,Candidates!$A$2:$A$1988,Candidates!$L$2:$L$1988,"new")</f>
        <v>new</v>
      </c>
    </row>
    <row r="174" spans="5:6" x14ac:dyDescent="0.2">
      <c r="E174" t="s">
        <v>6879</v>
      </c>
      <c r="F174" s="148" t="str">
        <f>_xlfn.XLOOKUP(E174,Candidates!$A$2:$A$1988,Candidates!$L$2:$L$1988,"new")</f>
        <v>new</v>
      </c>
    </row>
    <row r="175" spans="5:6" x14ac:dyDescent="0.2">
      <c r="E175" t="s">
        <v>2499</v>
      </c>
      <c r="F175" s="148" t="str">
        <f>_xlfn.XLOOKUP(E175,Candidates!$A$2:$A$1988,Candidates!$L$2:$L$1988,"new")</f>
        <v>P</v>
      </c>
    </row>
    <row r="176" spans="5:6" x14ac:dyDescent="0.2">
      <c r="E176" t="s">
        <v>2227</v>
      </c>
      <c r="F176" s="148" t="str">
        <f>_xlfn.XLOOKUP(E176,Candidates!$A$2:$A$1988,Candidates!$L$2:$L$1988,"new")</f>
        <v>P</v>
      </c>
    </row>
    <row r="177" spans="5:6" x14ac:dyDescent="0.2">
      <c r="E177" t="s">
        <v>2974</v>
      </c>
      <c r="F177" s="148" t="str">
        <f>_xlfn.XLOOKUP(E177,Candidates!$A$2:$A$1988,Candidates!$L$2:$L$1988,"new")</f>
        <v>P</v>
      </c>
    </row>
    <row r="178" spans="5:6" x14ac:dyDescent="0.2">
      <c r="E178" t="s">
        <v>1765</v>
      </c>
      <c r="F178" s="148" t="str">
        <f>_xlfn.XLOOKUP(E178,Candidates!$A$2:$A$1988,Candidates!$L$2:$L$1988,"new")</f>
        <v>P</v>
      </c>
    </row>
    <row r="179" spans="5:6" x14ac:dyDescent="0.2">
      <c r="E179" t="s">
        <v>2910</v>
      </c>
      <c r="F179" s="148" t="str">
        <f>_xlfn.XLOOKUP(E179,Candidates!$A$2:$A$1988,Candidates!$L$2:$L$1988,"new")</f>
        <v>Low IR</v>
      </c>
    </row>
    <row r="180" spans="5:6" x14ac:dyDescent="0.2">
      <c r="E180" t="s">
        <v>4014</v>
      </c>
      <c r="F180" s="148" t="str">
        <f>_xlfn.XLOOKUP(E180,Candidates!$A$2:$A$1988,Candidates!$L$2:$L$1988,"new")</f>
        <v>P</v>
      </c>
    </row>
    <row r="181" spans="5:6" x14ac:dyDescent="0.2">
      <c r="E181" t="s">
        <v>6880</v>
      </c>
      <c r="F181" s="148" t="str">
        <f>_xlfn.XLOOKUP(E181,Candidates!$A$2:$A$1988,Candidates!$L$2:$L$1988,"new")</f>
        <v>new</v>
      </c>
    </row>
    <row r="182" spans="5:6" x14ac:dyDescent="0.2">
      <c r="E182" t="s">
        <v>3121</v>
      </c>
      <c r="F182" s="148" t="str">
        <f>_xlfn.XLOOKUP(E182,Candidates!$A$2:$A$1988,Candidates!$L$2:$L$1988,"new")</f>
        <v>Low IR</v>
      </c>
    </row>
    <row r="183" spans="5:6" x14ac:dyDescent="0.2">
      <c r="E183" t="s">
        <v>6881</v>
      </c>
      <c r="F183" s="148" t="str">
        <f>_xlfn.XLOOKUP(E183,Candidates!$A$2:$A$1988,Candidates!$L$2:$L$1988,"new")</f>
        <v>new</v>
      </c>
    </row>
    <row r="184" spans="5:6" x14ac:dyDescent="0.2">
      <c r="E184" t="s">
        <v>2648</v>
      </c>
      <c r="F184" s="148" t="str">
        <f>_xlfn.XLOOKUP(E184,Candidates!$A$2:$A$1988,Candidates!$L$2:$L$1988,"new")</f>
        <v>P</v>
      </c>
    </row>
    <row r="185" spans="5:6" x14ac:dyDescent="0.2">
      <c r="E185" t="s">
        <v>3373</v>
      </c>
      <c r="F185" s="148" t="str">
        <f>_xlfn.XLOOKUP(E185,Candidates!$A$2:$A$1988,Candidates!$L$2:$L$1988,"new")</f>
        <v>Low IR</v>
      </c>
    </row>
    <row r="186" spans="5:6" x14ac:dyDescent="0.2">
      <c r="E186" t="s">
        <v>1511</v>
      </c>
      <c r="F186" s="148" t="str">
        <f>_xlfn.XLOOKUP(E186,Candidates!$A$2:$A$1988,Candidates!$L$2:$L$1988,"new")</f>
        <v>Low IR</v>
      </c>
    </row>
    <row r="187" spans="5:6" x14ac:dyDescent="0.2">
      <c r="E187" t="s">
        <v>1903</v>
      </c>
      <c r="F187" s="148" t="str">
        <f>_xlfn.XLOOKUP(E187,Candidates!$A$2:$A$1988,Candidates!$L$2:$L$1988,"new")</f>
        <v>Low IR</v>
      </c>
    </row>
    <row r="188" spans="5:6" x14ac:dyDescent="0.2">
      <c r="E188" t="s">
        <v>6882</v>
      </c>
      <c r="F188" s="148" t="str">
        <f>_xlfn.XLOOKUP(E188,Candidates!$A$2:$A$1988,Candidates!$L$2:$L$1988,"new")</f>
        <v>new</v>
      </c>
    </row>
    <row r="189" spans="5:6" x14ac:dyDescent="0.2">
      <c r="E189" t="s">
        <v>6883</v>
      </c>
      <c r="F189" s="148" t="str">
        <f>_xlfn.XLOOKUP(E189,Candidates!$A$2:$A$1988,Candidates!$L$2:$L$1988,"new")</f>
        <v>new</v>
      </c>
    </row>
    <row r="190" spans="5:6" x14ac:dyDescent="0.2">
      <c r="E190" t="s">
        <v>4497</v>
      </c>
      <c r="F190" s="148" t="str">
        <f>_xlfn.XLOOKUP(E190,Candidates!$A$2:$A$1988,Candidates!$L$2:$L$1988,"new")</f>
        <v>Low IR</v>
      </c>
    </row>
    <row r="191" spans="5:6" x14ac:dyDescent="0.2">
      <c r="E191" t="s">
        <v>4817</v>
      </c>
      <c r="F191" s="148" t="str">
        <f>_xlfn.XLOOKUP(E191,Candidates!$A$2:$A$1988,Candidates!$L$2:$L$1988,"new")</f>
        <v>Low IR</v>
      </c>
    </row>
    <row r="192" spans="5:6" x14ac:dyDescent="0.2">
      <c r="E192" t="s">
        <v>2757</v>
      </c>
      <c r="F192" s="148" t="str">
        <f>_xlfn.XLOOKUP(E192,Candidates!$A$2:$A$1988,Candidates!$L$2:$L$1988,"new")</f>
        <v>P</v>
      </c>
    </row>
    <row r="193" spans="5:6" x14ac:dyDescent="0.2">
      <c r="E193" t="s">
        <v>5086</v>
      </c>
      <c r="F193" s="148" t="str">
        <f>_xlfn.XLOOKUP(E193,Candidates!$A$2:$A$1988,Candidates!$L$2:$L$1988,"new")</f>
        <v>Low IR</v>
      </c>
    </row>
    <row r="194" spans="5:6" x14ac:dyDescent="0.2">
      <c r="E194" t="s">
        <v>6884</v>
      </c>
      <c r="F194" s="148" t="str">
        <f>_xlfn.XLOOKUP(E194,Candidates!$A$2:$A$1988,Candidates!$L$2:$L$1988,"new")</f>
        <v>new</v>
      </c>
    </row>
    <row r="195" spans="5:6" x14ac:dyDescent="0.2">
      <c r="E195" t="s">
        <v>3935</v>
      </c>
      <c r="F195" s="148" t="str">
        <f>_xlfn.XLOOKUP(E195,Candidates!$A$2:$A$1988,Candidates!$L$2:$L$1988,"new")</f>
        <v>Low IR</v>
      </c>
    </row>
    <row r="196" spans="5:6" x14ac:dyDescent="0.2">
      <c r="E196" t="s">
        <v>1044</v>
      </c>
      <c r="F196" s="148" t="str">
        <f>_xlfn.XLOOKUP(E196,Candidates!$A$2:$A$1988,Candidates!$L$2:$L$1988,"new")</f>
        <v>Low IR</v>
      </c>
    </row>
    <row r="197" spans="5:6" x14ac:dyDescent="0.2">
      <c r="E197" t="s">
        <v>1518</v>
      </c>
      <c r="F197" s="148" t="str">
        <f>_xlfn.XLOOKUP(E197,Candidates!$A$2:$A$1988,Candidates!$L$2:$L$1988,"new")</f>
        <v>P</v>
      </c>
    </row>
    <row r="198" spans="5:6" x14ac:dyDescent="0.2">
      <c r="E198" t="s">
        <v>2660</v>
      </c>
      <c r="F198" s="148" t="str">
        <f>_xlfn.XLOOKUP(E198,Candidates!$A$2:$A$1988,Candidates!$L$2:$L$1988,"new")</f>
        <v>P</v>
      </c>
    </row>
    <row r="199" spans="5:6" x14ac:dyDescent="0.2">
      <c r="E199" t="s">
        <v>915</v>
      </c>
      <c r="F199" s="148" t="str">
        <f>_xlfn.XLOOKUP(E199,Candidates!$A$2:$A$1988,Candidates!$L$2:$L$1988,"new")</f>
        <v>P</v>
      </c>
    </row>
    <row r="200" spans="5:6" x14ac:dyDescent="0.2">
      <c r="E200" t="s">
        <v>3230</v>
      </c>
      <c r="F200" s="148" t="str">
        <f>_xlfn.XLOOKUP(E200,Candidates!$A$2:$A$1988,Candidates!$L$2:$L$1988,"new")</f>
        <v>P</v>
      </c>
    </row>
    <row r="201" spans="5:6" x14ac:dyDescent="0.2">
      <c r="E201" t="s">
        <v>3606</v>
      </c>
      <c r="F201" s="148" t="str">
        <f>_xlfn.XLOOKUP(E201,Candidates!$A$2:$A$1988,Candidates!$L$2:$L$1988,"new")</f>
        <v>P</v>
      </c>
    </row>
    <row r="202" spans="5:6" x14ac:dyDescent="0.2">
      <c r="E202" t="s">
        <v>2575</v>
      </c>
      <c r="F202" s="148" t="str">
        <f>_xlfn.XLOOKUP(E202,Candidates!$A$2:$A$1988,Candidates!$L$2:$L$1988,"new")</f>
        <v>P</v>
      </c>
    </row>
    <row r="203" spans="5:6" x14ac:dyDescent="0.2">
      <c r="E203" t="s">
        <v>2019</v>
      </c>
      <c r="F203" s="148" t="str">
        <f>_xlfn.XLOOKUP(E203,Candidates!$A$2:$A$1988,Candidates!$L$2:$L$1988,"new")</f>
        <v>P</v>
      </c>
    </row>
    <row r="204" spans="5:6" x14ac:dyDescent="0.2">
      <c r="E204" t="s">
        <v>704</v>
      </c>
      <c r="F204" s="148" t="str">
        <f>_xlfn.XLOOKUP(E204,Candidates!$A$2:$A$1988,Candidates!$L$2:$L$1988,"new")</f>
        <v>P</v>
      </c>
    </row>
    <row r="205" spans="5:6" x14ac:dyDescent="0.2">
      <c r="E205" t="s">
        <v>2908</v>
      </c>
      <c r="F205" s="148" t="str">
        <f>_xlfn.XLOOKUP(E205,Candidates!$A$2:$A$1988,Candidates!$L$2:$L$1988,"new")</f>
        <v>Low IR</v>
      </c>
    </row>
    <row r="206" spans="5:6" x14ac:dyDescent="0.2">
      <c r="E206" t="s">
        <v>3803</v>
      </c>
      <c r="F206" s="148" t="str">
        <f>_xlfn.XLOOKUP(E206,Candidates!$A$2:$A$1988,Candidates!$L$2:$L$1988,"new")</f>
        <v>P</v>
      </c>
    </row>
    <row r="207" spans="5:6" x14ac:dyDescent="0.2">
      <c r="E207" t="s">
        <v>350</v>
      </c>
      <c r="F207" s="148" t="str">
        <f>_xlfn.XLOOKUP(E207,Candidates!$A$2:$A$1988,Candidates!$L$2:$L$1988,"new")</f>
        <v>P</v>
      </c>
    </row>
    <row r="208" spans="5:6" x14ac:dyDescent="0.2">
      <c r="E208" t="s">
        <v>6885</v>
      </c>
      <c r="F208" s="148" t="str">
        <f>_xlfn.XLOOKUP(E208,Candidates!$A$2:$A$1988,Candidates!$L$2:$L$1988,"new")</f>
        <v>new</v>
      </c>
    </row>
    <row r="209" spans="5:6" x14ac:dyDescent="0.2">
      <c r="E209" t="s">
        <v>1556</v>
      </c>
      <c r="F209" s="148" t="str">
        <f>_xlfn.XLOOKUP(E209,Candidates!$A$2:$A$1988,Candidates!$L$2:$L$1988,"new")</f>
        <v>Low IR</v>
      </c>
    </row>
    <row r="210" spans="5:6" x14ac:dyDescent="0.2">
      <c r="E210" t="s">
        <v>2609</v>
      </c>
      <c r="F210" s="148" t="str">
        <f>_xlfn.XLOOKUP(E210,Candidates!$A$2:$A$1988,Candidates!$L$2:$L$1988,"new")</f>
        <v>Low IR</v>
      </c>
    </row>
    <row r="211" spans="5:6" x14ac:dyDescent="0.2">
      <c r="E211" t="s">
        <v>6387</v>
      </c>
      <c r="F211" s="148" t="str">
        <f>_xlfn.XLOOKUP(E211,Candidates!$A$2:$A$1988,Candidates!$L$2:$L$1988,"new")</f>
        <v>new</v>
      </c>
    </row>
    <row r="212" spans="5:6" x14ac:dyDescent="0.2">
      <c r="E212" t="s">
        <v>3451</v>
      </c>
      <c r="F212" s="148" t="str">
        <f>_xlfn.XLOOKUP(E212,Candidates!$A$2:$A$1988,Candidates!$L$2:$L$1988,"new")</f>
        <v>Low IR</v>
      </c>
    </row>
    <row r="213" spans="5:6" x14ac:dyDescent="0.2">
      <c r="E213" t="s">
        <v>6179</v>
      </c>
      <c r="F213" s="148" t="str">
        <f>_xlfn.XLOOKUP(E213,Candidates!$A$2:$A$1988,Candidates!$L$2:$L$1988,"new")</f>
        <v>new</v>
      </c>
    </row>
    <row r="214" spans="5:6" x14ac:dyDescent="0.2">
      <c r="E214" t="s">
        <v>3943</v>
      </c>
      <c r="F214" s="148" t="str">
        <f>_xlfn.XLOOKUP(E214,Candidates!$A$2:$A$1988,Candidates!$L$2:$L$1988,"new")</f>
        <v>P</v>
      </c>
    </row>
    <row r="215" spans="5:6" x14ac:dyDescent="0.2">
      <c r="E215" t="s">
        <v>3904</v>
      </c>
      <c r="F215" s="148" t="str">
        <f>_xlfn.XLOOKUP(E215,Candidates!$A$2:$A$1988,Candidates!$L$2:$L$1988,"new")</f>
        <v>P</v>
      </c>
    </row>
    <row r="216" spans="5:6" x14ac:dyDescent="0.2">
      <c r="E216" t="s">
        <v>4565</v>
      </c>
      <c r="F216" s="148" t="str">
        <f>_xlfn.XLOOKUP(E216,Candidates!$A$2:$A$1988,Candidates!$L$2:$L$1988,"new")</f>
        <v>P</v>
      </c>
    </row>
    <row r="217" spans="5:6" x14ac:dyDescent="0.2">
      <c r="E217" t="s">
        <v>3321</v>
      </c>
      <c r="F217" s="148" t="str">
        <f>_xlfn.XLOOKUP(E217,Candidates!$A$2:$A$1988,Candidates!$L$2:$L$1988,"new")</f>
        <v>P</v>
      </c>
    </row>
    <row r="218" spans="5:6" x14ac:dyDescent="0.2">
      <c r="E218" t="s">
        <v>2065</v>
      </c>
      <c r="F218" s="148" t="str">
        <f>_xlfn.XLOOKUP(E218,Candidates!$A$2:$A$1988,Candidates!$L$2:$L$1988,"new")</f>
        <v>P</v>
      </c>
    </row>
    <row r="219" spans="5:6" x14ac:dyDescent="0.2">
      <c r="E219" t="s">
        <v>6886</v>
      </c>
      <c r="F219" s="148" t="str">
        <f>_xlfn.XLOOKUP(E219,Candidates!$A$2:$A$1988,Candidates!$L$2:$L$1988,"new")</f>
        <v>new</v>
      </c>
    </row>
    <row r="220" spans="5:6" x14ac:dyDescent="0.2">
      <c r="E220" t="s">
        <v>2016</v>
      </c>
      <c r="F220" s="148" t="str">
        <f>_xlfn.XLOOKUP(E220,Candidates!$A$2:$A$1988,Candidates!$L$2:$L$1988,"new")</f>
        <v>P</v>
      </c>
    </row>
    <row r="221" spans="5:6" x14ac:dyDescent="0.2">
      <c r="E221" t="s">
        <v>6887</v>
      </c>
      <c r="F221" s="148" t="str">
        <f>_xlfn.XLOOKUP(E221,Candidates!$A$2:$A$1988,Candidates!$L$2:$L$1988,"new")</f>
        <v>new</v>
      </c>
    </row>
    <row r="222" spans="5:6" x14ac:dyDescent="0.2">
      <c r="E222" t="s">
        <v>3923</v>
      </c>
      <c r="F222" s="148" t="str">
        <f>_xlfn.XLOOKUP(E222,Candidates!$A$2:$A$1988,Candidates!$L$2:$L$1988,"new")</f>
        <v>P</v>
      </c>
    </row>
    <row r="223" spans="5:6" x14ac:dyDescent="0.2">
      <c r="E223" t="s">
        <v>4633</v>
      </c>
      <c r="F223" s="148" t="str">
        <f>_xlfn.XLOOKUP(E223,Candidates!$A$2:$A$1988,Candidates!$L$2:$L$1988,"new")</f>
        <v>P</v>
      </c>
    </row>
    <row r="224" spans="5:6" x14ac:dyDescent="0.2">
      <c r="E224" t="s">
        <v>3643</v>
      </c>
      <c r="F224" s="148" t="str">
        <f>_xlfn.XLOOKUP(E224,Candidates!$A$2:$A$1988,Candidates!$L$2:$L$1988,"new")</f>
        <v>P</v>
      </c>
    </row>
    <row r="225" spans="5:6" x14ac:dyDescent="0.2">
      <c r="E225" t="s">
        <v>3843</v>
      </c>
      <c r="F225" s="148" t="str">
        <f>_xlfn.XLOOKUP(E225,Candidates!$A$2:$A$1988,Candidates!$L$2:$L$1988,"new")</f>
        <v>Low IR</v>
      </c>
    </row>
    <row r="226" spans="5:6" x14ac:dyDescent="0.2">
      <c r="E226" t="s">
        <v>1949</v>
      </c>
      <c r="F226" s="148" t="str">
        <f>_xlfn.XLOOKUP(E226,Candidates!$A$2:$A$1988,Candidates!$L$2:$L$1988,"new")</f>
        <v>P</v>
      </c>
    </row>
    <row r="227" spans="5:6" x14ac:dyDescent="0.2">
      <c r="E227" t="s">
        <v>4049</v>
      </c>
      <c r="F227" s="148" t="str">
        <f>_xlfn.XLOOKUP(E227,Candidates!$A$2:$A$1988,Candidates!$L$2:$L$1988,"new")</f>
        <v>P</v>
      </c>
    </row>
    <row r="228" spans="5:6" x14ac:dyDescent="0.2">
      <c r="E228" t="s">
        <v>5113</v>
      </c>
      <c r="F228" s="148" t="str">
        <f>_xlfn.XLOOKUP(E228,Candidates!$A$2:$A$1988,Candidates!$L$2:$L$1988,"new")</f>
        <v>Low IR</v>
      </c>
    </row>
    <row r="229" spans="5:6" x14ac:dyDescent="0.2">
      <c r="E229" t="s">
        <v>1513</v>
      </c>
      <c r="F229" s="148" t="str">
        <f>_xlfn.XLOOKUP(E229,Candidates!$A$2:$A$1988,Candidates!$L$2:$L$1988,"new")</f>
        <v>P</v>
      </c>
    </row>
    <row r="230" spans="5:6" x14ac:dyDescent="0.2">
      <c r="E230" t="s">
        <v>2490</v>
      </c>
      <c r="F230" s="148" t="str">
        <f>_xlfn.XLOOKUP(E230,Candidates!$A$2:$A$1988,Candidates!$L$2:$L$1988,"new")</f>
        <v>Low IR</v>
      </c>
    </row>
    <row r="231" spans="5:6" x14ac:dyDescent="0.2">
      <c r="E231" t="s">
        <v>3219</v>
      </c>
      <c r="F231" s="148" t="str">
        <f>_xlfn.XLOOKUP(E231,Candidates!$A$2:$A$1988,Candidates!$L$2:$L$1988,"new")</f>
        <v>P</v>
      </c>
    </row>
    <row r="232" spans="5:6" x14ac:dyDescent="0.2">
      <c r="E232" t="s">
        <v>2475</v>
      </c>
      <c r="F232" s="148" t="str">
        <f>_xlfn.XLOOKUP(E232,Candidates!$A$2:$A$1988,Candidates!$L$2:$L$1988,"new")</f>
        <v>P</v>
      </c>
    </row>
    <row r="233" spans="5:6" x14ac:dyDescent="0.2">
      <c r="E233" t="s">
        <v>6888</v>
      </c>
      <c r="F233" s="148" t="str">
        <f>_xlfn.XLOOKUP(E233,Candidates!$A$2:$A$1988,Candidates!$L$2:$L$1988,"new")</f>
        <v>new</v>
      </c>
    </row>
    <row r="234" spans="5:6" x14ac:dyDescent="0.2">
      <c r="E234" t="s">
        <v>6889</v>
      </c>
      <c r="F234" s="148" t="str">
        <f>_xlfn.XLOOKUP(E234,Candidates!$A$2:$A$1988,Candidates!$L$2:$L$1988,"new")</f>
        <v>new</v>
      </c>
    </row>
    <row r="235" spans="5:6" x14ac:dyDescent="0.2">
      <c r="E235" t="s">
        <v>2585</v>
      </c>
      <c r="F235" s="148" t="str">
        <f>_xlfn.XLOOKUP(E235,Candidates!$A$2:$A$1988,Candidates!$L$2:$L$1988,"new")</f>
        <v>Low IR</v>
      </c>
    </row>
    <row r="236" spans="5:6" x14ac:dyDescent="0.2">
      <c r="E236" t="s">
        <v>6890</v>
      </c>
      <c r="F236" s="148" t="str">
        <f>_xlfn.XLOOKUP(E236,Candidates!$A$2:$A$1988,Candidates!$L$2:$L$1988,"new")</f>
        <v>new</v>
      </c>
    </row>
    <row r="237" spans="5:6" x14ac:dyDescent="0.2">
      <c r="E237" t="s">
        <v>409</v>
      </c>
      <c r="F237" s="148" t="str">
        <f>_xlfn.XLOOKUP(E237,Candidates!$A$2:$A$1988,Candidates!$L$2:$L$1988,"new")</f>
        <v>P</v>
      </c>
    </row>
    <row r="238" spans="5:6" x14ac:dyDescent="0.2">
      <c r="E238" t="s">
        <v>2999</v>
      </c>
      <c r="F238" s="148" t="str">
        <f>_xlfn.XLOOKUP(E238,Candidates!$A$2:$A$1988,Candidates!$L$2:$L$1988,"new")</f>
        <v>Low IR</v>
      </c>
    </row>
    <row r="239" spans="5:6" x14ac:dyDescent="0.2">
      <c r="E239" t="s">
        <v>4924</v>
      </c>
      <c r="F239" s="148" t="str">
        <f>_xlfn.XLOOKUP(E239,Candidates!$A$2:$A$1988,Candidates!$L$2:$L$1988,"new")</f>
        <v>P</v>
      </c>
    </row>
    <row r="240" spans="5:6" x14ac:dyDescent="0.2">
      <c r="E240" t="s">
        <v>471</v>
      </c>
      <c r="F240" s="148" t="str">
        <f>_xlfn.XLOOKUP(E240,Candidates!$A$2:$A$1988,Candidates!$L$2:$L$1988,"new")</f>
        <v>P</v>
      </c>
    </row>
    <row r="241" spans="5:6" x14ac:dyDescent="0.2">
      <c r="E241" t="s">
        <v>2697</v>
      </c>
      <c r="F241" s="148" t="str">
        <f>_xlfn.XLOOKUP(E241,Candidates!$A$2:$A$1988,Candidates!$L$2:$L$1988,"new")</f>
        <v>Low IR</v>
      </c>
    </row>
    <row r="242" spans="5:6" x14ac:dyDescent="0.2">
      <c r="E242" t="s">
        <v>1796</v>
      </c>
      <c r="F242" s="148" t="str">
        <f>_xlfn.XLOOKUP(E242,Candidates!$A$2:$A$1988,Candidates!$L$2:$L$1988,"new")</f>
        <v>P</v>
      </c>
    </row>
    <row r="243" spans="5:6" x14ac:dyDescent="0.2">
      <c r="E243" t="s">
        <v>3225</v>
      </c>
      <c r="F243" s="148" t="str">
        <f>_xlfn.XLOOKUP(E243,Candidates!$A$2:$A$1988,Candidates!$L$2:$L$1988,"new")</f>
        <v>P</v>
      </c>
    </row>
    <row r="244" spans="5:6" x14ac:dyDescent="0.2">
      <c r="E244" t="s">
        <v>2146</v>
      </c>
      <c r="F244" s="148" t="str">
        <f>_xlfn.XLOOKUP(E244,Candidates!$A$2:$A$1988,Candidates!$L$2:$L$1988,"new")</f>
        <v>P</v>
      </c>
    </row>
    <row r="245" spans="5:6" x14ac:dyDescent="0.2">
      <c r="E245" t="s">
        <v>6891</v>
      </c>
      <c r="F245" s="148" t="str">
        <f>_xlfn.XLOOKUP(E245,Candidates!$A$2:$A$1988,Candidates!$L$2:$L$1988,"new")</f>
        <v>new</v>
      </c>
    </row>
    <row r="246" spans="5:6" x14ac:dyDescent="0.2">
      <c r="E246" t="s">
        <v>1767</v>
      </c>
      <c r="F246" s="148" t="str">
        <f>_xlfn.XLOOKUP(E246,Candidates!$A$2:$A$1988,Candidates!$L$2:$L$1988,"new")</f>
        <v>P</v>
      </c>
    </row>
    <row r="247" spans="5:6" x14ac:dyDescent="0.2">
      <c r="E247" t="s">
        <v>3012</v>
      </c>
      <c r="F247" s="148" t="str">
        <f>_xlfn.XLOOKUP(E247,Candidates!$A$2:$A$1988,Candidates!$L$2:$L$1988,"new")</f>
        <v>Low IR</v>
      </c>
    </row>
    <row r="248" spans="5:6" x14ac:dyDescent="0.2">
      <c r="E248" t="s">
        <v>3425</v>
      </c>
      <c r="F248" s="148" t="str">
        <f>_xlfn.XLOOKUP(E248,Candidates!$A$2:$A$1988,Candidates!$L$2:$L$1988,"new")</f>
        <v>Low IR</v>
      </c>
    </row>
    <row r="249" spans="5:6" x14ac:dyDescent="0.2">
      <c r="E249" t="s">
        <v>1211</v>
      </c>
      <c r="F249" s="148" t="str">
        <f>_xlfn.XLOOKUP(E249,Candidates!$A$2:$A$1988,Candidates!$L$2:$L$1988,"new")</f>
        <v>Low IR</v>
      </c>
    </row>
    <row r="250" spans="5:6" x14ac:dyDescent="0.2">
      <c r="E250" t="s">
        <v>5163</v>
      </c>
      <c r="F250" s="148" t="str">
        <f>_xlfn.XLOOKUP(E250,Candidates!$A$2:$A$1988,Candidates!$L$2:$L$1988,"new")</f>
        <v>Low IR</v>
      </c>
    </row>
    <row r="251" spans="5:6" x14ac:dyDescent="0.2">
      <c r="E251" t="s">
        <v>4099</v>
      </c>
      <c r="F251" s="148" t="str">
        <f>_xlfn.XLOOKUP(E251,Candidates!$A$2:$A$1988,Candidates!$L$2:$L$1988,"new")</f>
        <v>Low IR</v>
      </c>
    </row>
    <row r="252" spans="5:6" x14ac:dyDescent="0.2">
      <c r="E252" t="s">
        <v>1579</v>
      </c>
      <c r="F252" s="148" t="str">
        <f>_xlfn.XLOOKUP(E252,Candidates!$A$2:$A$1988,Candidates!$L$2:$L$1988,"new")</f>
        <v>Low IR</v>
      </c>
    </row>
    <row r="253" spans="5:6" x14ac:dyDescent="0.2">
      <c r="E253" t="s">
        <v>6892</v>
      </c>
      <c r="F253" s="148" t="str">
        <f>_xlfn.XLOOKUP(E253,Candidates!$A$2:$A$1988,Candidates!$L$2:$L$1988,"new")</f>
        <v>new</v>
      </c>
    </row>
    <row r="254" spans="5:6" x14ac:dyDescent="0.2">
      <c r="E254" t="s">
        <v>2515</v>
      </c>
      <c r="F254" s="148" t="str">
        <f>_xlfn.XLOOKUP(E254,Candidates!$A$2:$A$1988,Candidates!$L$2:$L$1988,"new")</f>
        <v>P</v>
      </c>
    </row>
    <row r="255" spans="5:6" x14ac:dyDescent="0.2">
      <c r="E255" t="s">
        <v>417</v>
      </c>
      <c r="F255" s="148" t="str">
        <f>_xlfn.XLOOKUP(E255,Candidates!$A$2:$A$1988,Candidates!$L$2:$L$1988,"new")</f>
        <v>P</v>
      </c>
    </row>
    <row r="256" spans="5:6" x14ac:dyDescent="0.2">
      <c r="E256" t="s">
        <v>2230</v>
      </c>
      <c r="F256" s="148" t="str">
        <f>_xlfn.XLOOKUP(E256,Candidates!$A$2:$A$1988,Candidates!$L$2:$L$1988,"new")</f>
        <v>P</v>
      </c>
    </row>
    <row r="257" spans="5:6" x14ac:dyDescent="0.2">
      <c r="E257" t="s">
        <v>1654</v>
      </c>
      <c r="F257" s="148" t="str">
        <f>_xlfn.XLOOKUP(E257,Candidates!$A$2:$A$1988,Candidates!$L$2:$L$1988,"new")</f>
        <v>P</v>
      </c>
    </row>
    <row r="258" spans="5:6" x14ac:dyDescent="0.2">
      <c r="E258" t="s">
        <v>3710</v>
      </c>
      <c r="F258" s="148" t="str">
        <f>_xlfn.XLOOKUP(E258,Candidates!$A$2:$A$1988,Candidates!$L$2:$L$1988,"new")</f>
        <v>Low IR</v>
      </c>
    </row>
    <row r="259" spans="5:6" x14ac:dyDescent="0.2">
      <c r="E259" t="s">
        <v>4755</v>
      </c>
      <c r="F259" s="148" t="str">
        <f>_xlfn.XLOOKUP(E259,Candidates!$A$2:$A$1988,Candidates!$L$2:$L$1988,"new")</f>
        <v>Low IR</v>
      </c>
    </row>
    <row r="260" spans="5:6" x14ac:dyDescent="0.2">
      <c r="E260" t="s">
        <v>4648</v>
      </c>
      <c r="F260" s="148" t="str">
        <f>_xlfn.XLOOKUP(E260,Candidates!$A$2:$A$1988,Candidates!$L$2:$L$1988,"new")</f>
        <v>P</v>
      </c>
    </row>
    <row r="261" spans="5:6" x14ac:dyDescent="0.2">
      <c r="E261" t="s">
        <v>4990</v>
      </c>
      <c r="F261" s="148" t="str">
        <f>_xlfn.XLOOKUP(E261,Candidates!$A$2:$A$1988,Candidates!$L$2:$L$1988,"new")</f>
        <v>Low IR</v>
      </c>
    </row>
    <row r="262" spans="5:6" x14ac:dyDescent="0.2">
      <c r="E262" t="s">
        <v>4806</v>
      </c>
      <c r="F262" s="148" t="str">
        <f>_xlfn.XLOOKUP(E262,Candidates!$A$2:$A$1988,Candidates!$L$2:$L$1988,"new")</f>
        <v>Low IR</v>
      </c>
    </row>
    <row r="263" spans="5:6" x14ac:dyDescent="0.2">
      <c r="E263" t="s">
        <v>1301</v>
      </c>
      <c r="F263" s="148" t="str">
        <f>_xlfn.XLOOKUP(E263,Candidates!$A$2:$A$1988,Candidates!$L$2:$L$1988,"new")</f>
        <v>Low IR</v>
      </c>
    </row>
    <row r="264" spans="5:6" x14ac:dyDescent="0.2">
      <c r="E264" t="s">
        <v>1134</v>
      </c>
      <c r="F264" s="148" t="str">
        <f>_xlfn.XLOOKUP(E264,Candidates!$A$2:$A$1988,Candidates!$L$2:$L$1988,"new")</f>
        <v>Low IR</v>
      </c>
    </row>
    <row r="265" spans="5:6" x14ac:dyDescent="0.2">
      <c r="E265" t="s">
        <v>4510</v>
      </c>
      <c r="F265" s="148" t="str">
        <f>_xlfn.XLOOKUP(E265,Candidates!$A$2:$A$1988,Candidates!$L$2:$L$1988,"new")</f>
        <v>P</v>
      </c>
    </row>
    <row r="266" spans="5:6" x14ac:dyDescent="0.2">
      <c r="E266" t="s">
        <v>2285</v>
      </c>
      <c r="F266" s="148" t="str">
        <f>_xlfn.XLOOKUP(E266,Candidates!$A$2:$A$1988,Candidates!$L$2:$L$1988,"new")</f>
        <v>P</v>
      </c>
    </row>
    <row r="267" spans="5:6" x14ac:dyDescent="0.2">
      <c r="E267" t="s">
        <v>1958</v>
      </c>
      <c r="F267" s="148" t="str">
        <f>_xlfn.XLOOKUP(E267,Candidates!$A$2:$A$1988,Candidates!$L$2:$L$1988,"new")</f>
        <v>Low IR</v>
      </c>
    </row>
    <row r="268" spans="5:6" x14ac:dyDescent="0.2">
      <c r="E268" t="s">
        <v>3295</v>
      </c>
      <c r="F268" s="148" t="str">
        <f>_xlfn.XLOOKUP(E268,Candidates!$A$2:$A$1988,Candidates!$L$2:$L$1988,"new")</f>
        <v>Low IR</v>
      </c>
    </row>
    <row r="269" spans="5:6" x14ac:dyDescent="0.2">
      <c r="E269" t="s">
        <v>379</v>
      </c>
      <c r="F269" s="148" t="str">
        <f>_xlfn.XLOOKUP(E269,Candidates!$A$2:$A$1988,Candidates!$L$2:$L$1988,"new")</f>
        <v>P</v>
      </c>
    </row>
    <row r="270" spans="5:6" x14ac:dyDescent="0.2">
      <c r="E270" t="s">
        <v>3883</v>
      </c>
      <c r="F270" s="148" t="str">
        <f>_xlfn.XLOOKUP(E270,Candidates!$A$2:$A$1988,Candidates!$L$2:$L$1988,"new")</f>
        <v>P</v>
      </c>
    </row>
    <row r="271" spans="5:6" x14ac:dyDescent="0.2">
      <c r="E271" t="s">
        <v>2847</v>
      </c>
      <c r="F271" s="148" t="str">
        <f>_xlfn.XLOOKUP(E271,Candidates!$A$2:$A$1988,Candidates!$L$2:$L$1988,"new")</f>
        <v>Low IR</v>
      </c>
    </row>
    <row r="272" spans="5:6" x14ac:dyDescent="0.2">
      <c r="E272" t="s">
        <v>3489</v>
      </c>
      <c r="F272" s="148" t="str">
        <f>_xlfn.XLOOKUP(E272,Candidates!$A$2:$A$1988,Candidates!$L$2:$L$1988,"new")</f>
        <v>P</v>
      </c>
    </row>
    <row r="273" spans="5:6" x14ac:dyDescent="0.2">
      <c r="E273" t="s">
        <v>3350</v>
      </c>
      <c r="F273" s="148" t="str">
        <f>_xlfn.XLOOKUP(E273,Candidates!$A$2:$A$1988,Candidates!$L$2:$L$1988,"new")</f>
        <v>Low IR</v>
      </c>
    </row>
    <row r="274" spans="5:6" x14ac:dyDescent="0.2">
      <c r="E274" t="s">
        <v>2552</v>
      </c>
      <c r="F274" s="148" t="str">
        <f>_xlfn.XLOOKUP(E274,Candidates!$A$2:$A$1988,Candidates!$L$2:$L$1988,"new")</f>
        <v>P</v>
      </c>
    </row>
    <row r="275" spans="5:6" x14ac:dyDescent="0.2">
      <c r="E275" t="s">
        <v>849</v>
      </c>
      <c r="F275" s="148" t="str">
        <f>_xlfn.XLOOKUP(E275,Candidates!$A$2:$A$1988,Candidates!$L$2:$L$1988,"new")</f>
        <v>P</v>
      </c>
    </row>
    <row r="276" spans="5:6" x14ac:dyDescent="0.2">
      <c r="E276" t="s">
        <v>5183</v>
      </c>
      <c r="F276" s="148" t="str">
        <f>_xlfn.XLOOKUP(E276,Candidates!$A$2:$A$1988,Candidates!$L$2:$L$1988,"new")</f>
        <v>Low IR</v>
      </c>
    </row>
    <row r="277" spans="5:6" x14ac:dyDescent="0.2">
      <c r="E277" t="s">
        <v>2715</v>
      </c>
      <c r="F277" s="148" t="str">
        <f>_xlfn.XLOOKUP(E277,Candidates!$A$2:$A$1988,Candidates!$L$2:$L$1988,"new")</f>
        <v>Low IR</v>
      </c>
    </row>
    <row r="278" spans="5:6" x14ac:dyDescent="0.2">
      <c r="E278" t="s">
        <v>6893</v>
      </c>
      <c r="F278" s="148" t="str">
        <f>_xlfn.XLOOKUP(E278,Candidates!$A$2:$A$1988,Candidates!$L$2:$L$1988,"new")</f>
        <v>new</v>
      </c>
    </row>
    <row r="279" spans="5:6" x14ac:dyDescent="0.2">
      <c r="E279" t="s">
        <v>815</v>
      </c>
      <c r="F279" s="148" t="str">
        <f>_xlfn.XLOOKUP(E279,Candidates!$A$2:$A$1988,Candidates!$L$2:$L$1988,"new")</f>
        <v>Low IR</v>
      </c>
    </row>
    <row r="280" spans="5:6" x14ac:dyDescent="0.2">
      <c r="E280" t="s">
        <v>2160</v>
      </c>
      <c r="F280" s="148" t="str">
        <f>_xlfn.XLOOKUP(E280,Candidates!$A$2:$A$1988,Candidates!$L$2:$L$1988,"new")</f>
        <v>P</v>
      </c>
    </row>
    <row r="281" spans="5:6" x14ac:dyDescent="0.2">
      <c r="E281" t="s">
        <v>5143</v>
      </c>
      <c r="F281" s="148" t="str">
        <f>_xlfn.XLOOKUP(E281,Candidates!$A$2:$A$1988,Candidates!$L$2:$L$1988,"new")</f>
        <v>Low IR</v>
      </c>
    </row>
    <row r="282" spans="5:6" x14ac:dyDescent="0.2">
      <c r="E282" t="s">
        <v>2598</v>
      </c>
      <c r="F282" s="148" t="str">
        <f>_xlfn.XLOOKUP(E282,Candidates!$A$2:$A$1988,Candidates!$L$2:$L$1988,"new")</f>
        <v>P</v>
      </c>
    </row>
    <row r="283" spans="5:6" x14ac:dyDescent="0.2">
      <c r="E283" t="s">
        <v>5283</v>
      </c>
      <c r="F283" s="148" t="str">
        <f>_xlfn.XLOOKUP(E283,Candidates!$A$2:$A$1988,Candidates!$L$2:$L$1988,"new")</f>
        <v>Low IR</v>
      </c>
    </row>
    <row r="284" spans="5:6" x14ac:dyDescent="0.2">
      <c r="E284" t="s">
        <v>6894</v>
      </c>
      <c r="F284" s="148" t="str">
        <f>_xlfn.XLOOKUP(E284,Candidates!$A$2:$A$1988,Candidates!$L$2:$L$1988,"new")</f>
        <v>new</v>
      </c>
    </row>
    <row r="285" spans="5:6" x14ac:dyDescent="0.2">
      <c r="E285" t="s">
        <v>3207</v>
      </c>
      <c r="F285" s="148" t="str">
        <f>_xlfn.XLOOKUP(E285,Candidates!$A$2:$A$1988,Candidates!$L$2:$L$1988,"new")</f>
        <v>Low IR</v>
      </c>
    </row>
    <row r="286" spans="5:6" x14ac:dyDescent="0.2">
      <c r="E286" t="s">
        <v>6895</v>
      </c>
      <c r="F286" s="148" t="str">
        <f>_xlfn.XLOOKUP(E286,Candidates!$A$2:$A$1988,Candidates!$L$2:$L$1988,"new")</f>
        <v>new</v>
      </c>
    </row>
    <row r="287" spans="5:6" x14ac:dyDescent="0.2">
      <c r="E287" t="s">
        <v>2582</v>
      </c>
      <c r="F287" s="148" t="str">
        <f>_xlfn.XLOOKUP(E287,Candidates!$A$2:$A$1988,Candidates!$L$2:$L$1988,"new")</f>
        <v>Low IR</v>
      </c>
    </row>
    <row r="288" spans="5:6" x14ac:dyDescent="0.2">
      <c r="E288" t="s">
        <v>2548</v>
      </c>
      <c r="F288" s="148" t="str">
        <f>_xlfn.XLOOKUP(E288,Candidates!$A$2:$A$1988,Candidates!$L$2:$L$1988,"new")</f>
        <v>Low IR</v>
      </c>
    </row>
    <row r="289" spans="5:6" x14ac:dyDescent="0.2">
      <c r="E289" t="s">
        <v>3293</v>
      </c>
      <c r="F289" s="148" t="str">
        <f>_xlfn.XLOOKUP(E289,Candidates!$A$2:$A$1988,Candidates!$L$2:$L$1988,"new")</f>
        <v>Low IR</v>
      </c>
    </row>
    <row r="290" spans="5:6" x14ac:dyDescent="0.2">
      <c r="E290" t="s">
        <v>537</v>
      </c>
      <c r="F290" s="148" t="str">
        <f>_xlfn.XLOOKUP(E290,Candidates!$A$2:$A$1988,Candidates!$L$2:$L$1988,"new")</f>
        <v>P</v>
      </c>
    </row>
    <row r="291" spans="5:6" x14ac:dyDescent="0.2">
      <c r="E291" t="s">
        <v>4814</v>
      </c>
      <c r="F291" s="148" t="str">
        <f>_xlfn.XLOOKUP(E291,Candidates!$A$2:$A$1988,Candidates!$L$2:$L$1988,"new")</f>
        <v>Low IR</v>
      </c>
    </row>
    <row r="292" spans="5:6" x14ac:dyDescent="0.2">
      <c r="E292" t="s">
        <v>1509</v>
      </c>
      <c r="F292" s="148" t="str">
        <f>_xlfn.XLOOKUP(E292,Candidates!$A$2:$A$1988,Candidates!$L$2:$L$1988,"new")</f>
        <v>Low IR</v>
      </c>
    </row>
    <row r="293" spans="5:6" x14ac:dyDescent="0.2">
      <c r="E293" t="s">
        <v>2339</v>
      </c>
      <c r="F293" s="148" t="str">
        <f>_xlfn.XLOOKUP(E293,Candidates!$A$2:$A$1988,Candidates!$L$2:$L$1988,"new")</f>
        <v>P</v>
      </c>
    </row>
    <row r="294" spans="5:6" x14ac:dyDescent="0.2">
      <c r="E294" t="s">
        <v>2108</v>
      </c>
      <c r="F294" s="148" t="str">
        <f>_xlfn.XLOOKUP(E294,Candidates!$A$2:$A$1988,Candidates!$L$2:$L$1988,"new")</f>
        <v>P</v>
      </c>
    </row>
    <row r="295" spans="5:6" x14ac:dyDescent="0.2">
      <c r="E295" t="s">
        <v>6896</v>
      </c>
      <c r="F295" s="148" t="str">
        <f>_xlfn.XLOOKUP(E295,Candidates!$A$2:$A$1988,Candidates!$L$2:$L$1988,"new")</f>
        <v>new</v>
      </c>
    </row>
    <row r="296" spans="5:6" x14ac:dyDescent="0.2">
      <c r="E296" t="s">
        <v>4692</v>
      </c>
      <c r="F296" s="148" t="str">
        <f>_xlfn.XLOOKUP(E296,Candidates!$A$2:$A$1988,Candidates!$L$2:$L$1988,"new")</f>
        <v>P</v>
      </c>
    </row>
    <row r="297" spans="5:6" x14ac:dyDescent="0.2">
      <c r="E297" t="s">
        <v>4766</v>
      </c>
      <c r="F297" s="148" t="str">
        <f>_xlfn.XLOOKUP(E297,Candidates!$A$2:$A$1988,Candidates!$L$2:$L$1988,"new")</f>
        <v>Low IR</v>
      </c>
    </row>
    <row r="298" spans="5:6" x14ac:dyDescent="0.2">
      <c r="E298" t="s">
        <v>3897</v>
      </c>
      <c r="F298" s="148" t="str">
        <f>_xlfn.XLOOKUP(E298,Candidates!$A$2:$A$1988,Candidates!$L$2:$L$1988,"new")</f>
        <v>P</v>
      </c>
    </row>
    <row r="299" spans="5:6" x14ac:dyDescent="0.2">
      <c r="E299" t="s">
        <v>583</v>
      </c>
      <c r="F299" s="148" t="str">
        <f>_xlfn.XLOOKUP(E299,Candidates!$A$2:$A$1988,Candidates!$L$2:$L$1988,"new")</f>
        <v>P</v>
      </c>
    </row>
    <row r="300" spans="5:6" x14ac:dyDescent="0.2">
      <c r="E300" t="s">
        <v>685</v>
      </c>
      <c r="F300" s="148" t="str">
        <f>_xlfn.XLOOKUP(E300,Candidates!$A$2:$A$1988,Candidates!$L$2:$L$1988,"new")</f>
        <v>P</v>
      </c>
    </row>
    <row r="301" spans="5:6" x14ac:dyDescent="0.2">
      <c r="E301" t="s">
        <v>6897</v>
      </c>
      <c r="F301" s="148" t="str">
        <f>_xlfn.XLOOKUP(E301,Candidates!$A$2:$A$1988,Candidates!$L$2:$L$1988,"new")</f>
        <v>new</v>
      </c>
    </row>
    <row r="302" spans="5:6" x14ac:dyDescent="0.2">
      <c r="E302" t="s">
        <v>6898</v>
      </c>
      <c r="F302" s="148" t="str">
        <f>_xlfn.XLOOKUP(E302,Candidates!$A$2:$A$1988,Candidates!$L$2:$L$1988,"new")</f>
        <v>new</v>
      </c>
    </row>
    <row r="303" spans="5:6" x14ac:dyDescent="0.2">
      <c r="E303" t="s">
        <v>6899</v>
      </c>
      <c r="F303" s="148" t="str">
        <f>_xlfn.XLOOKUP(E303,Candidates!$A$2:$A$1988,Candidates!$L$2:$L$1988,"new")</f>
        <v>new</v>
      </c>
    </row>
    <row r="304" spans="5:6" x14ac:dyDescent="0.2">
      <c r="E304" t="s">
        <v>6446</v>
      </c>
      <c r="F304" s="148" t="str">
        <f>_xlfn.XLOOKUP(E304,Candidates!$A$2:$A$1988,Candidates!$L$2:$L$1988,"new")</f>
        <v>new</v>
      </c>
    </row>
    <row r="305" spans="5:6" x14ac:dyDescent="0.2">
      <c r="E305" t="s">
        <v>642</v>
      </c>
      <c r="F305" s="148" t="str">
        <f>_xlfn.XLOOKUP(E305,Candidates!$A$2:$A$1988,Candidates!$L$2:$L$1988,"new")</f>
        <v>P</v>
      </c>
    </row>
    <row r="306" spans="5:6" x14ac:dyDescent="0.2">
      <c r="E306" t="s">
        <v>6900</v>
      </c>
      <c r="F306" s="148" t="str">
        <f>_xlfn.XLOOKUP(E306,Candidates!$A$2:$A$1988,Candidates!$L$2:$L$1988,"new")</f>
        <v>new</v>
      </c>
    </row>
    <row r="307" spans="5:6" x14ac:dyDescent="0.2">
      <c r="E307" t="s">
        <v>2257</v>
      </c>
      <c r="F307" s="148" t="str">
        <f>_xlfn.XLOOKUP(E307,Candidates!$A$2:$A$1988,Candidates!$L$2:$L$1988,"new")</f>
        <v>P</v>
      </c>
    </row>
    <row r="308" spans="5:6" x14ac:dyDescent="0.2">
      <c r="E308" t="s">
        <v>6901</v>
      </c>
      <c r="F308" s="148" t="str">
        <f>_xlfn.XLOOKUP(E308,Candidates!$A$2:$A$1988,Candidates!$L$2:$L$1988,"new")</f>
        <v>new</v>
      </c>
    </row>
    <row r="309" spans="5:6" x14ac:dyDescent="0.2">
      <c r="E309" t="s">
        <v>1747</v>
      </c>
      <c r="F309" s="148" t="str">
        <f>_xlfn.XLOOKUP(E309,Candidates!$A$2:$A$1988,Candidates!$L$2:$L$1988,"new")</f>
        <v>P</v>
      </c>
    </row>
    <row r="310" spans="5:6" x14ac:dyDescent="0.2">
      <c r="E310" t="s">
        <v>2134</v>
      </c>
      <c r="F310" s="148" t="str">
        <f>_xlfn.XLOOKUP(E310,Candidates!$A$2:$A$1988,Candidates!$L$2:$L$1988,"new")</f>
        <v>P</v>
      </c>
    </row>
    <row r="311" spans="5:6" x14ac:dyDescent="0.2">
      <c r="E311" t="s">
        <v>2432</v>
      </c>
      <c r="F311" s="148" t="str">
        <f>_xlfn.XLOOKUP(E311,Candidates!$A$2:$A$1988,Candidates!$L$2:$L$1988,"new")</f>
        <v>P</v>
      </c>
    </row>
    <row r="312" spans="5:6" x14ac:dyDescent="0.2">
      <c r="E312" t="s">
        <v>2927</v>
      </c>
      <c r="F312" s="148" t="str">
        <f>_xlfn.XLOOKUP(E312,Candidates!$A$2:$A$1988,Candidates!$L$2:$L$1988,"new")</f>
        <v>Low IR</v>
      </c>
    </row>
    <row r="313" spans="5:6" x14ac:dyDescent="0.2">
      <c r="E313" t="s">
        <v>4199</v>
      </c>
      <c r="F313" s="148" t="str">
        <f>_xlfn.XLOOKUP(E313,Candidates!$A$2:$A$1988,Candidates!$L$2:$L$1988,"new")</f>
        <v>P</v>
      </c>
    </row>
    <row r="314" spans="5:6" x14ac:dyDescent="0.2">
      <c r="E314" t="s">
        <v>5238</v>
      </c>
      <c r="F314" s="148" t="str">
        <f>_xlfn.XLOOKUP(E314,Candidates!$A$2:$A$1988,Candidates!$L$2:$L$1988,"new")</f>
        <v>Low IR</v>
      </c>
    </row>
    <row r="315" spans="5:6" x14ac:dyDescent="0.2">
      <c r="E315" t="s">
        <v>6902</v>
      </c>
      <c r="F315" s="148" t="str">
        <f>_xlfn.XLOOKUP(E315,Candidates!$A$2:$A$1988,Candidates!$L$2:$L$1988,"new")</f>
        <v>new</v>
      </c>
    </row>
    <row r="316" spans="5:6" x14ac:dyDescent="0.2">
      <c r="E316" t="s">
        <v>2746</v>
      </c>
      <c r="F316" s="148" t="str">
        <f>_xlfn.XLOOKUP(E316,Candidates!$A$2:$A$1988,Candidates!$L$2:$L$1988,"new")</f>
        <v>P</v>
      </c>
    </row>
    <row r="317" spans="5:6" x14ac:dyDescent="0.2">
      <c r="E317" t="s">
        <v>2463</v>
      </c>
      <c r="F317" s="148" t="str">
        <f>_xlfn.XLOOKUP(E317,Candidates!$A$2:$A$1988,Candidates!$L$2:$L$1988,"new")</f>
        <v>Low IR</v>
      </c>
    </row>
    <row r="318" spans="5:6" x14ac:dyDescent="0.2">
      <c r="E318" t="s">
        <v>1630</v>
      </c>
      <c r="F318" s="148" t="str">
        <f>_xlfn.XLOOKUP(E318,Candidates!$A$2:$A$1988,Candidates!$L$2:$L$1988,"new")</f>
        <v>Low IR</v>
      </c>
    </row>
    <row r="319" spans="5:6" x14ac:dyDescent="0.2">
      <c r="E319" t="s">
        <v>6903</v>
      </c>
      <c r="F319" s="148" t="str">
        <f>_xlfn.XLOOKUP(E319,Candidates!$A$2:$A$1988,Candidates!$L$2:$L$1988,"new")</f>
        <v>new</v>
      </c>
    </row>
    <row r="320" spans="5:6" x14ac:dyDescent="0.2">
      <c r="E320" t="s">
        <v>6904</v>
      </c>
      <c r="F320" s="148" t="str">
        <f>_xlfn.XLOOKUP(E320,Candidates!$A$2:$A$1988,Candidates!$L$2:$L$1988,"new")</f>
        <v>new</v>
      </c>
    </row>
    <row r="321" spans="5:6" x14ac:dyDescent="0.2">
      <c r="E321" t="s">
        <v>5031</v>
      </c>
      <c r="F321" s="148" t="str">
        <f>_xlfn.XLOOKUP(E321,Candidates!$A$2:$A$1988,Candidates!$L$2:$L$1988,"new")</f>
        <v>Low IR</v>
      </c>
    </row>
    <row r="322" spans="5:6" x14ac:dyDescent="0.2">
      <c r="E322" t="s">
        <v>1618</v>
      </c>
      <c r="F322" s="148" t="str">
        <f>_xlfn.XLOOKUP(E322,Candidates!$A$2:$A$1988,Candidates!$L$2:$L$1988,"new")</f>
        <v>Low IR</v>
      </c>
    </row>
    <row r="323" spans="5:6" x14ac:dyDescent="0.2">
      <c r="E323" t="s">
        <v>6040</v>
      </c>
      <c r="F323" s="148" t="str">
        <f>_xlfn.XLOOKUP(E323,Candidates!$A$2:$A$1988,Candidates!$L$2:$L$1988,"new")</f>
        <v>new</v>
      </c>
    </row>
    <row r="324" spans="5:6" x14ac:dyDescent="0.2">
      <c r="E324" t="s">
        <v>6905</v>
      </c>
      <c r="F324" s="148" t="str">
        <f>_xlfn.XLOOKUP(E324,Candidates!$A$2:$A$1988,Candidates!$L$2:$L$1988,"new")</f>
        <v>new</v>
      </c>
    </row>
    <row r="325" spans="5:6" x14ac:dyDescent="0.2">
      <c r="E325" t="s">
        <v>4582</v>
      </c>
      <c r="F325" s="148" t="str">
        <f>_xlfn.XLOOKUP(E325,Candidates!$A$2:$A$1988,Candidates!$L$2:$L$1988,"new")</f>
        <v>P</v>
      </c>
    </row>
    <row r="326" spans="5:6" x14ac:dyDescent="0.2">
      <c r="E326" t="s">
        <v>2131</v>
      </c>
      <c r="F326" s="148" t="str">
        <f>_xlfn.XLOOKUP(E326,Candidates!$A$2:$A$1988,Candidates!$L$2:$L$1988,"new")</f>
        <v>P</v>
      </c>
    </row>
    <row r="327" spans="5:6" x14ac:dyDescent="0.2">
      <c r="E327" t="s">
        <v>6906</v>
      </c>
      <c r="F327" s="148" t="str">
        <f>_xlfn.XLOOKUP(E327,Candidates!$A$2:$A$1988,Candidates!$L$2:$L$1988,"new")</f>
        <v>new</v>
      </c>
    </row>
    <row r="328" spans="5:6" x14ac:dyDescent="0.2">
      <c r="E328" t="s">
        <v>1439</v>
      </c>
      <c r="F328" s="148" t="str">
        <f>_xlfn.XLOOKUP(E328,Candidates!$A$2:$A$1988,Candidates!$L$2:$L$1988,"new")</f>
        <v>Low IR</v>
      </c>
    </row>
    <row r="329" spans="5:6" x14ac:dyDescent="0.2">
      <c r="E329" t="s">
        <v>4219</v>
      </c>
      <c r="F329" s="148" t="str">
        <f>_xlfn.XLOOKUP(E329,Candidates!$A$2:$A$1988,Candidates!$L$2:$L$1988,"new")</f>
        <v>P</v>
      </c>
    </row>
    <row r="330" spans="5:6" x14ac:dyDescent="0.2">
      <c r="E330" t="s">
        <v>6907</v>
      </c>
      <c r="F330" s="148" t="str">
        <f>_xlfn.XLOOKUP(E330,Candidates!$A$2:$A$1988,Candidates!$L$2:$L$1988,"new")</f>
        <v>new</v>
      </c>
    </row>
    <row r="331" spans="5:6" x14ac:dyDescent="0.2">
      <c r="E331" t="s">
        <v>3640</v>
      </c>
      <c r="F331" s="148" t="str">
        <f>_xlfn.XLOOKUP(E331,Candidates!$A$2:$A$1988,Candidates!$L$2:$L$1988,"new")</f>
        <v>P</v>
      </c>
    </row>
    <row r="332" spans="5:6" x14ac:dyDescent="0.2">
      <c r="E332" t="s">
        <v>4628</v>
      </c>
      <c r="F332" s="148" t="str">
        <f>_xlfn.XLOOKUP(E332,Candidates!$A$2:$A$1988,Candidates!$L$2:$L$1988,"new")</f>
        <v>Low IR</v>
      </c>
    </row>
    <row r="333" spans="5:6" x14ac:dyDescent="0.2">
      <c r="E333" t="s">
        <v>437</v>
      </c>
      <c r="F333" s="148" t="str">
        <f>_xlfn.XLOOKUP(E333,Candidates!$A$2:$A$1988,Candidates!$L$2:$L$1988,"new")</f>
        <v>P</v>
      </c>
    </row>
    <row r="334" spans="5:6" x14ac:dyDescent="0.2">
      <c r="E334" t="s">
        <v>907</v>
      </c>
      <c r="F334" s="148" t="str">
        <f>_xlfn.XLOOKUP(E334,Candidates!$A$2:$A$1988,Candidates!$L$2:$L$1988,"new")</f>
        <v>P</v>
      </c>
    </row>
    <row r="335" spans="5:6" x14ac:dyDescent="0.2">
      <c r="E335" t="s">
        <v>1260</v>
      </c>
      <c r="F335" s="148" t="str">
        <f>_xlfn.XLOOKUP(E335,Candidates!$A$2:$A$1988,Candidates!$L$2:$L$1988,"new")</f>
        <v>Low IR</v>
      </c>
    </row>
    <row r="336" spans="5:6" x14ac:dyDescent="0.2">
      <c r="E336" t="s">
        <v>2165</v>
      </c>
      <c r="F336" s="148" t="str">
        <f>_xlfn.XLOOKUP(E336,Candidates!$A$2:$A$1988,Candidates!$L$2:$L$1988,"new")</f>
        <v>P</v>
      </c>
    </row>
    <row r="337" spans="5:6" x14ac:dyDescent="0.2">
      <c r="E337" t="s">
        <v>697</v>
      </c>
      <c r="F337" s="148" t="str">
        <f>_xlfn.XLOOKUP(E337,Candidates!$A$2:$A$1988,Candidates!$L$2:$L$1988,"new")</f>
        <v>P</v>
      </c>
    </row>
    <row r="338" spans="5:6" x14ac:dyDescent="0.2">
      <c r="E338" t="s">
        <v>6908</v>
      </c>
      <c r="F338" s="148" t="str">
        <f>_xlfn.XLOOKUP(E338,Candidates!$A$2:$A$1988,Candidates!$L$2:$L$1988,"new")</f>
        <v>new</v>
      </c>
    </row>
    <row r="339" spans="5:6" x14ac:dyDescent="0.2">
      <c r="E339" t="s">
        <v>1419</v>
      </c>
      <c r="F339" s="148" t="str">
        <f>_xlfn.XLOOKUP(E339,Candidates!$A$2:$A$1988,Candidates!$L$2:$L$1988,"new")</f>
        <v>Low IR</v>
      </c>
    </row>
    <row r="340" spans="5:6" x14ac:dyDescent="0.2">
      <c r="E340" t="s">
        <v>2098</v>
      </c>
      <c r="F340" s="148" t="str">
        <f>_xlfn.XLOOKUP(E340,Candidates!$A$2:$A$1988,Candidates!$L$2:$L$1988,"new")</f>
        <v>P</v>
      </c>
    </row>
    <row r="341" spans="5:6" x14ac:dyDescent="0.2">
      <c r="E341" t="s">
        <v>517</v>
      </c>
      <c r="F341" s="148" t="str">
        <f>_xlfn.XLOOKUP(E341,Candidates!$A$2:$A$1988,Candidates!$L$2:$L$1988,"new")</f>
        <v>P</v>
      </c>
    </row>
    <row r="342" spans="5:6" x14ac:dyDescent="0.2">
      <c r="E342" t="s">
        <v>1697</v>
      </c>
      <c r="F342" s="148" t="str">
        <f>_xlfn.XLOOKUP(E342,Candidates!$A$2:$A$1988,Candidates!$L$2:$L$1988,"new")</f>
        <v>P</v>
      </c>
    </row>
    <row r="343" spans="5:6" x14ac:dyDescent="0.2">
      <c r="E343" t="s">
        <v>1061</v>
      </c>
      <c r="F343" s="148" t="str">
        <f>_xlfn.XLOOKUP(E343,Candidates!$A$2:$A$1988,Candidates!$L$2:$L$1988,"new")</f>
        <v>Low IR</v>
      </c>
    </row>
    <row r="344" spans="5:6" x14ac:dyDescent="0.2">
      <c r="E344" t="s">
        <v>2201</v>
      </c>
      <c r="F344" s="148" t="str">
        <f>_xlfn.XLOOKUP(E344,Candidates!$A$2:$A$1988,Candidates!$L$2:$L$1988,"new")</f>
        <v>P</v>
      </c>
    </row>
    <row r="345" spans="5:6" x14ac:dyDescent="0.2">
      <c r="E345" t="s">
        <v>1835</v>
      </c>
      <c r="F345" s="148" t="str">
        <f>_xlfn.XLOOKUP(E345,Candidates!$A$2:$A$1988,Candidates!$L$2:$L$1988,"new")</f>
        <v>Low IR</v>
      </c>
    </row>
    <row r="346" spans="5:6" x14ac:dyDescent="0.2">
      <c r="E346" t="s">
        <v>3776</v>
      </c>
      <c r="F346" s="148" t="str">
        <f>_xlfn.XLOOKUP(E346,Candidates!$A$2:$A$1988,Candidates!$L$2:$L$1988,"new")</f>
        <v>P</v>
      </c>
    </row>
    <row r="347" spans="5:6" x14ac:dyDescent="0.2">
      <c r="E347" t="s">
        <v>2838</v>
      </c>
      <c r="F347" s="148" t="str">
        <f>_xlfn.XLOOKUP(E347,Candidates!$A$2:$A$1988,Candidates!$L$2:$L$1988,"new")</f>
        <v>Low IR</v>
      </c>
    </row>
    <row r="348" spans="5:6" x14ac:dyDescent="0.2">
      <c r="E348" t="s">
        <v>6909</v>
      </c>
      <c r="F348" s="148" t="str">
        <f>_xlfn.XLOOKUP(E348,Candidates!$A$2:$A$1988,Candidates!$L$2:$L$1988,"new")</f>
        <v>new</v>
      </c>
    </row>
    <row r="349" spans="5:6" x14ac:dyDescent="0.2">
      <c r="E349" t="s">
        <v>1850</v>
      </c>
      <c r="F349" s="148" t="str">
        <f>_xlfn.XLOOKUP(E349,Candidates!$A$2:$A$1988,Candidates!$L$2:$L$1988,"new")</f>
        <v>Low IR</v>
      </c>
    </row>
    <row r="350" spans="5:6" x14ac:dyDescent="0.2">
      <c r="E350" t="s">
        <v>1821</v>
      </c>
      <c r="F350" s="148" t="str">
        <f>_xlfn.XLOOKUP(E350,Candidates!$A$2:$A$1988,Candidates!$L$2:$L$1988,"new")</f>
        <v>Low IR</v>
      </c>
    </row>
    <row r="351" spans="5:6" x14ac:dyDescent="0.2">
      <c r="E351" t="s">
        <v>586</v>
      </c>
      <c r="F351" s="148" t="str">
        <f>_xlfn.XLOOKUP(E351,Candidates!$A$2:$A$1988,Candidates!$L$2:$L$1988,"new")</f>
        <v>P</v>
      </c>
    </row>
    <row r="352" spans="5:6" x14ac:dyDescent="0.2">
      <c r="E352" t="s">
        <v>3311</v>
      </c>
      <c r="F352" s="148" t="str">
        <f>_xlfn.XLOOKUP(E352,Candidates!$A$2:$A$1988,Candidates!$L$2:$L$1988,"new")</f>
        <v>Low IR</v>
      </c>
    </row>
    <row r="353" spans="5:6" x14ac:dyDescent="0.2">
      <c r="E353" t="s">
        <v>3212</v>
      </c>
      <c r="F353" s="148" t="str">
        <f>_xlfn.XLOOKUP(E353,Candidates!$A$2:$A$1988,Candidates!$L$2:$L$1988,"new")</f>
        <v>P</v>
      </c>
    </row>
    <row r="354" spans="5:6" x14ac:dyDescent="0.2">
      <c r="E354" t="s">
        <v>1292</v>
      </c>
      <c r="F354" s="148" t="str">
        <f>_xlfn.XLOOKUP(E354,Candidates!$A$2:$A$1988,Candidates!$L$2:$L$1988,"new")</f>
        <v>Low IR</v>
      </c>
    </row>
    <row r="355" spans="5:6" x14ac:dyDescent="0.2">
      <c r="E355" t="s">
        <v>1280</v>
      </c>
      <c r="F355" s="148" t="str">
        <f>_xlfn.XLOOKUP(E355,Candidates!$A$2:$A$1988,Candidates!$L$2:$L$1988,"new")</f>
        <v>Low IR</v>
      </c>
    </row>
    <row r="356" spans="5:6" x14ac:dyDescent="0.2">
      <c r="E356" t="s">
        <v>1192</v>
      </c>
      <c r="F356" s="148" t="str">
        <f>_xlfn.XLOOKUP(E356,Candidates!$A$2:$A$1988,Candidates!$L$2:$L$1988,"new")</f>
        <v>Low IR</v>
      </c>
    </row>
    <row r="357" spans="5:6" x14ac:dyDescent="0.2">
      <c r="E357" t="s">
        <v>1861</v>
      </c>
      <c r="F357" s="148" t="str">
        <f>_xlfn.XLOOKUP(E357,Candidates!$A$2:$A$1988,Candidates!$L$2:$L$1988,"new")</f>
        <v>P</v>
      </c>
    </row>
    <row r="358" spans="5:6" x14ac:dyDescent="0.2">
      <c r="E358" t="s">
        <v>3428</v>
      </c>
      <c r="F358" s="148" t="str">
        <f>_xlfn.XLOOKUP(E358,Candidates!$A$2:$A$1988,Candidates!$L$2:$L$1988,"new")</f>
        <v>Low IR</v>
      </c>
    </row>
    <row r="359" spans="5:6" x14ac:dyDescent="0.2">
      <c r="E359" t="s">
        <v>4040</v>
      </c>
      <c r="F359" s="148" t="str">
        <f>_xlfn.XLOOKUP(E359,Candidates!$A$2:$A$1988,Candidates!$L$2:$L$1988,"new")</f>
        <v>P</v>
      </c>
    </row>
    <row r="360" spans="5:6" x14ac:dyDescent="0.2">
      <c r="E360" t="s">
        <v>1880</v>
      </c>
      <c r="F360" s="148" t="str">
        <f>_xlfn.XLOOKUP(E360,Candidates!$A$2:$A$1988,Candidates!$L$2:$L$1988,"new")</f>
        <v>P</v>
      </c>
    </row>
    <row r="361" spans="5:6" x14ac:dyDescent="0.2">
      <c r="E361" t="s">
        <v>1160</v>
      </c>
      <c r="F361" s="148" t="str">
        <f>_xlfn.XLOOKUP(E361,Candidates!$A$2:$A$1988,Candidates!$L$2:$L$1988,"new")</f>
        <v>P</v>
      </c>
    </row>
    <row r="362" spans="5:6" x14ac:dyDescent="0.2">
      <c r="E362" t="s">
        <v>4910</v>
      </c>
      <c r="F362" s="148" t="str">
        <f>_xlfn.XLOOKUP(E362,Candidates!$A$2:$A$1988,Candidates!$L$2:$L$1988,"new")</f>
        <v>P</v>
      </c>
    </row>
    <row r="363" spans="5:6" x14ac:dyDescent="0.2">
      <c r="E363" t="s">
        <v>3624</v>
      </c>
      <c r="F363" s="148" t="str">
        <f>_xlfn.XLOOKUP(E363,Candidates!$A$2:$A$1988,Candidates!$L$2:$L$1988,"new")</f>
        <v>P</v>
      </c>
    </row>
    <row r="364" spans="5:6" x14ac:dyDescent="0.2">
      <c r="E364" t="s">
        <v>6910</v>
      </c>
      <c r="F364" s="148" t="str">
        <f>_xlfn.XLOOKUP(E364,Candidates!$A$2:$A$1988,Candidates!$L$2:$L$1988,"new")</f>
        <v>new</v>
      </c>
    </row>
    <row r="365" spans="5:6" x14ac:dyDescent="0.2">
      <c r="E365" t="s">
        <v>4452</v>
      </c>
      <c r="F365" s="148" t="str">
        <f>_xlfn.XLOOKUP(E365,Candidates!$A$2:$A$1988,Candidates!$L$2:$L$1988,"new")</f>
        <v>P</v>
      </c>
    </row>
    <row r="366" spans="5:6" x14ac:dyDescent="0.2">
      <c r="E366" t="s">
        <v>1719</v>
      </c>
      <c r="F366" s="148" t="str">
        <f>_xlfn.XLOOKUP(E366,Candidates!$A$2:$A$1988,Candidates!$L$2:$L$1988,"new")</f>
        <v>Low IR</v>
      </c>
    </row>
    <row r="367" spans="5:6" x14ac:dyDescent="0.2">
      <c r="E367" t="s">
        <v>6911</v>
      </c>
      <c r="F367" s="148" t="str">
        <f>_xlfn.XLOOKUP(E367,Candidates!$A$2:$A$1988,Candidates!$L$2:$L$1988,"new")</f>
        <v>new</v>
      </c>
    </row>
    <row r="368" spans="5:6" x14ac:dyDescent="0.2">
      <c r="E368" t="s">
        <v>3339</v>
      </c>
      <c r="F368" s="148" t="str">
        <f>_xlfn.XLOOKUP(E368,Candidates!$A$2:$A$1988,Candidates!$L$2:$L$1988,"new")</f>
        <v>Low IR</v>
      </c>
    </row>
    <row r="369" spans="5:6" x14ac:dyDescent="0.2">
      <c r="E369" t="s">
        <v>6912</v>
      </c>
      <c r="F369" s="148" t="str">
        <f>_xlfn.XLOOKUP(E369,Candidates!$A$2:$A$1988,Candidates!$L$2:$L$1988,"new")</f>
        <v>new</v>
      </c>
    </row>
    <row r="370" spans="5:6" x14ac:dyDescent="0.2">
      <c r="E370" t="s">
        <v>3523</v>
      </c>
      <c r="F370" s="148" t="str">
        <f>_xlfn.XLOOKUP(E370,Candidates!$A$2:$A$1988,Candidates!$L$2:$L$1988,"new")</f>
        <v>P</v>
      </c>
    </row>
    <row r="371" spans="5:6" x14ac:dyDescent="0.2">
      <c r="E371" t="s">
        <v>3746</v>
      </c>
      <c r="F371" s="148" t="str">
        <f>_xlfn.XLOOKUP(E371,Candidates!$A$2:$A$1988,Candidates!$L$2:$L$1988,"new")</f>
        <v>P</v>
      </c>
    </row>
    <row r="372" spans="5:6" x14ac:dyDescent="0.2">
      <c r="E372" t="s">
        <v>4949</v>
      </c>
      <c r="F372" s="148" t="str">
        <f>_xlfn.XLOOKUP(E372,Candidates!$A$2:$A$1988,Candidates!$L$2:$L$1988,"new")</f>
        <v>Low IR</v>
      </c>
    </row>
    <row r="373" spans="5:6" x14ac:dyDescent="0.2">
      <c r="E373" t="s">
        <v>2539</v>
      </c>
      <c r="F373" s="148" t="str">
        <f>_xlfn.XLOOKUP(E373,Candidates!$A$2:$A$1988,Candidates!$L$2:$L$1988,"new")</f>
        <v>P</v>
      </c>
    </row>
    <row r="374" spans="5:6" x14ac:dyDescent="0.2">
      <c r="E374" t="s">
        <v>3105</v>
      </c>
      <c r="F374" s="148" t="str">
        <f>_xlfn.XLOOKUP(E374,Candidates!$A$2:$A$1988,Candidates!$L$2:$L$1988,"new")</f>
        <v>Low IR</v>
      </c>
    </row>
    <row r="375" spans="5:6" x14ac:dyDescent="0.2">
      <c r="E375" t="s">
        <v>4136</v>
      </c>
      <c r="F375" s="148" t="str">
        <f>_xlfn.XLOOKUP(E375,Candidates!$A$2:$A$1988,Candidates!$L$2:$L$1988,"new")</f>
        <v>Low IR</v>
      </c>
    </row>
    <row r="376" spans="5:6" x14ac:dyDescent="0.2">
      <c r="E376" t="s">
        <v>6913</v>
      </c>
      <c r="F376" s="148" t="str">
        <f>_xlfn.XLOOKUP(E376,Candidates!$A$2:$A$1988,Candidates!$L$2:$L$1988,"new")</f>
        <v>new</v>
      </c>
    </row>
    <row r="377" spans="5:6" x14ac:dyDescent="0.2">
      <c r="E377" t="s">
        <v>2324</v>
      </c>
      <c r="F377" s="148" t="str">
        <f>_xlfn.XLOOKUP(E377,Candidates!$A$2:$A$1988,Candidates!$L$2:$L$1988,"new")</f>
        <v>P</v>
      </c>
    </row>
    <row r="378" spans="5:6" x14ac:dyDescent="0.2">
      <c r="E378" t="s">
        <v>424</v>
      </c>
      <c r="F378" s="148" t="str">
        <f>_xlfn.XLOOKUP(E378,Candidates!$A$2:$A$1988,Candidates!$L$2:$L$1988,"new")</f>
        <v>P</v>
      </c>
    </row>
    <row r="379" spans="5:6" x14ac:dyDescent="0.2">
      <c r="E379" t="s">
        <v>657</v>
      </c>
      <c r="F379" s="148" t="str">
        <f>_xlfn.XLOOKUP(E379,Candidates!$A$2:$A$1988,Candidates!$L$2:$L$1988,"new")</f>
        <v>P</v>
      </c>
    </row>
    <row r="380" spans="5:6" x14ac:dyDescent="0.2">
      <c r="E380" t="s">
        <v>3702</v>
      </c>
      <c r="F380" s="148" t="str">
        <f>_xlfn.XLOOKUP(E380,Candidates!$A$2:$A$1988,Candidates!$L$2:$L$1988,"new")</f>
        <v>Low IR</v>
      </c>
    </row>
    <row r="381" spans="5:6" x14ac:dyDescent="0.2">
      <c r="E381" t="s">
        <v>4680</v>
      </c>
      <c r="F381" s="148" t="str">
        <f>_xlfn.XLOOKUP(E381,Candidates!$A$2:$A$1988,Candidates!$L$2:$L$1988,"new")</f>
        <v>P</v>
      </c>
    </row>
    <row r="382" spans="5:6" x14ac:dyDescent="0.2">
      <c r="E382" t="s">
        <v>6914</v>
      </c>
      <c r="F382" s="148" t="str">
        <f>_xlfn.XLOOKUP(E382,Candidates!$A$2:$A$1988,Candidates!$L$2:$L$1988,"new")</f>
        <v>new</v>
      </c>
    </row>
    <row r="383" spans="5:6" x14ac:dyDescent="0.2">
      <c r="E383" t="s">
        <v>6915</v>
      </c>
      <c r="F383" s="148" t="str">
        <f>_xlfn.XLOOKUP(E383,Candidates!$A$2:$A$1988,Candidates!$L$2:$L$1988,"new")</f>
        <v>new</v>
      </c>
    </row>
    <row r="384" spans="5:6" x14ac:dyDescent="0.2">
      <c r="E384" t="s">
        <v>6916</v>
      </c>
      <c r="F384" s="148" t="str">
        <f>_xlfn.XLOOKUP(E384,Candidates!$A$2:$A$1988,Candidates!$L$2:$L$1988,"new")</f>
        <v>new</v>
      </c>
    </row>
    <row r="385" spans="5:6" x14ac:dyDescent="0.2">
      <c r="E385" t="s">
        <v>5039</v>
      </c>
      <c r="F385" s="148" t="str">
        <f>_xlfn.XLOOKUP(E385,Candidates!$A$2:$A$1988,Candidates!$L$2:$L$1988,"new")</f>
        <v>P</v>
      </c>
    </row>
    <row r="386" spans="5:6" x14ac:dyDescent="0.2">
      <c r="E386" t="s">
        <v>6917</v>
      </c>
      <c r="F386" s="148" t="str">
        <f>_xlfn.XLOOKUP(E386,Candidates!$A$2:$A$1988,Candidates!$L$2:$L$1988,"new")</f>
        <v>new</v>
      </c>
    </row>
    <row r="387" spans="5:6" x14ac:dyDescent="0.2">
      <c r="E387" t="s">
        <v>2865</v>
      </c>
      <c r="F387" s="148" t="str">
        <f>_xlfn.XLOOKUP(E387,Candidates!$A$2:$A$1988,Candidates!$L$2:$L$1988,"new")</f>
        <v>Low IR</v>
      </c>
    </row>
    <row r="388" spans="5:6" x14ac:dyDescent="0.2">
      <c r="E388" t="s">
        <v>3967</v>
      </c>
      <c r="F388" s="148" t="str">
        <f>_xlfn.XLOOKUP(E388,Candidates!$A$2:$A$1988,Candidates!$L$2:$L$1988,"new")</f>
        <v>Low IR</v>
      </c>
    </row>
    <row r="389" spans="5:6" x14ac:dyDescent="0.2">
      <c r="E389" t="s">
        <v>6918</v>
      </c>
      <c r="F389" s="148" t="str">
        <f>_xlfn.XLOOKUP(E389,Candidates!$A$2:$A$1988,Candidates!$L$2:$L$1988,"new")</f>
        <v>new</v>
      </c>
    </row>
    <row r="390" spans="5:6" x14ac:dyDescent="0.2">
      <c r="E390" t="s">
        <v>2831</v>
      </c>
      <c r="F390" s="148" t="str">
        <f>_xlfn.XLOOKUP(E390,Candidates!$A$2:$A$1988,Candidates!$L$2:$L$1988,"new")</f>
        <v>Low IR</v>
      </c>
    </row>
    <row r="391" spans="5:6" x14ac:dyDescent="0.2">
      <c r="E391" t="s">
        <v>2403</v>
      </c>
      <c r="F391" s="148" t="str">
        <f>_xlfn.XLOOKUP(E391,Candidates!$A$2:$A$1988,Candidates!$L$2:$L$1988,"new")</f>
        <v>P</v>
      </c>
    </row>
    <row r="392" spans="5:6" x14ac:dyDescent="0.2">
      <c r="E392" t="s">
        <v>6919</v>
      </c>
      <c r="F392" s="148" t="str">
        <f>_xlfn.XLOOKUP(E392,Candidates!$A$2:$A$1988,Candidates!$L$2:$L$1988,"new")</f>
        <v>new</v>
      </c>
    </row>
    <row r="393" spans="5:6" x14ac:dyDescent="0.2">
      <c r="E393" t="s">
        <v>1422</v>
      </c>
      <c r="F393" s="148" t="str">
        <f>_xlfn.XLOOKUP(E393,Candidates!$A$2:$A$1988,Candidates!$L$2:$L$1988,"new")</f>
        <v>Low IR</v>
      </c>
    </row>
    <row r="394" spans="5:6" x14ac:dyDescent="0.2">
      <c r="E394" t="s">
        <v>6920</v>
      </c>
      <c r="F394" s="148" t="str">
        <f>_xlfn.XLOOKUP(E394,Candidates!$A$2:$A$1988,Candidates!$L$2:$L$1988,"new")</f>
        <v>new</v>
      </c>
    </row>
    <row r="395" spans="5:6" x14ac:dyDescent="0.2">
      <c r="E395" t="s">
        <v>6921</v>
      </c>
      <c r="F395" s="148" t="str">
        <f>_xlfn.XLOOKUP(E395,Candidates!$A$2:$A$1988,Candidates!$L$2:$L$1988,"new")</f>
        <v>new</v>
      </c>
    </row>
    <row r="396" spans="5:6" x14ac:dyDescent="0.2">
      <c r="E396" t="s">
        <v>6922</v>
      </c>
      <c r="F396" s="148" t="str">
        <f>_xlfn.XLOOKUP(E396,Candidates!$A$2:$A$1988,Candidates!$L$2:$L$1988,"new")</f>
        <v>new</v>
      </c>
    </row>
    <row r="397" spans="5:6" x14ac:dyDescent="0.2">
      <c r="E397" t="s">
        <v>4936</v>
      </c>
      <c r="F397" s="148" t="str">
        <f>_xlfn.XLOOKUP(E397,Candidates!$A$2:$A$1988,Candidates!$L$2:$L$1988,"new")</f>
        <v>Low IR</v>
      </c>
    </row>
    <row r="398" spans="5:6" x14ac:dyDescent="0.2">
      <c r="E398" t="s">
        <v>6923</v>
      </c>
      <c r="F398" s="148" t="str">
        <f>_xlfn.XLOOKUP(E398,Candidates!$A$2:$A$1988,Candidates!$L$2:$L$1988,"new")</f>
        <v>new</v>
      </c>
    </row>
    <row r="399" spans="5:6" x14ac:dyDescent="0.2">
      <c r="E399" t="s">
        <v>6924</v>
      </c>
      <c r="F399" s="148" t="str">
        <f>_xlfn.XLOOKUP(E399,Candidates!$A$2:$A$1988,Candidates!$L$2:$L$1988,"new")</f>
        <v>new</v>
      </c>
    </row>
    <row r="400" spans="5:6" x14ac:dyDescent="0.2">
      <c r="E400" t="s">
        <v>2728</v>
      </c>
      <c r="F400" s="148" t="str">
        <f>_xlfn.XLOOKUP(E400,Candidates!$A$2:$A$1988,Candidates!$L$2:$L$1988,"new")</f>
        <v>P</v>
      </c>
    </row>
    <row r="401" spans="5:6" x14ac:dyDescent="0.2">
      <c r="E401" t="s">
        <v>6925</v>
      </c>
      <c r="F401" s="148" t="str">
        <f>_xlfn.XLOOKUP(E401,Candidates!$A$2:$A$1988,Candidates!$L$2:$L$1988,"new")</f>
        <v>new</v>
      </c>
    </row>
    <row r="402" spans="5:6" x14ac:dyDescent="0.2">
      <c r="E402" t="s">
        <v>345</v>
      </c>
      <c r="F402" s="148" t="str">
        <f>_xlfn.XLOOKUP(E402,Candidates!$A$2:$A$1988,Candidates!$L$2:$L$1988,"new")</f>
        <v>P</v>
      </c>
    </row>
    <row r="403" spans="5:6" x14ac:dyDescent="0.2">
      <c r="E403" t="s">
        <v>4153</v>
      </c>
      <c r="F403" s="148" t="str">
        <f>_xlfn.XLOOKUP(E403,Candidates!$A$2:$A$1988,Candidates!$L$2:$L$1988,"new")</f>
        <v>Low IR</v>
      </c>
    </row>
    <row r="404" spans="5:6" x14ac:dyDescent="0.2">
      <c r="E404" t="s">
        <v>6926</v>
      </c>
      <c r="F404" s="148" t="str">
        <f>_xlfn.XLOOKUP(E404,Candidates!$A$2:$A$1988,Candidates!$L$2:$L$1988,"new")</f>
        <v>new</v>
      </c>
    </row>
    <row r="405" spans="5:6" x14ac:dyDescent="0.2">
      <c r="E405" t="s">
        <v>6927</v>
      </c>
      <c r="F405" s="148" t="str">
        <f>_xlfn.XLOOKUP(E405,Candidates!$A$2:$A$1988,Candidates!$L$2:$L$1988,"new")</f>
        <v>new</v>
      </c>
    </row>
    <row r="406" spans="5:6" x14ac:dyDescent="0.2">
      <c r="E406" t="s">
        <v>2641</v>
      </c>
      <c r="F406" s="148" t="str">
        <f>_xlfn.XLOOKUP(E406,Candidates!$A$2:$A$1988,Candidates!$L$2:$L$1988,"new")</f>
        <v>Low IR</v>
      </c>
    </row>
    <row r="407" spans="5:6" x14ac:dyDescent="0.2">
      <c r="E407" t="s">
        <v>2247</v>
      </c>
      <c r="F407" s="148" t="str">
        <f>_xlfn.XLOOKUP(E407,Candidates!$A$2:$A$1988,Candidates!$L$2:$L$1988,"new")</f>
        <v>P</v>
      </c>
    </row>
    <row r="408" spans="5:6" x14ac:dyDescent="0.2">
      <c r="E408" t="s">
        <v>1360</v>
      </c>
      <c r="F408" s="148" t="str">
        <f>_xlfn.XLOOKUP(E408,Candidates!$A$2:$A$1988,Candidates!$L$2:$L$1988,"new")</f>
        <v>P</v>
      </c>
    </row>
    <row r="409" spans="5:6" x14ac:dyDescent="0.2">
      <c r="E409" t="s">
        <v>3103</v>
      </c>
      <c r="F409" s="148" t="str">
        <f>_xlfn.XLOOKUP(E409,Candidates!$A$2:$A$1988,Candidates!$L$2:$L$1988,"new")</f>
        <v>Low IR</v>
      </c>
    </row>
    <row r="410" spans="5:6" x14ac:dyDescent="0.2">
      <c r="E410" t="s">
        <v>6928</v>
      </c>
      <c r="F410" s="148" t="str">
        <f>_xlfn.XLOOKUP(E410,Candidates!$A$2:$A$1988,Candidates!$L$2:$L$1988,"new")</f>
        <v>new</v>
      </c>
    </row>
    <row r="411" spans="5:6" x14ac:dyDescent="0.2">
      <c r="E411" t="s">
        <v>6929</v>
      </c>
      <c r="F411" s="148" t="str">
        <f>_xlfn.XLOOKUP(E411,Candidates!$A$2:$A$1988,Candidates!$L$2:$L$1988,"new")</f>
        <v>new</v>
      </c>
    </row>
    <row r="412" spans="5:6" x14ac:dyDescent="0.2">
      <c r="E412" t="s">
        <v>659</v>
      </c>
      <c r="F412" s="148" t="str">
        <f>_xlfn.XLOOKUP(E412,Candidates!$A$2:$A$1988,Candidates!$L$2:$L$1988,"new")</f>
        <v>P</v>
      </c>
    </row>
    <row r="413" spans="5:6" x14ac:dyDescent="0.2">
      <c r="E413" t="s">
        <v>773</v>
      </c>
      <c r="F413" s="148" t="str">
        <f>_xlfn.XLOOKUP(E413,Candidates!$A$2:$A$1988,Candidates!$L$2:$L$1988,"new")</f>
        <v>P</v>
      </c>
    </row>
    <row r="414" spans="5:6" x14ac:dyDescent="0.2">
      <c r="E414" t="s">
        <v>5106</v>
      </c>
      <c r="F414" s="148" t="str">
        <f>_xlfn.XLOOKUP(E414,Candidates!$A$2:$A$1988,Candidates!$L$2:$L$1988,"new")</f>
        <v>Low IR</v>
      </c>
    </row>
    <row r="415" spans="5:6" x14ac:dyDescent="0.2">
      <c r="E415" t="s">
        <v>2386</v>
      </c>
      <c r="F415" s="148" t="str">
        <f>_xlfn.XLOOKUP(E415,Candidates!$A$2:$A$1988,Candidates!$L$2:$L$1988,"new")</f>
        <v>P</v>
      </c>
    </row>
    <row r="416" spans="5:6" x14ac:dyDescent="0.2">
      <c r="E416" t="s">
        <v>2378</v>
      </c>
      <c r="F416" s="148" t="str">
        <f>_xlfn.XLOOKUP(E416,Candidates!$A$2:$A$1988,Candidates!$L$2:$L$1988,"new")</f>
        <v>P</v>
      </c>
    </row>
    <row r="417" spans="5:6" x14ac:dyDescent="0.2">
      <c r="E417" t="s">
        <v>4165</v>
      </c>
      <c r="F417" s="148" t="str">
        <f>_xlfn.XLOOKUP(E417,Candidates!$A$2:$A$1988,Candidates!$L$2:$L$1988,"new")</f>
        <v>P</v>
      </c>
    </row>
    <row r="418" spans="5:6" x14ac:dyDescent="0.2">
      <c r="E418" t="s">
        <v>3545</v>
      </c>
      <c r="F418" s="148" t="str">
        <f>_xlfn.XLOOKUP(E418,Candidates!$A$2:$A$1988,Candidates!$L$2:$L$1988,"new")</f>
        <v>P</v>
      </c>
    </row>
    <row r="419" spans="5:6" x14ac:dyDescent="0.2">
      <c r="E419" t="s">
        <v>6930</v>
      </c>
      <c r="F419" s="148" t="str">
        <f>_xlfn.XLOOKUP(E419,Candidates!$A$2:$A$1988,Candidates!$L$2:$L$1988,"new")</f>
        <v>new</v>
      </c>
    </row>
    <row r="420" spans="5:6" x14ac:dyDescent="0.2">
      <c r="E420" t="s">
        <v>4139</v>
      </c>
      <c r="F420" s="148" t="str">
        <f>_xlfn.XLOOKUP(E420,Candidates!$A$2:$A$1988,Candidates!$L$2:$L$1988,"new")</f>
        <v>P</v>
      </c>
    </row>
    <row r="421" spans="5:6" x14ac:dyDescent="0.2">
      <c r="E421" t="s">
        <v>2809</v>
      </c>
      <c r="F421" s="148" t="str">
        <f>_xlfn.XLOOKUP(E421,Candidates!$A$2:$A$1988,Candidates!$L$2:$L$1988,"new")</f>
        <v>Low IR</v>
      </c>
    </row>
    <row r="422" spans="5:6" x14ac:dyDescent="0.2">
      <c r="E422" t="s">
        <v>1616</v>
      </c>
      <c r="F422" s="148" t="str">
        <f>_xlfn.XLOOKUP(E422,Candidates!$A$2:$A$1988,Candidates!$L$2:$L$1988,"new")</f>
        <v>Low IR</v>
      </c>
    </row>
    <row r="423" spans="5:6" x14ac:dyDescent="0.2">
      <c r="E423" t="s">
        <v>6931</v>
      </c>
      <c r="F423" s="148" t="str">
        <f>_xlfn.XLOOKUP(E423,Candidates!$A$2:$A$1988,Candidates!$L$2:$L$1988,"new")</f>
        <v>new</v>
      </c>
    </row>
    <row r="424" spans="5:6" x14ac:dyDescent="0.2">
      <c r="E424" t="s">
        <v>4069</v>
      </c>
      <c r="F424" s="148" t="str">
        <f>_xlfn.XLOOKUP(E424,Candidates!$A$2:$A$1988,Candidates!$L$2:$L$1988,"new")</f>
        <v>P</v>
      </c>
    </row>
    <row r="425" spans="5:6" x14ac:dyDescent="0.2">
      <c r="E425" t="s">
        <v>6932</v>
      </c>
      <c r="F425" s="148" t="str">
        <f>_xlfn.XLOOKUP(E425,Candidates!$A$2:$A$1988,Candidates!$L$2:$L$1988,"new")</f>
        <v>new</v>
      </c>
    </row>
    <row r="426" spans="5:6" x14ac:dyDescent="0.2">
      <c r="E426" t="s">
        <v>544</v>
      </c>
      <c r="F426" s="148" t="str">
        <f>_xlfn.XLOOKUP(E426,Candidates!$A$2:$A$1988,Candidates!$L$2:$L$1988,"new")</f>
        <v>P</v>
      </c>
    </row>
    <row r="427" spans="5:6" x14ac:dyDescent="0.2">
      <c r="E427" t="s">
        <v>3588</v>
      </c>
      <c r="F427" s="148" t="str">
        <f>_xlfn.XLOOKUP(E427,Candidates!$A$2:$A$1988,Candidates!$L$2:$L$1988,"new")</f>
        <v>P</v>
      </c>
    </row>
    <row r="428" spans="5:6" x14ac:dyDescent="0.2">
      <c r="E428" t="s">
        <v>4738</v>
      </c>
      <c r="F428" s="148" t="str">
        <f>_xlfn.XLOOKUP(E428,Candidates!$A$2:$A$1988,Candidates!$L$2:$L$1988,"new")</f>
        <v>Low IR</v>
      </c>
    </row>
    <row r="429" spans="5:6" x14ac:dyDescent="0.2">
      <c r="E429" t="s">
        <v>6933</v>
      </c>
      <c r="F429" s="148" t="str">
        <f>_xlfn.XLOOKUP(E429,Candidates!$A$2:$A$1988,Candidates!$L$2:$L$1988,"new")</f>
        <v>new</v>
      </c>
    </row>
    <row r="430" spans="5:6" x14ac:dyDescent="0.2">
      <c r="E430" t="s">
        <v>6934</v>
      </c>
      <c r="F430" s="148" t="str">
        <f>_xlfn.XLOOKUP(E430,Candidates!$A$2:$A$1988,Candidates!$L$2:$L$1988,"new")</f>
        <v>new</v>
      </c>
    </row>
    <row r="431" spans="5:6" x14ac:dyDescent="0.2">
      <c r="E431" t="s">
        <v>4319</v>
      </c>
      <c r="F431" s="148" t="str">
        <f>_xlfn.XLOOKUP(E431,Candidates!$A$2:$A$1988,Candidates!$L$2:$L$1988,"new")</f>
        <v>Low IR</v>
      </c>
    </row>
    <row r="432" spans="5:6" x14ac:dyDescent="0.2">
      <c r="E432" t="s">
        <v>6935</v>
      </c>
      <c r="F432" s="148" t="str">
        <f>_xlfn.XLOOKUP(E432,Candidates!$A$2:$A$1988,Candidates!$L$2:$L$1988,"new")</f>
        <v>new</v>
      </c>
    </row>
    <row r="433" spans="5:6" x14ac:dyDescent="0.2">
      <c r="E433" t="s">
        <v>1397</v>
      </c>
      <c r="F433" s="148" t="str">
        <f>_xlfn.XLOOKUP(E433,Candidates!$A$2:$A$1988,Candidates!$L$2:$L$1988,"new")</f>
        <v>Low IR</v>
      </c>
    </row>
    <row r="434" spans="5:6" x14ac:dyDescent="0.2">
      <c r="E434" t="s">
        <v>4711</v>
      </c>
      <c r="F434" s="148" t="str">
        <f>_xlfn.XLOOKUP(E434,Candidates!$A$2:$A$1988,Candidates!$L$2:$L$1988,"new")</f>
        <v>P</v>
      </c>
    </row>
    <row r="435" spans="5:6" x14ac:dyDescent="0.2">
      <c r="E435" t="s">
        <v>2153</v>
      </c>
      <c r="F435" s="148" t="str">
        <f>_xlfn.XLOOKUP(E435,Candidates!$A$2:$A$1988,Candidates!$L$2:$L$1988,"new")</f>
        <v>P</v>
      </c>
    </row>
    <row r="436" spans="5:6" x14ac:dyDescent="0.2">
      <c r="E436" t="s">
        <v>3626</v>
      </c>
      <c r="F436" s="148" t="str">
        <f>_xlfn.XLOOKUP(E436,Candidates!$A$2:$A$1988,Candidates!$L$2:$L$1988,"new")</f>
        <v>P</v>
      </c>
    </row>
    <row r="437" spans="5:6" x14ac:dyDescent="0.2">
      <c r="E437" t="s">
        <v>6936</v>
      </c>
      <c r="F437" s="148" t="str">
        <f>_xlfn.XLOOKUP(E437,Candidates!$A$2:$A$1988,Candidates!$L$2:$L$1988,"new")</f>
        <v>new</v>
      </c>
    </row>
    <row r="438" spans="5:6" x14ac:dyDescent="0.2">
      <c r="E438" t="s">
        <v>2124</v>
      </c>
      <c r="F438" s="148" t="str">
        <f>_xlfn.XLOOKUP(E438,Candidates!$A$2:$A$1988,Candidates!$L$2:$L$1988,"new")</f>
        <v>P</v>
      </c>
    </row>
    <row r="439" spans="5:6" x14ac:dyDescent="0.2">
      <c r="E439" t="s">
        <v>2045</v>
      </c>
      <c r="F439" s="148" t="str">
        <f>_xlfn.XLOOKUP(E439,Candidates!$A$2:$A$1988,Candidates!$L$2:$L$1988,"new")</f>
        <v>P</v>
      </c>
    </row>
    <row r="440" spans="5:6" x14ac:dyDescent="0.2">
      <c r="E440" t="s">
        <v>6937</v>
      </c>
      <c r="F440" s="148" t="str">
        <f>_xlfn.XLOOKUP(E440,Candidates!$A$2:$A$1988,Candidates!$L$2:$L$1988,"new")</f>
        <v>new</v>
      </c>
    </row>
    <row r="441" spans="5:6" x14ac:dyDescent="0.2">
      <c r="E441" t="s">
        <v>1966</v>
      </c>
      <c r="F441" s="148" t="str">
        <f>_xlfn.XLOOKUP(E441,Candidates!$A$2:$A$1988,Candidates!$L$2:$L$1988,"new")</f>
        <v>P</v>
      </c>
    </row>
    <row r="442" spans="5:6" x14ac:dyDescent="0.2">
      <c r="E442" t="s">
        <v>6938</v>
      </c>
      <c r="F442" s="148" t="str">
        <f>_xlfn.XLOOKUP(E442,Candidates!$A$2:$A$1988,Candidates!$L$2:$L$1988,"new")</f>
        <v>new</v>
      </c>
    </row>
    <row r="443" spans="5:6" x14ac:dyDescent="0.2">
      <c r="E443" t="s">
        <v>4972</v>
      </c>
      <c r="F443" s="148" t="str">
        <f>_xlfn.XLOOKUP(E443,Candidates!$A$2:$A$1988,Candidates!$L$2:$L$1988,"new")</f>
        <v>Low IR</v>
      </c>
    </row>
    <row r="444" spans="5:6" x14ac:dyDescent="0.2">
      <c r="E444" t="s">
        <v>2209</v>
      </c>
      <c r="F444" s="148" t="str">
        <f>_xlfn.XLOOKUP(E444,Candidates!$A$2:$A$1988,Candidates!$L$2:$L$1988,"new")</f>
        <v>P</v>
      </c>
    </row>
    <row r="445" spans="5:6" x14ac:dyDescent="0.2">
      <c r="E445" t="s">
        <v>1694</v>
      </c>
      <c r="F445" s="148" t="str">
        <f>_xlfn.XLOOKUP(E445,Candidates!$A$2:$A$1988,Candidates!$L$2:$L$1988,"new")</f>
        <v>P</v>
      </c>
    </row>
    <row r="446" spans="5:6" x14ac:dyDescent="0.2">
      <c r="E446" t="s">
        <v>6939</v>
      </c>
      <c r="F446" s="148" t="str">
        <f>_xlfn.XLOOKUP(E446,Candidates!$A$2:$A$1988,Candidates!$L$2:$L$1988,"new")</f>
        <v>new</v>
      </c>
    </row>
    <row r="447" spans="5:6" x14ac:dyDescent="0.2">
      <c r="E447" t="s">
        <v>3503</v>
      </c>
      <c r="F447" s="148" t="str">
        <f>_xlfn.XLOOKUP(E447,Candidates!$A$2:$A$1988,Candidates!$L$2:$L$1988,"new")</f>
        <v>Low IR</v>
      </c>
    </row>
    <row r="448" spans="5:6" x14ac:dyDescent="0.2">
      <c r="E448" t="s">
        <v>6940</v>
      </c>
      <c r="F448" s="148" t="str">
        <f>_xlfn.XLOOKUP(E448,Candidates!$A$2:$A$1988,Candidates!$L$2:$L$1988,"new")</f>
        <v>new</v>
      </c>
    </row>
    <row r="449" spans="5:6" x14ac:dyDescent="0.2">
      <c r="E449" t="s">
        <v>804</v>
      </c>
      <c r="F449" s="148" t="str">
        <f>_xlfn.XLOOKUP(E449,Candidates!$A$2:$A$1988,Candidates!$L$2:$L$1988,"new")</f>
        <v>P</v>
      </c>
    </row>
    <row r="450" spans="5:6" x14ac:dyDescent="0.2">
      <c r="E450" t="s">
        <v>6941</v>
      </c>
      <c r="F450" s="148" t="str">
        <f>_xlfn.XLOOKUP(E450,Candidates!$A$2:$A$1988,Candidates!$L$2:$L$1988,"new")</f>
        <v>new</v>
      </c>
    </row>
    <row r="451" spans="5:6" x14ac:dyDescent="0.2">
      <c r="E451" t="s">
        <v>1786</v>
      </c>
      <c r="F451" s="148" t="str">
        <f>_xlfn.XLOOKUP(E451,Candidates!$A$2:$A$1988,Candidates!$L$2:$L$1988,"new")</f>
        <v>P</v>
      </c>
    </row>
    <row r="452" spans="5:6" x14ac:dyDescent="0.2">
      <c r="E452" t="s">
        <v>731</v>
      </c>
      <c r="F452" s="148" t="str">
        <f>_xlfn.XLOOKUP(E452,Candidates!$A$2:$A$1988,Candidates!$L$2:$L$1988,"new")</f>
        <v>P</v>
      </c>
    </row>
    <row r="453" spans="5:6" x14ac:dyDescent="0.2">
      <c r="E453" t="s">
        <v>6942</v>
      </c>
      <c r="F453" s="148" t="str">
        <f>_xlfn.XLOOKUP(E453,Candidates!$A$2:$A$1988,Candidates!$L$2:$L$1988,"new")</f>
        <v>new</v>
      </c>
    </row>
    <row r="454" spans="5:6" x14ac:dyDescent="0.2">
      <c r="E454" t="s">
        <v>1101</v>
      </c>
      <c r="F454" s="148" t="str">
        <f>_xlfn.XLOOKUP(E454,Candidates!$A$2:$A$1988,Candidates!$L$2:$L$1988,"new")</f>
        <v>Low IR</v>
      </c>
    </row>
    <row r="455" spans="5:6" x14ac:dyDescent="0.2">
      <c r="E455" t="s">
        <v>602</v>
      </c>
      <c r="F455" s="148" t="str">
        <f>_xlfn.XLOOKUP(E455,Candidates!$A$2:$A$1988,Candidates!$L$2:$L$1988,"new")</f>
        <v>P</v>
      </c>
    </row>
    <row r="456" spans="5:6" x14ac:dyDescent="0.2">
      <c r="E456" t="s">
        <v>3712</v>
      </c>
      <c r="F456" s="148" t="str">
        <f>_xlfn.XLOOKUP(E456,Candidates!$A$2:$A$1988,Candidates!$L$2:$L$1988,"new")</f>
        <v>Low IR</v>
      </c>
    </row>
    <row r="457" spans="5:6" x14ac:dyDescent="0.2">
      <c r="E457" t="s">
        <v>2990</v>
      </c>
      <c r="F457" s="148" t="str">
        <f>_xlfn.XLOOKUP(E457,Candidates!$A$2:$A$1988,Candidates!$L$2:$L$1988,"new")</f>
        <v>Low IR</v>
      </c>
    </row>
    <row r="458" spans="5:6" x14ac:dyDescent="0.2">
      <c r="E458" t="s">
        <v>760</v>
      </c>
      <c r="F458" s="148" t="str">
        <f>_xlfn.XLOOKUP(E458,Candidates!$A$2:$A$1988,Candidates!$L$2:$L$1988,"new")</f>
        <v>P</v>
      </c>
    </row>
    <row r="459" spans="5:6" x14ac:dyDescent="0.2">
      <c r="E459" t="s">
        <v>2959</v>
      </c>
      <c r="F459" s="148" t="str">
        <f>_xlfn.XLOOKUP(E459,Candidates!$A$2:$A$1988,Candidates!$L$2:$L$1988,"new")</f>
        <v>P</v>
      </c>
    </row>
    <row r="460" spans="5:6" x14ac:dyDescent="0.2">
      <c r="E460" t="s">
        <v>2477</v>
      </c>
      <c r="F460" s="148" t="str">
        <f>_xlfn.XLOOKUP(E460,Candidates!$A$2:$A$1988,Candidates!$L$2:$L$1988,"new")</f>
        <v>P</v>
      </c>
    </row>
    <row r="461" spans="5:6" x14ac:dyDescent="0.2">
      <c r="E461" t="s">
        <v>3913</v>
      </c>
      <c r="F461" s="148" t="str">
        <f>_xlfn.XLOOKUP(E461,Candidates!$A$2:$A$1988,Candidates!$L$2:$L$1988,"new")</f>
        <v>P</v>
      </c>
    </row>
    <row r="462" spans="5:6" x14ac:dyDescent="0.2">
      <c r="E462" t="s">
        <v>812</v>
      </c>
      <c r="F462" s="148" t="str">
        <f>_xlfn.XLOOKUP(E462,Candidates!$A$2:$A$1988,Candidates!$L$2:$L$1988,"new")</f>
        <v>P</v>
      </c>
    </row>
    <row r="463" spans="5:6" x14ac:dyDescent="0.2">
      <c r="E463" t="s">
        <v>406</v>
      </c>
      <c r="F463" s="148" t="str">
        <f>_xlfn.XLOOKUP(E463,Candidates!$A$2:$A$1988,Candidates!$L$2:$L$1988,"new")</f>
        <v>P</v>
      </c>
    </row>
    <row r="464" spans="5:6" x14ac:dyDescent="0.2">
      <c r="E464" t="s">
        <v>6943</v>
      </c>
      <c r="F464" s="148" t="str">
        <f>_xlfn.XLOOKUP(E464,Candidates!$A$2:$A$1988,Candidates!$L$2:$L$1988,"new")</f>
        <v>new</v>
      </c>
    </row>
    <row r="465" spans="5:6" x14ac:dyDescent="0.2">
      <c r="E465" t="s">
        <v>2699</v>
      </c>
      <c r="F465" s="148" t="str">
        <f>_xlfn.XLOOKUP(E465,Candidates!$A$2:$A$1988,Candidates!$L$2:$L$1988,"new")</f>
        <v>Low IR</v>
      </c>
    </row>
    <row r="466" spans="5:6" x14ac:dyDescent="0.2">
      <c r="E466" t="s">
        <v>6944</v>
      </c>
      <c r="F466" s="148" t="str">
        <f>_xlfn.XLOOKUP(E466,Candidates!$A$2:$A$1988,Candidates!$L$2:$L$1988,"new")</f>
        <v>new</v>
      </c>
    </row>
    <row r="467" spans="5:6" x14ac:dyDescent="0.2">
      <c r="E467" t="s">
        <v>1673</v>
      </c>
      <c r="F467" s="148" t="str">
        <f>_xlfn.XLOOKUP(E467,Candidates!$A$2:$A$1988,Candidates!$L$2:$L$1988,"new")</f>
        <v>Low IR</v>
      </c>
    </row>
    <row r="468" spans="5:6" x14ac:dyDescent="0.2">
      <c r="E468" t="s">
        <v>2456</v>
      </c>
      <c r="F468" s="148" t="str">
        <f>_xlfn.XLOOKUP(E468,Candidates!$A$2:$A$1988,Candidates!$L$2:$L$1988,"new")</f>
        <v>Low IR</v>
      </c>
    </row>
    <row r="469" spans="5:6" x14ac:dyDescent="0.2">
      <c r="E469" t="s">
        <v>2978</v>
      </c>
      <c r="F469" s="148" t="str">
        <f>_xlfn.XLOOKUP(E469,Candidates!$A$2:$A$1988,Candidates!$L$2:$L$1988,"new")</f>
        <v>P</v>
      </c>
    </row>
    <row r="470" spans="5:6" x14ac:dyDescent="0.2">
      <c r="E470" t="s">
        <v>4261</v>
      </c>
      <c r="F470" s="148" t="str">
        <f>_xlfn.XLOOKUP(E470,Candidates!$A$2:$A$1988,Candidates!$L$2:$L$1988,"new")</f>
        <v>Low IR</v>
      </c>
    </row>
    <row r="471" spans="5:6" x14ac:dyDescent="0.2">
      <c r="E471" t="s">
        <v>6945</v>
      </c>
      <c r="F471" s="148" t="str">
        <f>_xlfn.XLOOKUP(E471,Candidates!$A$2:$A$1988,Candidates!$L$2:$L$1988,"new")</f>
        <v>new</v>
      </c>
    </row>
    <row r="472" spans="5:6" x14ac:dyDescent="0.2">
      <c r="E472" t="s">
        <v>333</v>
      </c>
      <c r="F472" s="148" t="str">
        <f>_xlfn.XLOOKUP(E472,Candidates!$A$2:$A$1988,Candidates!$L$2:$L$1988,"new")</f>
        <v>P</v>
      </c>
    </row>
    <row r="473" spans="5:6" x14ac:dyDescent="0.2">
      <c r="E473" t="s">
        <v>6946</v>
      </c>
      <c r="F473" s="148" t="str">
        <f>_xlfn.XLOOKUP(E473,Candidates!$A$2:$A$1988,Candidates!$L$2:$L$1988,"new")</f>
        <v>new</v>
      </c>
    </row>
    <row r="474" spans="5:6" x14ac:dyDescent="0.2">
      <c r="E474" t="s">
        <v>6947</v>
      </c>
      <c r="F474" s="148" t="str">
        <f>_xlfn.XLOOKUP(E474,Candidates!$A$2:$A$1988,Candidates!$L$2:$L$1988,"new")</f>
        <v>new</v>
      </c>
    </row>
    <row r="475" spans="5:6" x14ac:dyDescent="0.2">
      <c r="E475" t="s">
        <v>4822</v>
      </c>
      <c r="F475" s="148" t="str">
        <f>_xlfn.XLOOKUP(E475,Candidates!$A$2:$A$1988,Candidates!$L$2:$L$1988,"new")</f>
        <v>Low IR</v>
      </c>
    </row>
    <row r="476" spans="5:6" x14ac:dyDescent="0.2">
      <c r="E476" t="s">
        <v>4904</v>
      </c>
      <c r="F476" s="148" t="str">
        <f>_xlfn.XLOOKUP(E476,Candidates!$A$2:$A$1988,Candidates!$L$2:$L$1988,"new")</f>
        <v>P</v>
      </c>
    </row>
    <row r="477" spans="5:6" x14ac:dyDescent="0.2">
      <c r="E477" t="s">
        <v>6948</v>
      </c>
      <c r="F477" s="148" t="str">
        <f>_xlfn.XLOOKUP(E477,Candidates!$A$2:$A$1988,Candidates!$L$2:$L$1988,"new")</f>
        <v>new</v>
      </c>
    </row>
    <row r="478" spans="5:6" x14ac:dyDescent="0.2">
      <c r="E478" t="s">
        <v>6949</v>
      </c>
      <c r="F478" s="148" t="str">
        <f>_xlfn.XLOOKUP(E478,Candidates!$A$2:$A$1988,Candidates!$L$2:$L$1988,"new")</f>
        <v>new</v>
      </c>
    </row>
    <row r="479" spans="5:6" x14ac:dyDescent="0.2">
      <c r="E479" t="s">
        <v>2436</v>
      </c>
      <c r="F479" s="148" t="str">
        <f>_xlfn.XLOOKUP(E479,Candidates!$A$2:$A$1988,Candidates!$L$2:$L$1988,"new")</f>
        <v>P</v>
      </c>
    </row>
    <row r="480" spans="5:6" x14ac:dyDescent="0.2">
      <c r="E480" t="s">
        <v>3307</v>
      </c>
      <c r="F480" s="148" t="str">
        <f>_xlfn.XLOOKUP(E480,Candidates!$A$2:$A$1988,Candidates!$L$2:$L$1988,"new")</f>
        <v>Low IR</v>
      </c>
    </row>
    <row r="481" spans="5:6" x14ac:dyDescent="0.2">
      <c r="E481" t="s">
        <v>2330</v>
      </c>
      <c r="F481" s="148" t="str">
        <f>_xlfn.XLOOKUP(E481,Candidates!$A$2:$A$1988,Candidates!$L$2:$L$1988,"new")</f>
        <v>P</v>
      </c>
    </row>
    <row r="482" spans="5:6" x14ac:dyDescent="0.2">
      <c r="E482" t="s">
        <v>943</v>
      </c>
      <c r="F482" s="148" t="str">
        <f>_xlfn.XLOOKUP(E482,Candidates!$A$2:$A$1988,Candidates!$L$2:$L$1988,"new")</f>
        <v>P</v>
      </c>
    </row>
    <row r="483" spans="5:6" x14ac:dyDescent="0.2">
      <c r="E483" t="s">
        <v>2150</v>
      </c>
      <c r="F483" s="148" t="str">
        <f>_xlfn.XLOOKUP(E483,Candidates!$A$2:$A$1988,Candidates!$L$2:$L$1988,"new")</f>
        <v>P</v>
      </c>
    </row>
    <row r="484" spans="5:6" x14ac:dyDescent="0.2">
      <c r="E484" t="s">
        <v>6950</v>
      </c>
      <c r="F484" s="148" t="str">
        <f>_xlfn.XLOOKUP(E484,Candidates!$A$2:$A$1988,Candidates!$L$2:$L$1988,"new")</f>
        <v>new</v>
      </c>
    </row>
    <row r="485" spans="5:6" x14ac:dyDescent="0.2">
      <c r="E485" t="s">
        <v>4701</v>
      </c>
      <c r="F485" s="148" t="str">
        <f>_xlfn.XLOOKUP(E485,Candidates!$A$2:$A$1988,Candidates!$L$2:$L$1988,"new")</f>
        <v>P</v>
      </c>
    </row>
    <row r="486" spans="5:6" x14ac:dyDescent="0.2">
      <c r="E486" t="s">
        <v>3020</v>
      </c>
      <c r="F486" s="148" t="str">
        <f>_xlfn.XLOOKUP(E486,Candidates!$A$2:$A$1988,Candidates!$L$2:$L$1988,"new")</f>
        <v>Low IR</v>
      </c>
    </row>
    <row r="487" spans="5:6" x14ac:dyDescent="0.2">
      <c r="E487" t="s">
        <v>1833</v>
      </c>
      <c r="F487" s="148" t="str">
        <f>_xlfn.XLOOKUP(E487,Candidates!$A$2:$A$1988,Candidates!$L$2:$L$1988,"new")</f>
        <v>Low IR</v>
      </c>
    </row>
    <row r="488" spans="5:6" x14ac:dyDescent="0.2">
      <c r="E488" t="s">
        <v>6951</v>
      </c>
      <c r="F488" s="148" t="str">
        <f>_xlfn.XLOOKUP(E488,Candidates!$A$2:$A$1988,Candidates!$L$2:$L$1988,"new")</f>
        <v>new</v>
      </c>
    </row>
    <row r="489" spans="5:6" x14ac:dyDescent="0.2">
      <c r="E489" t="s">
        <v>6952</v>
      </c>
      <c r="F489" s="148" t="str">
        <f>_xlfn.XLOOKUP(E489,Candidates!$A$2:$A$1988,Candidates!$L$2:$L$1988,"new")</f>
        <v>new</v>
      </c>
    </row>
    <row r="490" spans="5:6" x14ac:dyDescent="0.2">
      <c r="E490" t="s">
        <v>3673</v>
      </c>
      <c r="F490" s="148" t="str">
        <f>_xlfn.XLOOKUP(E490,Candidates!$A$2:$A$1988,Candidates!$L$2:$L$1988,"new")</f>
        <v>Low IR</v>
      </c>
    </row>
    <row r="491" spans="5:6" x14ac:dyDescent="0.2">
      <c r="E491" t="s">
        <v>4438</v>
      </c>
      <c r="F491" s="148" t="str">
        <f>_xlfn.XLOOKUP(E491,Candidates!$A$2:$A$1988,Candidates!$L$2:$L$1988,"new")</f>
        <v>Low IR</v>
      </c>
    </row>
    <row r="492" spans="5:6" x14ac:dyDescent="0.2">
      <c r="E492" t="s">
        <v>3140</v>
      </c>
      <c r="F492" s="148" t="str">
        <f>_xlfn.XLOOKUP(E492,Candidates!$A$2:$A$1988,Candidates!$L$2:$L$1988,"new")</f>
        <v>Low IR</v>
      </c>
    </row>
    <row r="493" spans="5:6" x14ac:dyDescent="0.2">
      <c r="E493" t="s">
        <v>6953</v>
      </c>
      <c r="F493" s="148" t="str">
        <f>_xlfn.XLOOKUP(E493,Candidates!$A$2:$A$1988,Candidates!$L$2:$L$1988,"new")</f>
        <v>new</v>
      </c>
    </row>
    <row r="494" spans="5:6" x14ac:dyDescent="0.2">
      <c r="E494" t="s">
        <v>6954</v>
      </c>
      <c r="F494" s="148" t="str">
        <f>_xlfn.XLOOKUP(E494,Candidates!$A$2:$A$1988,Candidates!$L$2:$L$1988,"new")</f>
        <v>new</v>
      </c>
    </row>
    <row r="495" spans="5:6" x14ac:dyDescent="0.2">
      <c r="E495" t="s">
        <v>6955</v>
      </c>
      <c r="F495" s="148" t="str">
        <f>_xlfn.XLOOKUP(E495,Candidates!$A$2:$A$1988,Candidates!$L$2:$L$1988,"new")</f>
        <v>new</v>
      </c>
    </row>
    <row r="496" spans="5:6" x14ac:dyDescent="0.2">
      <c r="E496" t="s">
        <v>1527</v>
      </c>
      <c r="F496" s="148" t="str">
        <f>_xlfn.XLOOKUP(E496,Candidates!$A$2:$A$1988,Candidates!$L$2:$L$1988,"new")</f>
        <v>P</v>
      </c>
    </row>
    <row r="497" spans="5:6" x14ac:dyDescent="0.2">
      <c r="E497" t="s">
        <v>589</v>
      </c>
      <c r="F497" s="148" t="str">
        <f>_xlfn.XLOOKUP(E497,Candidates!$A$2:$A$1988,Candidates!$L$2:$L$1988,"new")</f>
        <v>P</v>
      </c>
    </row>
    <row r="498" spans="5:6" x14ac:dyDescent="0.2">
      <c r="E498" t="s">
        <v>4769</v>
      </c>
      <c r="F498" s="148" t="str">
        <f>_xlfn.XLOOKUP(E498,Candidates!$A$2:$A$1988,Candidates!$L$2:$L$1988,"new")</f>
        <v>P</v>
      </c>
    </row>
    <row r="499" spans="5:6" x14ac:dyDescent="0.2">
      <c r="E499" t="s">
        <v>4502</v>
      </c>
      <c r="F499" s="148" t="str">
        <f>_xlfn.XLOOKUP(E499,Candidates!$A$2:$A$1988,Candidates!$L$2:$L$1988,"new")</f>
        <v>Low IR</v>
      </c>
    </row>
    <row r="500" spans="5:6" x14ac:dyDescent="0.2">
      <c r="E500" t="s">
        <v>2751</v>
      </c>
      <c r="F500" s="148" t="str">
        <f>_xlfn.XLOOKUP(E500,Candidates!$A$2:$A$1988,Candidates!$L$2:$L$1988,"new")</f>
        <v>P</v>
      </c>
    </row>
    <row r="501" spans="5:6" x14ac:dyDescent="0.2">
      <c r="E501" t="s">
        <v>2081</v>
      </c>
      <c r="F501" s="148" t="str">
        <f>_xlfn.XLOOKUP(E501,Candidates!$A$2:$A$1988,Candidates!$L$2:$L$1988,"new")</f>
        <v>P</v>
      </c>
    </row>
    <row r="502" spans="5:6" x14ac:dyDescent="0.2">
      <c r="E502" t="s">
        <v>6956</v>
      </c>
      <c r="F502" s="148" t="str">
        <f>_xlfn.XLOOKUP(E502,Candidates!$A$2:$A$1988,Candidates!$L$2:$L$1988,"new")</f>
        <v>new</v>
      </c>
    </row>
    <row r="503" spans="5:6" x14ac:dyDescent="0.2">
      <c r="E503" t="s">
        <v>3276</v>
      </c>
      <c r="F503" s="148" t="str">
        <f>_xlfn.XLOOKUP(E503,Candidates!$A$2:$A$1988,Candidates!$L$2:$L$1988,"new")</f>
        <v>Low IR</v>
      </c>
    </row>
    <row r="504" spans="5:6" x14ac:dyDescent="0.2">
      <c r="E504" t="s">
        <v>3089</v>
      </c>
      <c r="F504" s="148" t="str">
        <f>_xlfn.XLOOKUP(E504,Candidates!$A$2:$A$1988,Candidates!$L$2:$L$1988,"new")</f>
        <v>P</v>
      </c>
    </row>
    <row r="505" spans="5:6" x14ac:dyDescent="0.2">
      <c r="E505" t="s">
        <v>6957</v>
      </c>
      <c r="F505" s="148" t="str">
        <f>_xlfn.XLOOKUP(E505,Candidates!$A$2:$A$1988,Candidates!$L$2:$L$1988,"new")</f>
        <v>new</v>
      </c>
    </row>
    <row r="506" spans="5:6" x14ac:dyDescent="0.2">
      <c r="E506" t="s">
        <v>6242</v>
      </c>
      <c r="F506" s="148" t="str">
        <f>_xlfn.XLOOKUP(E506,Candidates!$A$2:$A$1988,Candidates!$L$2:$L$1988,"new")</f>
        <v>new</v>
      </c>
    </row>
    <row r="507" spans="5:6" x14ac:dyDescent="0.2">
      <c r="E507" t="s">
        <v>3892</v>
      </c>
      <c r="F507" s="148" t="str">
        <f>_xlfn.XLOOKUP(E507,Candidates!$A$2:$A$1988,Candidates!$L$2:$L$1988,"new")</f>
        <v>P</v>
      </c>
    </row>
    <row r="508" spans="5:6" x14ac:dyDescent="0.2">
      <c r="E508" t="s">
        <v>444</v>
      </c>
      <c r="F508" s="148" t="str">
        <f>_xlfn.XLOOKUP(E508,Candidates!$A$2:$A$1988,Candidates!$L$2:$L$1988,"new")</f>
        <v>P</v>
      </c>
    </row>
    <row r="509" spans="5:6" x14ac:dyDescent="0.2">
      <c r="E509" t="s">
        <v>6958</v>
      </c>
      <c r="F509" s="148" t="str">
        <f>_xlfn.XLOOKUP(E509,Candidates!$A$2:$A$1988,Candidates!$L$2:$L$1988,"new")</f>
        <v>new</v>
      </c>
    </row>
    <row r="510" spans="5:6" x14ac:dyDescent="0.2">
      <c r="E510" t="s">
        <v>6959</v>
      </c>
      <c r="F510" s="148" t="str">
        <f>_xlfn.XLOOKUP(E510,Candidates!$A$2:$A$1988,Candidates!$L$2:$L$1988,"new")</f>
        <v>new</v>
      </c>
    </row>
    <row r="511" spans="5:6" x14ac:dyDescent="0.2">
      <c r="E511" t="s">
        <v>1758</v>
      </c>
      <c r="F511" s="148" t="str">
        <f>_xlfn.XLOOKUP(E511,Candidates!$A$2:$A$1988,Candidates!$L$2:$L$1988,"new")</f>
        <v>Low IR</v>
      </c>
    </row>
    <row r="512" spans="5:6" x14ac:dyDescent="0.2">
      <c r="E512" t="s">
        <v>4902</v>
      </c>
      <c r="F512" s="148" t="str">
        <f>_xlfn.XLOOKUP(E512,Candidates!$A$2:$A$1988,Candidates!$L$2:$L$1988,"new")</f>
        <v>P</v>
      </c>
    </row>
    <row r="513" spans="5:6" x14ac:dyDescent="0.2">
      <c r="E513" t="s">
        <v>4094</v>
      </c>
      <c r="F513" s="148" t="str">
        <f>_xlfn.XLOOKUP(E513,Candidates!$A$2:$A$1988,Candidates!$L$2:$L$1988,"new")</f>
        <v>P</v>
      </c>
    </row>
    <row r="514" spans="5:6" x14ac:dyDescent="0.2">
      <c r="E514" t="s">
        <v>3221</v>
      </c>
      <c r="F514" s="148" t="str">
        <f>_xlfn.XLOOKUP(E514,Candidates!$A$2:$A$1988,Candidates!$L$2:$L$1988,"new")</f>
        <v>P</v>
      </c>
    </row>
    <row r="515" spans="5:6" x14ac:dyDescent="0.2">
      <c r="E515" t="s">
        <v>801</v>
      </c>
      <c r="F515" s="148" t="str">
        <f>_xlfn.XLOOKUP(E515,Candidates!$A$2:$A$1988,Candidates!$L$2:$L$1988,"new")</f>
        <v>P</v>
      </c>
    </row>
    <row r="516" spans="5:6" x14ac:dyDescent="0.2">
      <c r="E516" t="s">
        <v>6960</v>
      </c>
      <c r="F516" s="148" t="str">
        <f>_xlfn.XLOOKUP(E516,Candidates!$A$2:$A$1988,Candidates!$L$2:$L$1988,"new")</f>
        <v>new</v>
      </c>
    </row>
    <row r="517" spans="5:6" x14ac:dyDescent="0.2">
      <c r="E517" t="s">
        <v>1829</v>
      </c>
      <c r="F517" s="148" t="str">
        <f>_xlfn.XLOOKUP(E517,Candidates!$A$2:$A$1988,Candidates!$L$2:$L$1988,"new")</f>
        <v>P</v>
      </c>
    </row>
    <row r="518" spans="5:6" x14ac:dyDescent="0.2">
      <c r="E518" t="s">
        <v>1124</v>
      </c>
      <c r="F518" s="148" t="str">
        <f>_xlfn.XLOOKUP(E518,Candidates!$A$2:$A$1988,Candidates!$L$2:$L$1988,"new")</f>
        <v>Low IR</v>
      </c>
    </row>
    <row r="519" spans="5:6" x14ac:dyDescent="0.2">
      <c r="E519" t="s">
        <v>6961</v>
      </c>
      <c r="F519" s="148" t="str">
        <f>_xlfn.XLOOKUP(E519,Candidates!$A$2:$A$1988,Candidates!$L$2:$L$1988,"new")</f>
        <v>new</v>
      </c>
    </row>
    <row r="520" spans="5:6" x14ac:dyDescent="0.2">
      <c r="E520" t="s">
        <v>1813</v>
      </c>
      <c r="F520" s="148" t="str">
        <f>_xlfn.XLOOKUP(E520,Candidates!$A$2:$A$1988,Candidates!$L$2:$L$1988,"new")</f>
        <v>P</v>
      </c>
    </row>
    <row r="521" spans="5:6" x14ac:dyDescent="0.2">
      <c r="E521" t="s">
        <v>3689</v>
      </c>
      <c r="F521" s="148" t="str">
        <f>_xlfn.XLOOKUP(E521,Candidates!$A$2:$A$1988,Candidates!$L$2:$L$1988,"new")</f>
        <v>Low IR</v>
      </c>
    </row>
    <row r="522" spans="5:6" x14ac:dyDescent="0.2">
      <c r="E522" t="s">
        <v>6962</v>
      </c>
      <c r="F522" s="148" t="str">
        <f>_xlfn.XLOOKUP(E522,Candidates!$A$2:$A$1988,Candidates!$L$2:$L$1988,"new")</f>
        <v>new</v>
      </c>
    </row>
    <row r="523" spans="5:6" x14ac:dyDescent="0.2">
      <c r="E523" t="s">
        <v>2207</v>
      </c>
      <c r="F523" s="148" t="str">
        <f>_xlfn.XLOOKUP(E523,Candidates!$A$2:$A$1988,Candidates!$L$2:$L$1988,"new")</f>
        <v>P</v>
      </c>
    </row>
    <row r="524" spans="5:6" x14ac:dyDescent="0.2">
      <c r="E524" t="s">
        <v>4802</v>
      </c>
      <c r="F524" s="148" t="str">
        <f>_xlfn.XLOOKUP(E524,Candidates!$A$2:$A$1988,Candidates!$L$2:$L$1988,"new")</f>
        <v>Low IR</v>
      </c>
    </row>
    <row r="525" spans="5:6" x14ac:dyDescent="0.2">
      <c r="E525" t="s">
        <v>3628</v>
      </c>
      <c r="F525" s="148" t="str">
        <f>_xlfn.XLOOKUP(E525,Candidates!$A$2:$A$1988,Candidates!$L$2:$L$1988,"new")</f>
        <v>Low IR</v>
      </c>
    </row>
    <row r="526" spans="5:6" x14ac:dyDescent="0.2">
      <c r="E526" t="s">
        <v>2558</v>
      </c>
      <c r="F526" s="148" t="str">
        <f>_xlfn.XLOOKUP(E526,Candidates!$A$2:$A$1988,Candidates!$L$2:$L$1988,"new")</f>
        <v>P</v>
      </c>
    </row>
    <row r="527" spans="5:6" x14ac:dyDescent="0.2">
      <c r="E527" t="s">
        <v>2506</v>
      </c>
      <c r="F527" s="148" t="str">
        <f>_xlfn.XLOOKUP(E527,Candidates!$A$2:$A$1988,Candidates!$L$2:$L$1988,"new")</f>
        <v>Low IR</v>
      </c>
    </row>
    <row r="528" spans="5:6" x14ac:dyDescent="0.2">
      <c r="E528" t="s">
        <v>403</v>
      </c>
      <c r="F528" s="148" t="str">
        <f>_xlfn.XLOOKUP(E528,Candidates!$A$2:$A$1988,Candidates!$L$2:$L$1988,"new")</f>
        <v>P</v>
      </c>
    </row>
    <row r="529" spans="5:6" x14ac:dyDescent="0.2">
      <c r="E529" t="s">
        <v>3729</v>
      </c>
      <c r="F529" s="148" t="str">
        <f>_xlfn.XLOOKUP(E529,Candidates!$A$2:$A$1988,Candidates!$L$2:$L$1988,"new")</f>
        <v>Low IR</v>
      </c>
    </row>
    <row r="530" spans="5:6" x14ac:dyDescent="0.2">
      <c r="E530" t="s">
        <v>2527</v>
      </c>
      <c r="F530" s="148" t="str">
        <f>_xlfn.XLOOKUP(E530,Candidates!$A$2:$A$1988,Candidates!$L$2:$L$1988,"new")</f>
        <v>P</v>
      </c>
    </row>
    <row r="531" spans="5:6" x14ac:dyDescent="0.2">
      <c r="E531" t="s">
        <v>1794</v>
      </c>
      <c r="F531" s="148" t="str">
        <f>_xlfn.XLOOKUP(E531,Candidates!$A$2:$A$1988,Candidates!$L$2:$L$1988,"new")</f>
        <v>P</v>
      </c>
    </row>
    <row r="532" spans="5:6" x14ac:dyDescent="0.2">
      <c r="E532" t="s">
        <v>4469</v>
      </c>
      <c r="F532" s="148" t="str">
        <f>_xlfn.XLOOKUP(E532,Candidates!$A$2:$A$1988,Candidates!$L$2:$L$1988,"new")</f>
        <v>Low IR</v>
      </c>
    </row>
    <row r="533" spans="5:6" x14ac:dyDescent="0.2">
      <c r="E533" t="s">
        <v>990</v>
      </c>
      <c r="F533" s="148" t="str">
        <f>_xlfn.XLOOKUP(E533,Candidates!$A$2:$A$1988,Candidates!$L$2:$L$1988,"new")</f>
        <v>Low IR</v>
      </c>
    </row>
    <row r="534" spans="5:6" x14ac:dyDescent="0.2">
      <c r="E534" t="s">
        <v>3573</v>
      </c>
      <c r="F534" s="148" t="str">
        <f>_xlfn.XLOOKUP(E534,Candidates!$A$2:$A$1988,Candidates!$L$2:$L$1988,"new")</f>
        <v>P</v>
      </c>
    </row>
    <row r="535" spans="5:6" x14ac:dyDescent="0.2">
      <c r="E535" t="s">
        <v>3668</v>
      </c>
      <c r="F535" s="148" t="str">
        <f>_xlfn.XLOOKUP(E535,Candidates!$A$2:$A$1988,Candidates!$L$2:$L$1988,"new")</f>
        <v>Low IR</v>
      </c>
    </row>
    <row r="536" spans="5:6" x14ac:dyDescent="0.2">
      <c r="E536" t="s">
        <v>6963</v>
      </c>
      <c r="F536" s="148" t="str">
        <f>_xlfn.XLOOKUP(E536,Candidates!$A$2:$A$1988,Candidates!$L$2:$L$1988,"new")</f>
        <v>new</v>
      </c>
    </row>
    <row r="537" spans="5:6" x14ac:dyDescent="0.2">
      <c r="E537" t="s">
        <v>4230</v>
      </c>
      <c r="F537" s="148" t="str">
        <f>_xlfn.XLOOKUP(E537,Candidates!$A$2:$A$1988,Candidates!$L$2:$L$1988,"new")</f>
        <v>P</v>
      </c>
    </row>
    <row r="538" spans="5:6" x14ac:dyDescent="0.2">
      <c r="E538" t="s">
        <v>661</v>
      </c>
      <c r="F538" s="148" t="str">
        <f>_xlfn.XLOOKUP(E538,Candidates!$A$2:$A$1988,Candidates!$L$2:$L$1988,"new")</f>
        <v>P</v>
      </c>
    </row>
    <row r="539" spans="5:6" x14ac:dyDescent="0.2">
      <c r="E539" t="s">
        <v>475</v>
      </c>
      <c r="F539" s="148" t="str">
        <f>_xlfn.XLOOKUP(E539,Candidates!$A$2:$A$1988,Candidates!$L$2:$L$1988,"new")</f>
        <v>P</v>
      </c>
    </row>
    <row r="540" spans="5:6" x14ac:dyDescent="0.2">
      <c r="E540" t="s">
        <v>564</v>
      </c>
      <c r="F540" s="148" t="str">
        <f>_xlfn.XLOOKUP(E540,Candidates!$A$2:$A$1988,Candidates!$L$2:$L$1988,"new")</f>
        <v>P</v>
      </c>
    </row>
    <row r="541" spans="5:6" x14ac:dyDescent="0.2">
      <c r="E541" t="s">
        <v>2114</v>
      </c>
      <c r="F541" s="148" t="str">
        <f>_xlfn.XLOOKUP(E541,Candidates!$A$2:$A$1988,Candidates!$L$2:$L$1988,"new")</f>
        <v>P</v>
      </c>
    </row>
    <row r="542" spans="5:6" x14ac:dyDescent="0.2">
      <c r="E542" t="s">
        <v>389</v>
      </c>
      <c r="F542" s="148" t="str">
        <f>_xlfn.XLOOKUP(E542,Candidates!$A$2:$A$1988,Candidates!$L$2:$L$1988,"new")</f>
        <v>P</v>
      </c>
    </row>
    <row r="543" spans="5:6" x14ac:dyDescent="0.2">
      <c r="E543" t="s">
        <v>3259</v>
      </c>
      <c r="F543" s="148" t="str">
        <f>_xlfn.XLOOKUP(E543,Candidates!$A$2:$A$1988,Candidates!$L$2:$L$1988,"new")</f>
        <v>Low IR</v>
      </c>
    </row>
    <row r="544" spans="5:6" x14ac:dyDescent="0.2">
      <c r="E544" t="s">
        <v>1430</v>
      </c>
      <c r="F544" s="148" t="str">
        <f>_xlfn.XLOOKUP(E544,Candidates!$A$2:$A$1988,Candidates!$L$2:$L$1988,"new")</f>
        <v>Low IR</v>
      </c>
    </row>
    <row r="545" spans="5:6" x14ac:dyDescent="0.2">
      <c r="E545" t="s">
        <v>2881</v>
      </c>
      <c r="F545" s="148" t="str">
        <f>_xlfn.XLOOKUP(E545,Candidates!$A$2:$A$1988,Candidates!$L$2:$L$1988,"new")</f>
        <v>Low IR</v>
      </c>
    </row>
    <row r="546" spans="5:6" x14ac:dyDescent="0.2">
      <c r="E546" t="s">
        <v>6964</v>
      </c>
      <c r="F546" s="148" t="str">
        <f>_xlfn.XLOOKUP(E546,Candidates!$A$2:$A$1988,Candidates!$L$2:$L$1988,"new")</f>
        <v>new</v>
      </c>
    </row>
    <row r="547" spans="5:6" x14ac:dyDescent="0.2">
      <c r="E547" t="s">
        <v>6376</v>
      </c>
      <c r="F547" s="148" t="str">
        <f>_xlfn.XLOOKUP(E547,Candidates!$A$2:$A$1988,Candidates!$L$2:$L$1988,"new")</f>
        <v>new</v>
      </c>
    </row>
    <row r="548" spans="5:6" x14ac:dyDescent="0.2">
      <c r="E548" t="s">
        <v>6965</v>
      </c>
      <c r="F548" s="148" t="str">
        <f>_xlfn.XLOOKUP(E548,Candidates!$A$2:$A$1988,Candidates!$L$2:$L$1988,"new")</f>
        <v>new</v>
      </c>
    </row>
    <row r="549" spans="5:6" x14ac:dyDescent="0.2">
      <c r="E549" t="s">
        <v>844</v>
      </c>
      <c r="F549" s="148" t="str">
        <f>_xlfn.XLOOKUP(E549,Candidates!$A$2:$A$1988,Candidates!$L$2:$L$1988,"new")</f>
        <v>Low IR</v>
      </c>
    </row>
    <row r="550" spans="5:6" x14ac:dyDescent="0.2">
      <c r="E550" t="s">
        <v>4532</v>
      </c>
      <c r="F550" s="148" t="str">
        <f>_xlfn.XLOOKUP(E550,Candidates!$A$2:$A$1988,Candidates!$L$2:$L$1988,"new")</f>
        <v>Low IR</v>
      </c>
    </row>
    <row r="551" spans="5:6" x14ac:dyDescent="0.2">
      <c r="E551" t="s">
        <v>1763</v>
      </c>
      <c r="F551" s="148" t="str">
        <f>_xlfn.XLOOKUP(E551,Candidates!$A$2:$A$1988,Candidates!$L$2:$L$1988,"new")</f>
        <v>Low IR</v>
      </c>
    </row>
    <row r="552" spans="5:6" x14ac:dyDescent="0.2">
      <c r="E552" t="s">
        <v>5023</v>
      </c>
      <c r="F552" s="148" t="str">
        <f>_xlfn.XLOOKUP(E552,Candidates!$A$2:$A$1988,Candidates!$L$2:$L$1988,"new")</f>
        <v>Low IR</v>
      </c>
    </row>
    <row r="553" spans="5:6" x14ac:dyDescent="0.2">
      <c r="E553" t="s">
        <v>2771</v>
      </c>
      <c r="F553" s="148" t="str">
        <f>_xlfn.XLOOKUP(E553,Candidates!$A$2:$A$1988,Candidates!$L$2:$L$1988,"new")</f>
        <v>Low IR</v>
      </c>
    </row>
    <row r="554" spans="5:6" x14ac:dyDescent="0.2">
      <c r="E554" t="s">
        <v>4967</v>
      </c>
      <c r="F554" s="148" t="str">
        <f>_xlfn.XLOOKUP(E554,Candidates!$A$2:$A$1988,Candidates!$L$2:$L$1988,"new")</f>
        <v>Low IR</v>
      </c>
    </row>
    <row r="555" spans="5:6" x14ac:dyDescent="0.2">
      <c r="E555" t="s">
        <v>6966</v>
      </c>
      <c r="F555" s="148" t="str">
        <f>_xlfn.XLOOKUP(E555,Candidates!$A$2:$A$1988,Candidates!$L$2:$L$1988,"new")</f>
        <v>new</v>
      </c>
    </row>
    <row r="556" spans="5:6" x14ac:dyDescent="0.2">
      <c r="E556" t="s">
        <v>679</v>
      </c>
      <c r="F556" s="148" t="str">
        <f>_xlfn.XLOOKUP(E556,Candidates!$A$2:$A$1988,Candidates!$L$2:$L$1988,"new")</f>
        <v>P</v>
      </c>
    </row>
    <row r="557" spans="5:6" x14ac:dyDescent="0.2">
      <c r="E557" t="s">
        <v>2315</v>
      </c>
      <c r="F557" s="148" t="str">
        <f>_xlfn.XLOOKUP(E557,Candidates!$A$2:$A$1988,Candidates!$L$2:$L$1988,"new")</f>
        <v>P</v>
      </c>
    </row>
    <row r="558" spans="5:6" x14ac:dyDescent="0.2">
      <c r="E558" t="s">
        <v>1274</v>
      </c>
      <c r="F558" s="148" t="str">
        <f>_xlfn.XLOOKUP(E558,Candidates!$A$2:$A$1988,Candidates!$L$2:$L$1988,"new")</f>
        <v>Low IR</v>
      </c>
    </row>
    <row r="559" spans="5:6" x14ac:dyDescent="0.2">
      <c r="E559" t="s">
        <v>4563</v>
      </c>
      <c r="F559" s="148" t="str">
        <f>_xlfn.XLOOKUP(E559,Candidates!$A$2:$A$1988,Candidates!$L$2:$L$1988,"new")</f>
        <v>P</v>
      </c>
    </row>
    <row r="560" spans="5:6" x14ac:dyDescent="0.2">
      <c r="E560" t="s">
        <v>1001</v>
      </c>
      <c r="F560" s="148" t="str">
        <f>_xlfn.XLOOKUP(E560,Candidates!$A$2:$A$1988,Candidates!$L$2:$L$1988,"new")</f>
        <v>Low IR</v>
      </c>
    </row>
    <row r="561" spans="5:6" x14ac:dyDescent="0.2">
      <c r="E561" t="s">
        <v>4301</v>
      </c>
      <c r="F561" s="148" t="str">
        <f>_xlfn.XLOOKUP(E561,Candidates!$A$2:$A$1988,Candidates!$L$2:$L$1988,"new")</f>
        <v>Low IR</v>
      </c>
    </row>
    <row r="562" spans="5:6" x14ac:dyDescent="0.2">
      <c r="E562" t="s">
        <v>439</v>
      </c>
      <c r="F562" s="148" t="str">
        <f>_xlfn.XLOOKUP(E562,Candidates!$A$2:$A$1988,Candidates!$L$2:$L$1988,"new")</f>
        <v>P</v>
      </c>
    </row>
    <row r="563" spans="5:6" x14ac:dyDescent="0.2">
      <c r="E563" t="s">
        <v>1865</v>
      </c>
      <c r="F563" s="148" t="str">
        <f>_xlfn.XLOOKUP(E563,Candidates!$A$2:$A$1988,Candidates!$L$2:$L$1988,"new")</f>
        <v>P</v>
      </c>
    </row>
    <row r="564" spans="5:6" x14ac:dyDescent="0.2">
      <c r="E564" t="s">
        <v>3539</v>
      </c>
      <c r="F564" s="148" t="str">
        <f>_xlfn.XLOOKUP(E564,Candidates!$A$2:$A$1988,Candidates!$L$2:$L$1988,"new")</f>
        <v>Low IR</v>
      </c>
    </row>
    <row r="565" spans="5:6" x14ac:dyDescent="0.2">
      <c r="E565" t="s">
        <v>621</v>
      </c>
      <c r="F565" s="148" t="str">
        <f>_xlfn.XLOOKUP(E565,Candidates!$A$2:$A$1988,Candidates!$L$2:$L$1988,"new")</f>
        <v>P</v>
      </c>
    </row>
    <row r="566" spans="5:6" x14ac:dyDescent="0.2">
      <c r="E566" t="s">
        <v>6967</v>
      </c>
      <c r="F566" s="148" t="str">
        <f>_xlfn.XLOOKUP(E566,Candidates!$A$2:$A$1988,Candidates!$L$2:$L$1988,"new")</f>
        <v>new</v>
      </c>
    </row>
    <row r="567" spans="5:6" x14ac:dyDescent="0.2">
      <c r="E567" t="s">
        <v>6968</v>
      </c>
      <c r="F567" s="148" t="str">
        <f>_xlfn.XLOOKUP(E567,Candidates!$A$2:$A$1988,Candidates!$L$2:$L$1988,"new")</f>
        <v>new</v>
      </c>
    </row>
    <row r="568" spans="5:6" x14ac:dyDescent="0.2">
      <c r="E568" t="s">
        <v>1065</v>
      </c>
      <c r="F568" s="148" t="str">
        <f>_xlfn.XLOOKUP(E568,Candidates!$A$2:$A$1988,Candidates!$L$2:$L$1988,"new")</f>
        <v>Low IR</v>
      </c>
    </row>
    <row r="569" spans="5:6" x14ac:dyDescent="0.2">
      <c r="E569" t="s">
        <v>4837</v>
      </c>
      <c r="F569" s="148" t="str">
        <f>_xlfn.XLOOKUP(E569,Candidates!$A$2:$A$1988,Candidates!$L$2:$L$1988,"new")</f>
        <v>Low IR</v>
      </c>
    </row>
    <row r="570" spans="5:6" x14ac:dyDescent="0.2">
      <c r="E570" t="s">
        <v>4287</v>
      </c>
      <c r="F570" s="148" t="str">
        <f>_xlfn.XLOOKUP(E570,Candidates!$A$2:$A$1988,Candidates!$L$2:$L$1988,"new")</f>
        <v>P</v>
      </c>
    </row>
    <row r="571" spans="5:6" x14ac:dyDescent="0.2">
      <c r="E571" t="s">
        <v>6969</v>
      </c>
      <c r="F571" s="148" t="str">
        <f>_xlfn.XLOOKUP(E571,Candidates!$A$2:$A$1988,Candidates!$L$2:$L$1988,"new")</f>
        <v>new</v>
      </c>
    </row>
    <row r="572" spans="5:6" x14ac:dyDescent="0.2">
      <c r="E572" t="s">
        <v>1157</v>
      </c>
      <c r="F572" s="148" t="str">
        <f>_xlfn.XLOOKUP(E572,Candidates!$A$2:$A$1988,Candidates!$L$2:$L$1988,"new")</f>
        <v>Low IR</v>
      </c>
    </row>
    <row r="573" spans="5:6" x14ac:dyDescent="0.2">
      <c r="E573" t="s">
        <v>4591</v>
      </c>
      <c r="F573" s="148" t="str">
        <f>_xlfn.XLOOKUP(E573,Candidates!$A$2:$A$1988,Candidates!$L$2:$L$1988,"new")</f>
        <v>P</v>
      </c>
    </row>
    <row r="574" spans="5:6" x14ac:dyDescent="0.2">
      <c r="E574" t="s">
        <v>852</v>
      </c>
      <c r="F574" s="148" t="str">
        <f>_xlfn.XLOOKUP(E574,Candidates!$A$2:$A$1988,Candidates!$L$2:$L$1988,"new")</f>
        <v>Low IR</v>
      </c>
    </row>
    <row r="575" spans="5:6" x14ac:dyDescent="0.2">
      <c r="E575" t="s">
        <v>2163</v>
      </c>
      <c r="F575" s="148" t="str">
        <f>_xlfn.XLOOKUP(E575,Candidates!$A$2:$A$1988,Candidates!$L$2:$L$1988,"new")</f>
        <v>P</v>
      </c>
    </row>
    <row r="576" spans="5:6" x14ac:dyDescent="0.2">
      <c r="E576" t="s">
        <v>1988</v>
      </c>
      <c r="F576" s="148" t="str">
        <f>_xlfn.XLOOKUP(E576,Candidates!$A$2:$A$1988,Candidates!$L$2:$L$1988,"new")</f>
        <v>P</v>
      </c>
    </row>
    <row r="577" spans="5:6" x14ac:dyDescent="0.2">
      <c r="E577" t="s">
        <v>5121</v>
      </c>
      <c r="F577" s="148" t="str">
        <f>_xlfn.XLOOKUP(E577,Candidates!$A$2:$A$1988,Candidates!$L$2:$L$1988,"new")</f>
        <v>Low IR</v>
      </c>
    </row>
    <row r="578" spans="5:6" x14ac:dyDescent="0.2">
      <c r="E578" t="s">
        <v>6970</v>
      </c>
      <c r="F578" s="148" t="str">
        <f>_xlfn.XLOOKUP(E578,Candidates!$A$2:$A$1988,Candidates!$L$2:$L$1988,"new")</f>
        <v>new</v>
      </c>
    </row>
    <row r="579" spans="5:6" x14ac:dyDescent="0.2">
      <c r="E579" t="s">
        <v>5281</v>
      </c>
      <c r="F579" s="148" t="str">
        <f>_xlfn.XLOOKUP(E579,Candidates!$A$2:$A$1988,Candidates!$L$2:$L$1988,"new")</f>
        <v>Low IR</v>
      </c>
    </row>
    <row r="580" spans="5:6" x14ac:dyDescent="0.2">
      <c r="E580" t="s">
        <v>3344</v>
      </c>
      <c r="F580" s="148" t="str">
        <f>_xlfn.XLOOKUP(E580,Candidates!$A$2:$A$1988,Candidates!$L$2:$L$1988,"new")</f>
        <v>Low IR</v>
      </c>
    </row>
    <row r="581" spans="5:6" x14ac:dyDescent="0.2">
      <c r="E581" t="s">
        <v>957</v>
      </c>
      <c r="F581" s="148" t="str">
        <f>_xlfn.XLOOKUP(E581,Candidates!$A$2:$A$1988,Candidates!$L$2:$L$1988,"new")</f>
        <v>P</v>
      </c>
    </row>
    <row r="582" spans="5:6" x14ac:dyDescent="0.2">
      <c r="E582" t="s">
        <v>4488</v>
      </c>
      <c r="F582" s="148" t="str">
        <f>_xlfn.XLOOKUP(E582,Candidates!$A$2:$A$1988,Candidates!$L$2:$L$1988,"new")</f>
        <v>Low IR</v>
      </c>
    </row>
    <row r="583" spans="5:6" x14ac:dyDescent="0.2">
      <c r="E583" t="s">
        <v>2844</v>
      </c>
      <c r="F583" s="148" t="str">
        <f>_xlfn.XLOOKUP(E583,Candidates!$A$2:$A$1988,Candidates!$L$2:$L$1988,"new")</f>
        <v>Low IR</v>
      </c>
    </row>
    <row r="584" spans="5:6" x14ac:dyDescent="0.2">
      <c r="E584" t="s">
        <v>6971</v>
      </c>
      <c r="F584" s="148" t="str">
        <f>_xlfn.XLOOKUP(E584,Candidates!$A$2:$A$1988,Candidates!$L$2:$L$1988,"new")</f>
        <v>new</v>
      </c>
    </row>
    <row r="585" spans="5:6" x14ac:dyDescent="0.2">
      <c r="E585" t="s">
        <v>2789</v>
      </c>
      <c r="F585" s="148" t="str">
        <f>_xlfn.XLOOKUP(E585,Candidates!$A$2:$A$1988,Candidates!$L$2:$L$1988,"new")</f>
        <v>P</v>
      </c>
    </row>
    <row r="586" spans="5:6" x14ac:dyDescent="0.2">
      <c r="E586" t="s">
        <v>6972</v>
      </c>
      <c r="F586" s="148" t="str">
        <f>_xlfn.XLOOKUP(E586,Candidates!$A$2:$A$1988,Candidates!$L$2:$L$1988,"new")</f>
        <v>new</v>
      </c>
    </row>
    <row r="587" spans="5:6" x14ac:dyDescent="0.2">
      <c r="E587" t="s">
        <v>4574</v>
      </c>
      <c r="F587" s="148" t="str">
        <f>_xlfn.XLOOKUP(E587,Candidates!$A$2:$A$1988,Candidates!$L$2:$L$1988,"new")</f>
        <v>P</v>
      </c>
    </row>
    <row r="588" spans="5:6" x14ac:dyDescent="0.2">
      <c r="E588" t="s">
        <v>3611</v>
      </c>
      <c r="F588" s="148" t="str">
        <f>_xlfn.XLOOKUP(E588,Candidates!$A$2:$A$1988,Candidates!$L$2:$L$1988,"new")</f>
        <v>P</v>
      </c>
    </row>
    <row r="589" spans="5:6" x14ac:dyDescent="0.2">
      <c r="E589" t="s">
        <v>4118</v>
      </c>
      <c r="F589" s="148" t="str">
        <f>_xlfn.XLOOKUP(E589,Candidates!$A$2:$A$1988,Candidates!$L$2:$L$1988,"new")</f>
        <v>Low IR</v>
      </c>
    </row>
    <row r="590" spans="5:6" x14ac:dyDescent="0.2">
      <c r="E590" t="s">
        <v>4825</v>
      </c>
      <c r="F590" s="148" t="str">
        <f>_xlfn.XLOOKUP(E590,Candidates!$A$2:$A$1988,Candidates!$L$2:$L$1988,"new")</f>
        <v>Low IR</v>
      </c>
    </row>
    <row r="591" spans="5:6" x14ac:dyDescent="0.2">
      <c r="E591" t="s">
        <v>1483</v>
      </c>
      <c r="F591" s="148" t="str">
        <f>_xlfn.XLOOKUP(E591,Candidates!$A$2:$A$1988,Candidates!$L$2:$L$1988,"new")</f>
        <v>P</v>
      </c>
    </row>
    <row r="592" spans="5:6" x14ac:dyDescent="0.2">
      <c r="E592" t="s">
        <v>6973</v>
      </c>
      <c r="F592" s="148" t="str">
        <f>_xlfn.XLOOKUP(E592,Candidates!$A$2:$A$1988,Candidates!$L$2:$L$1988,"new")</f>
        <v>new</v>
      </c>
    </row>
    <row r="593" spans="5:6" x14ac:dyDescent="0.2">
      <c r="E593" t="s">
        <v>2181</v>
      </c>
      <c r="F593" s="148" t="str">
        <f>_xlfn.XLOOKUP(E593,Candidates!$A$2:$A$1988,Candidates!$L$2:$L$1988,"new")</f>
        <v>Low IR</v>
      </c>
    </row>
    <row r="594" spans="5:6" x14ac:dyDescent="0.2">
      <c r="E594" t="s">
        <v>6974</v>
      </c>
      <c r="F594" s="148" t="str">
        <f>_xlfn.XLOOKUP(E594,Candidates!$A$2:$A$1988,Candidates!$L$2:$L$1988,"new")</f>
        <v>new</v>
      </c>
    </row>
    <row r="595" spans="5:6" x14ac:dyDescent="0.2">
      <c r="E595" t="s">
        <v>450</v>
      </c>
      <c r="F595" s="148" t="str">
        <f>_xlfn.XLOOKUP(E595,Candidates!$A$2:$A$1988,Candidates!$L$2:$L$1988,"new")</f>
        <v>P</v>
      </c>
    </row>
    <row r="596" spans="5:6" x14ac:dyDescent="0.2">
      <c r="E596" t="s">
        <v>913</v>
      </c>
      <c r="F596" s="148" t="str">
        <f>_xlfn.XLOOKUP(E596,Candidates!$A$2:$A$1988,Candidates!$L$2:$L$1988,"new")</f>
        <v>P</v>
      </c>
    </row>
    <row r="597" spans="5:6" x14ac:dyDescent="0.2">
      <c r="E597" t="s">
        <v>1532</v>
      </c>
      <c r="F597" s="148" t="str">
        <f>_xlfn.XLOOKUP(E597,Candidates!$A$2:$A$1988,Candidates!$L$2:$L$1988,"new")</f>
        <v>P</v>
      </c>
    </row>
    <row r="598" spans="5:6" x14ac:dyDescent="0.2">
      <c r="E598" t="s">
        <v>498</v>
      </c>
      <c r="F598" s="148" t="str">
        <f>_xlfn.XLOOKUP(E598,Candidates!$A$2:$A$1988,Candidates!$L$2:$L$1988,"new")</f>
        <v>P</v>
      </c>
    </row>
    <row r="599" spans="5:6" x14ac:dyDescent="0.2">
      <c r="E599" t="s">
        <v>4116</v>
      </c>
      <c r="F599" s="148" t="str">
        <f>_xlfn.XLOOKUP(E599,Candidates!$A$2:$A$1988,Candidates!$L$2:$L$1988,"new")</f>
        <v>Low IR</v>
      </c>
    </row>
    <row r="600" spans="5:6" x14ac:dyDescent="0.2">
      <c r="E600" t="s">
        <v>4827</v>
      </c>
      <c r="F600" s="148" t="str">
        <f>_xlfn.XLOOKUP(E600,Candidates!$A$2:$A$1988,Candidates!$L$2:$L$1988,"new")</f>
        <v>Low IR</v>
      </c>
    </row>
    <row r="601" spans="5:6" x14ac:dyDescent="0.2">
      <c r="E601" t="s">
        <v>5033</v>
      </c>
      <c r="F601" s="148" t="str">
        <f>_xlfn.XLOOKUP(E601,Candidates!$A$2:$A$1988,Candidates!$L$2:$L$1988,"new")</f>
        <v>Low IR</v>
      </c>
    </row>
    <row r="602" spans="5:6" x14ac:dyDescent="0.2">
      <c r="E602" t="s">
        <v>713</v>
      </c>
      <c r="F602" s="148" t="str">
        <f>_xlfn.XLOOKUP(E602,Candidates!$A$2:$A$1988,Candidates!$L$2:$L$1988,"new")</f>
        <v>P</v>
      </c>
    </row>
    <row r="603" spans="5:6" x14ac:dyDescent="0.2">
      <c r="E603" t="s">
        <v>4035</v>
      </c>
      <c r="F603" s="148" t="str">
        <f>_xlfn.XLOOKUP(E603,Candidates!$A$2:$A$1988,Candidates!$L$2:$L$1988,"new")</f>
        <v>P</v>
      </c>
    </row>
    <row r="604" spans="5:6" x14ac:dyDescent="0.2">
      <c r="E604" t="s">
        <v>6975</v>
      </c>
      <c r="F604" s="148" t="str">
        <f>_xlfn.XLOOKUP(E604,Candidates!$A$2:$A$1988,Candidates!$L$2:$L$1988,"new")</f>
        <v>new</v>
      </c>
    </row>
    <row r="605" spans="5:6" x14ac:dyDescent="0.2">
      <c r="E605" t="s">
        <v>4621</v>
      </c>
      <c r="F605" s="148" t="str">
        <f>_xlfn.XLOOKUP(E605,Candidates!$A$2:$A$1988,Candidates!$L$2:$L$1988,"new")</f>
        <v>Low IR</v>
      </c>
    </row>
    <row r="606" spans="5:6" x14ac:dyDescent="0.2">
      <c r="E606" t="s">
        <v>6976</v>
      </c>
      <c r="F606" s="148" t="str">
        <f>_xlfn.XLOOKUP(E606,Candidates!$A$2:$A$1988,Candidates!$L$2:$L$1988,"new")</f>
        <v>new</v>
      </c>
    </row>
    <row r="607" spans="5:6" x14ac:dyDescent="0.2">
      <c r="E607" t="s">
        <v>1289</v>
      </c>
      <c r="F607" s="148" t="str">
        <f>_xlfn.XLOOKUP(E607,Candidates!$A$2:$A$1988,Candidates!$L$2:$L$1988,"new")</f>
        <v>Low IR</v>
      </c>
    </row>
    <row r="608" spans="5:6" x14ac:dyDescent="0.2">
      <c r="E608" t="s">
        <v>6977</v>
      </c>
      <c r="F608" s="148" t="str">
        <f>_xlfn.XLOOKUP(E608,Candidates!$A$2:$A$1988,Candidates!$L$2:$L$1988,"new")</f>
        <v>new</v>
      </c>
    </row>
    <row r="609" spans="5:6" x14ac:dyDescent="0.2">
      <c r="E609" t="s">
        <v>4409</v>
      </c>
      <c r="F609" s="148" t="str">
        <f>_xlfn.XLOOKUP(E609,Candidates!$A$2:$A$1988,Candidates!$L$2:$L$1988,"new")</f>
        <v>Low IR</v>
      </c>
    </row>
    <row r="610" spans="5:6" x14ac:dyDescent="0.2">
      <c r="E610" t="s">
        <v>5084</v>
      </c>
      <c r="F610" s="148" t="str">
        <f>_xlfn.XLOOKUP(E610,Candidates!$A$2:$A$1988,Candidates!$L$2:$L$1988,"new")</f>
        <v>Low IR</v>
      </c>
    </row>
    <row r="611" spans="5:6" x14ac:dyDescent="0.2">
      <c r="E611" t="s">
        <v>3284</v>
      </c>
      <c r="F611" s="148" t="str">
        <f>_xlfn.XLOOKUP(E611,Candidates!$A$2:$A$1988,Candidates!$L$2:$L$1988,"new")</f>
        <v>Low IR</v>
      </c>
    </row>
    <row r="612" spans="5:6" x14ac:dyDescent="0.2">
      <c r="E612" t="s">
        <v>4744</v>
      </c>
      <c r="F612" s="148" t="str">
        <f>_xlfn.XLOOKUP(E612,Candidates!$A$2:$A$1988,Candidates!$L$2:$L$1988,"new")</f>
        <v>Low IR</v>
      </c>
    </row>
    <row r="613" spans="5:6" x14ac:dyDescent="0.2">
      <c r="E613" t="s">
        <v>2469</v>
      </c>
      <c r="F613" s="148" t="str">
        <f>_xlfn.XLOOKUP(E613,Candidates!$A$2:$A$1988,Candidates!$L$2:$L$1988,"new")</f>
        <v>P</v>
      </c>
    </row>
    <row r="614" spans="5:6" x14ac:dyDescent="0.2">
      <c r="E614" t="s">
        <v>3663</v>
      </c>
      <c r="F614" s="148" t="str">
        <f>_xlfn.XLOOKUP(E614,Candidates!$A$2:$A$1988,Candidates!$L$2:$L$1988,"new")</f>
        <v>Low IR</v>
      </c>
    </row>
    <row r="615" spans="5:6" x14ac:dyDescent="0.2">
      <c r="E615" t="s">
        <v>6978</v>
      </c>
      <c r="F615" s="148" t="str">
        <f>_xlfn.XLOOKUP(E615,Candidates!$A$2:$A$1988,Candidates!$L$2:$L$1988,"new")</f>
        <v>new</v>
      </c>
    </row>
    <row r="616" spans="5:6" x14ac:dyDescent="0.2">
      <c r="E616" t="s">
        <v>6979</v>
      </c>
      <c r="F616" s="148" t="str">
        <f>_xlfn.XLOOKUP(E616,Candidates!$A$2:$A$1988,Candidates!$L$2:$L$1988,"new")</f>
        <v>new</v>
      </c>
    </row>
    <row r="617" spans="5:6" x14ac:dyDescent="0.2">
      <c r="E617" t="s">
        <v>6980</v>
      </c>
      <c r="F617" s="148" t="str">
        <f>_xlfn.XLOOKUP(E617,Candidates!$A$2:$A$1988,Candidates!$L$2:$L$1988,"new")</f>
        <v>new</v>
      </c>
    </row>
    <row r="618" spans="5:6" x14ac:dyDescent="0.2">
      <c r="E618" t="s">
        <v>4046</v>
      </c>
      <c r="F618" s="148" t="str">
        <f>_xlfn.XLOOKUP(E618,Candidates!$A$2:$A$1988,Candidates!$L$2:$L$1988,"new")</f>
        <v>P</v>
      </c>
    </row>
    <row r="619" spans="5:6" x14ac:dyDescent="0.2">
      <c r="E619" t="s">
        <v>3062</v>
      </c>
      <c r="F619" s="148" t="str">
        <f>_xlfn.XLOOKUP(E619,Candidates!$A$2:$A$1988,Candidates!$L$2:$L$1988,"new")</f>
        <v>Low IR</v>
      </c>
    </row>
    <row r="620" spans="5:6" x14ac:dyDescent="0.2">
      <c r="E620" t="s">
        <v>3958</v>
      </c>
      <c r="F620" s="148" t="str">
        <f>_xlfn.XLOOKUP(E620,Candidates!$A$2:$A$1988,Candidates!$L$2:$L$1988,"new")</f>
        <v>Low IR</v>
      </c>
    </row>
    <row r="621" spans="5:6" x14ac:dyDescent="0.2">
      <c r="E621" t="s">
        <v>1662</v>
      </c>
      <c r="F621" s="148" t="str">
        <f>_xlfn.XLOOKUP(E621,Candidates!$A$2:$A$1988,Candidates!$L$2:$L$1988,"new")</f>
        <v>Low IR</v>
      </c>
    </row>
    <row r="622" spans="5:6" x14ac:dyDescent="0.2">
      <c r="E622" t="s">
        <v>3034</v>
      </c>
      <c r="F622" s="148" t="str">
        <f>_xlfn.XLOOKUP(E622,Candidates!$A$2:$A$1988,Candidates!$L$2:$L$1988,"new")</f>
        <v>Low IR</v>
      </c>
    </row>
    <row r="623" spans="5:6" x14ac:dyDescent="0.2">
      <c r="E623" t="s">
        <v>4758</v>
      </c>
      <c r="F623" s="148" t="str">
        <f>_xlfn.XLOOKUP(E623,Candidates!$A$2:$A$1988,Candidates!$L$2:$L$1988,"new")</f>
        <v>Low IR</v>
      </c>
    </row>
    <row r="624" spans="5:6" x14ac:dyDescent="0.2">
      <c r="E624" t="s">
        <v>6981</v>
      </c>
      <c r="F624" s="148" t="str">
        <f>_xlfn.XLOOKUP(E624,Candidates!$A$2:$A$1988,Candidates!$L$2:$L$1988,"new")</f>
        <v>new</v>
      </c>
    </row>
    <row r="625" spans="5:6" x14ac:dyDescent="0.2">
      <c r="E625" t="s">
        <v>4729</v>
      </c>
      <c r="F625" s="148" t="str">
        <f>_xlfn.XLOOKUP(E625,Candidates!$A$2:$A$1988,Candidates!$L$2:$L$1988,"new")</f>
        <v>P</v>
      </c>
    </row>
    <row r="626" spans="5:6" x14ac:dyDescent="0.2">
      <c r="E626" t="s">
        <v>2643</v>
      </c>
      <c r="F626" s="148" t="str">
        <f>_xlfn.XLOOKUP(E626,Candidates!$A$2:$A$1988,Candidates!$L$2:$L$1988,"new")</f>
        <v>P</v>
      </c>
    </row>
    <row r="627" spans="5:6" x14ac:dyDescent="0.2">
      <c r="E627" t="s">
        <v>6982</v>
      </c>
      <c r="F627" s="148" t="str">
        <f>_xlfn.XLOOKUP(E627,Candidates!$A$2:$A$1988,Candidates!$L$2:$L$1988,"new")</f>
        <v>new</v>
      </c>
    </row>
    <row r="628" spans="5:6" x14ac:dyDescent="0.2">
      <c r="E628" t="s">
        <v>2855</v>
      </c>
      <c r="F628" s="148" t="str">
        <f>_xlfn.XLOOKUP(E628,Candidates!$A$2:$A$1988,Candidates!$L$2:$L$1988,"new")</f>
        <v>P</v>
      </c>
    </row>
    <row r="629" spans="5:6" x14ac:dyDescent="0.2">
      <c r="E629" t="s">
        <v>2621</v>
      </c>
      <c r="F629" s="148" t="str">
        <f>_xlfn.XLOOKUP(E629,Candidates!$A$2:$A$1988,Candidates!$L$2:$L$1988,"new")</f>
        <v>Low IR</v>
      </c>
    </row>
    <row r="630" spans="5:6" x14ac:dyDescent="0.2">
      <c r="E630" t="s">
        <v>2042</v>
      </c>
      <c r="F630" s="148" t="str">
        <f>_xlfn.XLOOKUP(E630,Candidates!$A$2:$A$1988,Candidates!$L$2:$L$1988,"new")</f>
        <v>P</v>
      </c>
    </row>
    <row r="631" spans="5:6" x14ac:dyDescent="0.2">
      <c r="E631" t="s">
        <v>2058</v>
      </c>
      <c r="F631" s="148" t="str">
        <f>_xlfn.XLOOKUP(E631,Candidates!$A$2:$A$1988,Candidates!$L$2:$L$1988,"new")</f>
        <v>P</v>
      </c>
    </row>
    <row r="632" spans="5:6" x14ac:dyDescent="0.2">
      <c r="E632" t="s">
        <v>5016</v>
      </c>
      <c r="F632" s="148" t="str">
        <f>_xlfn.XLOOKUP(E632,Candidates!$A$2:$A$1988,Candidates!$L$2:$L$1988,"new")</f>
        <v>Low IR</v>
      </c>
    </row>
    <row r="633" spans="5:6" x14ac:dyDescent="0.2">
      <c r="E633" t="s">
        <v>6983</v>
      </c>
      <c r="F633" s="148" t="str">
        <f>_xlfn.XLOOKUP(E633,Candidates!$A$2:$A$1988,Candidates!$L$2:$L$1988,"new")</f>
        <v>new</v>
      </c>
    </row>
    <row r="634" spans="5:6" x14ac:dyDescent="0.2">
      <c r="E634" t="s">
        <v>6984</v>
      </c>
      <c r="F634" s="148" t="str">
        <f>_xlfn.XLOOKUP(E634,Candidates!$A$2:$A$1988,Candidates!$L$2:$L$1988,"new")</f>
        <v>new</v>
      </c>
    </row>
    <row r="635" spans="5:6" x14ac:dyDescent="0.2">
      <c r="E635" t="s">
        <v>3166</v>
      </c>
      <c r="F635" s="148" t="str">
        <f>_xlfn.XLOOKUP(E635,Candidates!$A$2:$A$1988,Candidates!$L$2:$L$1988,"new")</f>
        <v>Low IR</v>
      </c>
    </row>
    <row r="636" spans="5:6" x14ac:dyDescent="0.2">
      <c r="E636" t="s">
        <v>3076</v>
      </c>
      <c r="F636" s="148" t="str">
        <f>_xlfn.XLOOKUP(E636,Candidates!$A$2:$A$1988,Candidates!$L$2:$L$1988,"new")</f>
        <v>Low IR</v>
      </c>
    </row>
    <row r="637" spans="5:6" x14ac:dyDescent="0.2">
      <c r="E637" t="s">
        <v>4586</v>
      </c>
      <c r="F637" s="148" t="str">
        <f>_xlfn.XLOOKUP(E637,Candidates!$A$2:$A$1988,Candidates!$L$2:$L$1988,"new")</f>
        <v>P</v>
      </c>
    </row>
    <row r="638" spans="5:6" x14ac:dyDescent="0.2">
      <c r="E638" t="s">
        <v>4076</v>
      </c>
      <c r="F638" s="148" t="str">
        <f>_xlfn.XLOOKUP(E638,Candidates!$A$2:$A$1988,Candidates!$L$2:$L$1988,"new")</f>
        <v>P</v>
      </c>
    </row>
    <row r="639" spans="5:6" x14ac:dyDescent="0.2">
      <c r="E639" t="s">
        <v>4938</v>
      </c>
      <c r="F639" s="148" t="str">
        <f>_xlfn.XLOOKUP(E639,Candidates!$A$2:$A$1988,Candidates!$L$2:$L$1988,"new")</f>
        <v>Low IR</v>
      </c>
    </row>
    <row r="640" spans="5:6" x14ac:dyDescent="0.2">
      <c r="E640" t="s">
        <v>3514</v>
      </c>
      <c r="F640" s="148" t="str">
        <f>_xlfn.XLOOKUP(E640,Candidates!$A$2:$A$1988,Candidates!$L$2:$L$1988,"new")</f>
        <v>P</v>
      </c>
    </row>
    <row r="641" spans="5:6" x14ac:dyDescent="0.2">
      <c r="E641" t="s">
        <v>5073</v>
      </c>
      <c r="F641" s="148" t="str">
        <f>_xlfn.XLOOKUP(E641,Candidates!$A$2:$A$1988,Candidates!$L$2:$L$1988,"new")</f>
        <v>Low IR</v>
      </c>
    </row>
    <row r="642" spans="5:6" x14ac:dyDescent="0.2">
      <c r="E642" t="s">
        <v>682</v>
      </c>
      <c r="F642" s="148" t="str">
        <f>_xlfn.XLOOKUP(E642,Candidates!$A$2:$A$1988,Candidates!$L$2:$L$1988,"new")</f>
        <v>P</v>
      </c>
    </row>
    <row r="643" spans="5:6" x14ac:dyDescent="0.2">
      <c r="E643" t="s">
        <v>5232</v>
      </c>
      <c r="F643" s="148" t="str">
        <f>_xlfn.XLOOKUP(E643,Candidates!$A$2:$A$1988,Candidates!$L$2:$L$1988,"new")</f>
        <v>Low IR</v>
      </c>
    </row>
    <row r="644" spans="5:6" x14ac:dyDescent="0.2">
      <c r="E644" t="s">
        <v>4432</v>
      </c>
      <c r="F644" s="148" t="str">
        <f>_xlfn.XLOOKUP(E644,Candidates!$A$2:$A$1988,Candidates!$L$2:$L$1988,"new")</f>
        <v>Low IR</v>
      </c>
    </row>
    <row r="645" spans="5:6" x14ac:dyDescent="0.2">
      <c r="E645" t="s">
        <v>3683</v>
      </c>
      <c r="F645" s="148" t="str">
        <f>_xlfn.XLOOKUP(E645,Candidates!$A$2:$A$1988,Candidates!$L$2:$L$1988,"new")</f>
        <v>Low IR</v>
      </c>
    </row>
    <row r="646" spans="5:6" x14ac:dyDescent="0.2">
      <c r="E646" t="s">
        <v>3081</v>
      </c>
      <c r="F646" s="148" t="str">
        <f>_xlfn.XLOOKUP(E646,Candidates!$A$2:$A$1988,Candidates!$L$2:$L$1988,"new")</f>
        <v>Low IR</v>
      </c>
    </row>
    <row r="647" spans="5:6" x14ac:dyDescent="0.2">
      <c r="E647" t="s">
        <v>4378</v>
      </c>
      <c r="F647" s="148" t="str">
        <f>_xlfn.XLOOKUP(E647,Candidates!$A$2:$A$1988,Candidates!$L$2:$L$1988,"new")</f>
        <v>P</v>
      </c>
    </row>
    <row r="648" spans="5:6" x14ac:dyDescent="0.2">
      <c r="E648" t="s">
        <v>2270</v>
      </c>
      <c r="F648" s="148" t="str">
        <f>_xlfn.XLOOKUP(E648,Candidates!$A$2:$A$1988,Candidates!$L$2:$L$1988,"new")</f>
        <v>P</v>
      </c>
    </row>
    <row r="649" spans="5:6" x14ac:dyDescent="0.2">
      <c r="E649" t="s">
        <v>3069</v>
      </c>
      <c r="F649" s="148" t="str">
        <f>_xlfn.XLOOKUP(E649,Candidates!$A$2:$A$1988,Candidates!$L$2:$L$1988,"new")</f>
        <v>Low IR</v>
      </c>
    </row>
    <row r="650" spans="5:6" x14ac:dyDescent="0.2">
      <c r="E650" t="s">
        <v>527</v>
      </c>
      <c r="F650" s="148" t="str">
        <f>_xlfn.XLOOKUP(E650,Candidates!$A$2:$A$1988,Candidates!$L$2:$L$1988,"new")</f>
        <v>P</v>
      </c>
    </row>
    <row r="651" spans="5:6" x14ac:dyDescent="0.2">
      <c r="E651" t="s">
        <v>4984</v>
      </c>
      <c r="F651" s="148" t="str">
        <f>_xlfn.XLOOKUP(E651,Candidates!$A$2:$A$1988,Candidates!$L$2:$L$1988,"new")</f>
        <v>Low IR</v>
      </c>
    </row>
    <row r="652" spans="5:6" x14ac:dyDescent="0.2">
      <c r="E652" t="s">
        <v>710</v>
      </c>
      <c r="F652" s="148" t="str">
        <f>_xlfn.XLOOKUP(E652,Candidates!$A$2:$A$1988,Candidates!$L$2:$L$1988,"new")</f>
        <v>P</v>
      </c>
    </row>
    <row r="653" spans="5:6" x14ac:dyDescent="0.2">
      <c r="E653" t="s">
        <v>6985</v>
      </c>
      <c r="F653" s="148" t="str">
        <f>_xlfn.XLOOKUP(E653,Candidates!$A$2:$A$1988,Candidates!$L$2:$L$1988,"new")</f>
        <v>new</v>
      </c>
    </row>
    <row r="654" spans="5:6" x14ac:dyDescent="0.2">
      <c r="E654" t="s">
        <v>4114</v>
      </c>
      <c r="F654" s="148" t="str">
        <f>_xlfn.XLOOKUP(E654,Candidates!$A$2:$A$1988,Candidates!$L$2:$L$1988,"new")</f>
        <v>P</v>
      </c>
    </row>
    <row r="655" spans="5:6" x14ac:dyDescent="0.2">
      <c r="E655" t="s">
        <v>3831</v>
      </c>
      <c r="F655" s="148" t="str">
        <f>_xlfn.XLOOKUP(E655,Candidates!$A$2:$A$1988,Candidates!$L$2:$L$1988,"new")</f>
        <v>P</v>
      </c>
    </row>
    <row r="656" spans="5:6" x14ac:dyDescent="0.2">
      <c r="E656" t="s">
        <v>2169</v>
      </c>
      <c r="F656" s="148" t="str">
        <f>_xlfn.XLOOKUP(E656,Candidates!$A$2:$A$1988,Candidates!$L$2:$L$1988,"new")</f>
        <v>P</v>
      </c>
    </row>
    <row r="657" spans="5:6" x14ac:dyDescent="0.2">
      <c r="E657" t="s">
        <v>2495</v>
      </c>
      <c r="F657" s="148" t="str">
        <f>_xlfn.XLOOKUP(E657,Candidates!$A$2:$A$1988,Candidates!$L$2:$L$1988,"new")</f>
        <v>P</v>
      </c>
    </row>
    <row r="658" spans="5:6" x14ac:dyDescent="0.2">
      <c r="E658" t="s">
        <v>4799</v>
      </c>
      <c r="F658" s="148" t="str">
        <f>_xlfn.XLOOKUP(E658,Candidates!$A$2:$A$1988,Candidates!$L$2:$L$1988,"new")</f>
        <v>Low IR</v>
      </c>
    </row>
    <row r="659" spans="5:6" x14ac:dyDescent="0.2">
      <c r="E659" t="s">
        <v>6986</v>
      </c>
      <c r="F659" s="148" t="str">
        <f>_xlfn.XLOOKUP(E659,Candidates!$A$2:$A$1988,Candidates!$L$2:$L$1988,"new")</f>
        <v>new</v>
      </c>
    </row>
    <row r="660" spans="5:6" x14ac:dyDescent="0.2">
      <c r="E660" t="s">
        <v>3131</v>
      </c>
      <c r="F660" s="148" t="str">
        <f>_xlfn.XLOOKUP(E660,Candidates!$A$2:$A$1988,Candidates!$L$2:$L$1988,"new")</f>
        <v>Low IR</v>
      </c>
    </row>
    <row r="661" spans="5:6" x14ac:dyDescent="0.2">
      <c r="E661" t="s">
        <v>6987</v>
      </c>
      <c r="F661" s="148" t="str">
        <f>_xlfn.XLOOKUP(E661,Candidates!$A$2:$A$1988,Candidates!$L$2:$L$1988,"new")</f>
        <v>new</v>
      </c>
    </row>
    <row r="662" spans="5:6" x14ac:dyDescent="0.2">
      <c r="E662" t="s">
        <v>6988</v>
      </c>
      <c r="F662" s="148" t="str">
        <f>_xlfn.XLOOKUP(E662,Candidates!$A$2:$A$1988,Candidates!$L$2:$L$1988,"new")</f>
        <v>new</v>
      </c>
    </row>
    <row r="663" spans="5:6" x14ac:dyDescent="0.2">
      <c r="E663" t="s">
        <v>6989</v>
      </c>
      <c r="F663" s="148" t="str">
        <f>_xlfn.XLOOKUP(E663,Candidates!$A$2:$A$1988,Candidates!$L$2:$L$1988,"new")</f>
        <v>new</v>
      </c>
    </row>
    <row r="664" spans="5:6" x14ac:dyDescent="0.2">
      <c r="E664" t="s">
        <v>729</v>
      </c>
      <c r="F664" s="148" t="str">
        <f>_xlfn.XLOOKUP(E664,Candidates!$A$2:$A$1988,Candidates!$L$2:$L$1988,"new")</f>
        <v>P</v>
      </c>
    </row>
    <row r="665" spans="5:6" x14ac:dyDescent="0.2">
      <c r="E665" t="s">
        <v>2193</v>
      </c>
      <c r="F665" s="148" t="str">
        <f>_xlfn.XLOOKUP(E665,Candidates!$A$2:$A$1988,Candidates!$L$2:$L$1988,"new")</f>
        <v>P</v>
      </c>
    </row>
    <row r="666" spans="5:6" x14ac:dyDescent="0.2">
      <c r="E666" t="s">
        <v>1113</v>
      </c>
      <c r="F666" s="148" t="str">
        <f>_xlfn.XLOOKUP(E666,Candidates!$A$2:$A$1988,Candidates!$L$2:$L$1988,"new")</f>
        <v>P</v>
      </c>
    </row>
    <row r="667" spans="5:6" x14ac:dyDescent="0.2">
      <c r="E667" t="s">
        <v>2389</v>
      </c>
      <c r="F667" s="148" t="str">
        <f>_xlfn.XLOOKUP(E667,Candidates!$A$2:$A$1988,Candidates!$L$2:$L$1988,"new")</f>
        <v>P</v>
      </c>
    </row>
    <row r="668" spans="5:6" x14ac:dyDescent="0.2">
      <c r="E668" t="s">
        <v>6990</v>
      </c>
      <c r="F668" s="148" t="str">
        <f>_xlfn.XLOOKUP(E668,Candidates!$A$2:$A$1988,Candidates!$L$2:$L$1988,"new")</f>
        <v>new</v>
      </c>
    </row>
    <row r="669" spans="5:6" x14ac:dyDescent="0.2">
      <c r="E669" t="s">
        <v>503</v>
      </c>
      <c r="F669" s="148" t="str">
        <f>_xlfn.XLOOKUP(E669,Candidates!$A$2:$A$1988,Candidates!$L$2:$L$1988,"new")</f>
        <v>P</v>
      </c>
    </row>
    <row r="670" spans="5:6" x14ac:dyDescent="0.2">
      <c r="E670" t="s">
        <v>3819</v>
      </c>
      <c r="F670" s="148" t="str">
        <f>_xlfn.XLOOKUP(E670,Candidates!$A$2:$A$1988,Candidates!$L$2:$L$1988,"new")</f>
        <v>P</v>
      </c>
    </row>
    <row r="671" spans="5:6" x14ac:dyDescent="0.2">
      <c r="E671" t="s">
        <v>3602</v>
      </c>
      <c r="F671" s="148" t="str">
        <f>_xlfn.XLOOKUP(E671,Candidates!$A$2:$A$1988,Candidates!$L$2:$L$1988,"new")</f>
        <v>P</v>
      </c>
    </row>
    <row r="672" spans="5:6" x14ac:dyDescent="0.2">
      <c r="E672" t="s">
        <v>4314</v>
      </c>
      <c r="F672" s="148" t="str">
        <f>_xlfn.XLOOKUP(E672,Candidates!$A$2:$A$1988,Candidates!$L$2:$L$1988,"new")</f>
        <v>Low IR</v>
      </c>
    </row>
    <row r="673" spans="5:6" x14ac:dyDescent="0.2">
      <c r="E673" t="s">
        <v>3442</v>
      </c>
      <c r="F673" s="148" t="str">
        <f>_xlfn.XLOOKUP(E673,Candidates!$A$2:$A$1988,Candidates!$L$2:$L$1988,"new")</f>
        <v>P</v>
      </c>
    </row>
    <row r="674" spans="5:6" x14ac:dyDescent="0.2">
      <c r="E674" t="s">
        <v>6991</v>
      </c>
      <c r="F674" s="148" t="str">
        <f>_xlfn.XLOOKUP(E674,Candidates!$A$2:$A$1988,Candidates!$L$2:$L$1988,"new")</f>
        <v>new</v>
      </c>
    </row>
    <row r="675" spans="5:6" x14ac:dyDescent="0.2">
      <c r="E675" t="s">
        <v>1374</v>
      </c>
      <c r="F675" s="148" t="str">
        <f>_xlfn.XLOOKUP(E675,Candidates!$A$2:$A$1988,Candidates!$L$2:$L$1988,"new")</f>
        <v>Low IR</v>
      </c>
    </row>
    <row r="676" spans="5:6" x14ac:dyDescent="0.2">
      <c r="E676" t="s">
        <v>688</v>
      </c>
      <c r="F676" s="148" t="str">
        <f>_xlfn.XLOOKUP(E676,Candidates!$A$2:$A$1988,Candidates!$L$2:$L$1988,"new")</f>
        <v>P</v>
      </c>
    </row>
    <row r="677" spans="5:6" x14ac:dyDescent="0.2">
      <c r="E677" t="s">
        <v>396</v>
      </c>
      <c r="F677" s="148" t="str">
        <f>_xlfn.XLOOKUP(E677,Candidates!$A$2:$A$1988,Candidates!$L$2:$L$1988,"new")</f>
        <v>P</v>
      </c>
    </row>
    <row r="678" spans="5:6" x14ac:dyDescent="0.2">
      <c r="E678" t="s">
        <v>6992</v>
      </c>
      <c r="F678" s="148" t="str">
        <f>_xlfn.XLOOKUP(E678,Candidates!$A$2:$A$1988,Candidates!$L$2:$L$1988,"new")</f>
        <v>new</v>
      </c>
    </row>
    <row r="679" spans="5:6" x14ac:dyDescent="0.2">
      <c r="E679" t="s">
        <v>2672</v>
      </c>
      <c r="F679" s="148" t="str">
        <f>_xlfn.XLOOKUP(E679,Candidates!$A$2:$A$1988,Candidates!$L$2:$L$1988,"new")</f>
        <v>Low IR</v>
      </c>
    </row>
    <row r="680" spans="5:6" x14ac:dyDescent="0.2">
      <c r="E680" t="s">
        <v>6993</v>
      </c>
      <c r="F680" s="148" t="str">
        <f>_xlfn.XLOOKUP(E680,Candidates!$A$2:$A$1988,Candidates!$L$2:$L$1988,"new")</f>
        <v>new</v>
      </c>
    </row>
    <row r="681" spans="5:6" x14ac:dyDescent="0.2">
      <c r="E681" t="s">
        <v>2811</v>
      </c>
      <c r="F681" s="148" t="str">
        <f>_xlfn.XLOOKUP(E681,Candidates!$A$2:$A$1988,Candidates!$L$2:$L$1988,"new")</f>
        <v>Low IR</v>
      </c>
    </row>
    <row r="682" spans="5:6" x14ac:dyDescent="0.2">
      <c r="E682" t="s">
        <v>5096</v>
      </c>
      <c r="F682" s="148" t="str">
        <f>_xlfn.XLOOKUP(E682,Candidates!$A$2:$A$1988,Candidates!$L$2:$L$1988,"new")</f>
        <v>Low IR</v>
      </c>
    </row>
    <row r="683" spans="5:6" x14ac:dyDescent="0.2">
      <c r="E683" t="s">
        <v>1603</v>
      </c>
      <c r="F683" s="148" t="str">
        <f>_xlfn.XLOOKUP(E683,Candidates!$A$2:$A$1988,Candidates!$L$2:$L$1988,"new")</f>
        <v>Low IR</v>
      </c>
    </row>
    <row r="684" spans="5:6" x14ac:dyDescent="0.2">
      <c r="E684" t="s">
        <v>4417</v>
      </c>
      <c r="F684" s="148" t="str">
        <f>_xlfn.XLOOKUP(E684,Candidates!$A$2:$A$1988,Candidates!$L$2:$L$1988,"new")</f>
        <v>Low IR</v>
      </c>
    </row>
    <row r="685" spans="5:6" x14ac:dyDescent="0.2">
      <c r="E685" t="s">
        <v>1312</v>
      </c>
      <c r="F685" s="148" t="str">
        <f>_xlfn.XLOOKUP(E685,Candidates!$A$2:$A$1988,Candidates!$L$2:$L$1988,"new")</f>
        <v>Low IR</v>
      </c>
    </row>
    <row r="686" spans="5:6" x14ac:dyDescent="0.2">
      <c r="E686" t="s">
        <v>6994</v>
      </c>
      <c r="F686" s="148" t="str">
        <f>_xlfn.XLOOKUP(E686,Candidates!$A$2:$A$1988,Candidates!$L$2:$L$1988,"new")</f>
        <v>new</v>
      </c>
    </row>
    <row r="687" spans="5:6" x14ac:dyDescent="0.2">
      <c r="E687" t="s">
        <v>6995</v>
      </c>
      <c r="F687" s="148" t="str">
        <f>_xlfn.XLOOKUP(E687,Candidates!$A$2:$A$1988,Candidates!$L$2:$L$1988,"new")</f>
        <v>new</v>
      </c>
    </row>
    <row r="688" spans="5:6" x14ac:dyDescent="0.2">
      <c r="E688" t="s">
        <v>4464</v>
      </c>
      <c r="F688" s="148" t="str">
        <f>_xlfn.XLOOKUP(E688,Candidates!$A$2:$A$1988,Candidates!$L$2:$L$1988,"new")</f>
        <v>Low IR</v>
      </c>
    </row>
    <row r="689" spans="5:6" x14ac:dyDescent="0.2">
      <c r="E689" t="s">
        <v>6996</v>
      </c>
      <c r="F689" s="148" t="str">
        <f>_xlfn.XLOOKUP(E689,Candidates!$A$2:$A$1988,Candidates!$L$2:$L$1988,"new")</f>
        <v>new</v>
      </c>
    </row>
    <row r="690" spans="5:6" x14ac:dyDescent="0.2">
      <c r="E690" t="s">
        <v>3299</v>
      </c>
      <c r="F690" s="148" t="str">
        <f>_xlfn.XLOOKUP(E690,Candidates!$A$2:$A$1988,Candidates!$L$2:$L$1988,"new")</f>
        <v>Low IR</v>
      </c>
    </row>
    <row r="691" spans="5:6" x14ac:dyDescent="0.2">
      <c r="E691" t="s">
        <v>4507</v>
      </c>
      <c r="F691" s="148" t="str">
        <f>_xlfn.XLOOKUP(E691,Candidates!$A$2:$A$1988,Candidates!$L$2:$L$1988,"new")</f>
        <v>Low IR</v>
      </c>
    </row>
    <row r="692" spans="5:6" x14ac:dyDescent="0.2">
      <c r="E692" t="s">
        <v>2119</v>
      </c>
      <c r="F692" s="148" t="str">
        <f>_xlfn.XLOOKUP(E692,Candidates!$A$2:$A$1988,Candidates!$L$2:$L$1988,"new")</f>
        <v>P</v>
      </c>
    </row>
    <row r="693" spans="5:6" x14ac:dyDescent="0.2">
      <c r="E693" t="s">
        <v>3965</v>
      </c>
      <c r="F693" s="148" t="str">
        <f>_xlfn.XLOOKUP(E693,Candidates!$A$2:$A$1988,Candidates!$L$2:$L$1988,"new")</f>
        <v>Low IR</v>
      </c>
    </row>
    <row r="694" spans="5:6" x14ac:dyDescent="0.2">
      <c r="E694" t="s">
        <v>2968</v>
      </c>
      <c r="F694" s="148" t="str">
        <f>_xlfn.XLOOKUP(E694,Candidates!$A$2:$A$1988,Candidates!$L$2:$L$1988,"new")</f>
        <v>P</v>
      </c>
    </row>
    <row r="695" spans="5:6" x14ac:dyDescent="0.2">
      <c r="E695" t="s">
        <v>5048</v>
      </c>
      <c r="F695" s="148" t="str">
        <f>_xlfn.XLOOKUP(E695,Candidates!$A$2:$A$1988,Candidates!$L$2:$L$1988,"new")</f>
        <v>P</v>
      </c>
    </row>
    <row r="696" spans="5:6" x14ac:dyDescent="0.2">
      <c r="E696" t="s">
        <v>413</v>
      </c>
      <c r="F696" s="148" t="str">
        <f>_xlfn.XLOOKUP(E696,Candidates!$A$2:$A$1988,Candidates!$L$2:$L$1988,"new")</f>
        <v>P</v>
      </c>
    </row>
    <row r="697" spans="5:6" x14ac:dyDescent="0.2">
      <c r="E697" t="s">
        <v>4330</v>
      </c>
      <c r="F697" s="148" t="str">
        <f>_xlfn.XLOOKUP(E697,Candidates!$A$2:$A$1988,Candidates!$L$2:$L$1988,"new")</f>
        <v>Low IR</v>
      </c>
    </row>
    <row r="698" spans="5:6" x14ac:dyDescent="0.2">
      <c r="E698" t="s">
        <v>1685</v>
      </c>
      <c r="F698" s="148" t="str">
        <f>_xlfn.XLOOKUP(E698,Candidates!$A$2:$A$1988,Candidates!$L$2:$L$1988,"new")</f>
        <v>P</v>
      </c>
    </row>
    <row r="699" spans="5:6" x14ac:dyDescent="0.2">
      <c r="E699" t="s">
        <v>2158</v>
      </c>
      <c r="F699" s="148" t="str">
        <f>_xlfn.XLOOKUP(E699,Candidates!$A$2:$A$1988,Candidates!$L$2:$L$1988,"new")</f>
        <v>P</v>
      </c>
    </row>
    <row r="700" spans="5:6" x14ac:dyDescent="0.2">
      <c r="E700" t="s">
        <v>2797</v>
      </c>
      <c r="F700" s="148" t="str">
        <f>_xlfn.XLOOKUP(E700,Candidates!$A$2:$A$1988,Candidates!$L$2:$L$1988,"new")</f>
        <v>P</v>
      </c>
    </row>
    <row r="701" spans="5:6" x14ac:dyDescent="0.2">
      <c r="E701" t="s">
        <v>6997</v>
      </c>
      <c r="F701" s="148" t="str">
        <f>_xlfn.XLOOKUP(E701,Candidates!$A$2:$A$1988,Candidates!$L$2:$L$1988,"new")</f>
        <v>new</v>
      </c>
    </row>
    <row r="702" spans="5:6" x14ac:dyDescent="0.2">
      <c r="E702" t="s">
        <v>6998</v>
      </c>
      <c r="F702" s="148" t="str">
        <f>_xlfn.XLOOKUP(E702,Candidates!$A$2:$A$1988,Candidates!$L$2:$L$1988,"new")</f>
        <v>new</v>
      </c>
    </row>
    <row r="703" spans="5:6" x14ac:dyDescent="0.2">
      <c r="E703" t="s">
        <v>6999</v>
      </c>
      <c r="F703" s="148" t="str">
        <f>_xlfn.XLOOKUP(E703,Candidates!$A$2:$A$1988,Candidates!$L$2:$L$1988,"new")</f>
        <v>new</v>
      </c>
    </row>
    <row r="704" spans="5:6" x14ac:dyDescent="0.2">
      <c r="E704" t="s">
        <v>4222</v>
      </c>
      <c r="F704" s="148" t="str">
        <f>_xlfn.XLOOKUP(E704,Candidates!$A$2:$A$1988,Candidates!$L$2:$L$1988,"new")</f>
        <v>Low IR</v>
      </c>
    </row>
    <row r="705" spans="5:6" x14ac:dyDescent="0.2">
      <c r="E705" t="s">
        <v>2052</v>
      </c>
      <c r="F705" s="148" t="str">
        <f>_xlfn.XLOOKUP(E705,Candidates!$A$2:$A$1988,Candidates!$L$2:$L$1988,"new")</f>
        <v>P</v>
      </c>
    </row>
    <row r="706" spans="5:6" x14ac:dyDescent="0.2">
      <c r="E706" t="s">
        <v>7000</v>
      </c>
      <c r="F706" s="148" t="str">
        <f>_xlfn.XLOOKUP(E706,Candidates!$A$2:$A$1988,Candidates!$L$2:$L$1988,"new")</f>
        <v>new</v>
      </c>
    </row>
    <row r="707" spans="5:6" x14ac:dyDescent="0.2">
      <c r="E707" t="s">
        <v>1770</v>
      </c>
      <c r="F707" s="148" t="str">
        <f>_xlfn.XLOOKUP(E707,Candidates!$A$2:$A$1988,Candidates!$L$2:$L$1988,"new")</f>
        <v>Low IR</v>
      </c>
    </row>
    <row r="708" spans="5:6" x14ac:dyDescent="0.2">
      <c r="E708" t="s">
        <v>2084</v>
      </c>
      <c r="F708" s="148" t="str">
        <f>_xlfn.XLOOKUP(E708,Candidates!$A$2:$A$1988,Candidates!$L$2:$L$1988,"new")</f>
        <v>P</v>
      </c>
    </row>
    <row r="709" spans="5:6" x14ac:dyDescent="0.2">
      <c r="E709" t="s">
        <v>3209</v>
      </c>
      <c r="F709" s="148" t="str">
        <f>_xlfn.XLOOKUP(E709,Candidates!$A$2:$A$1988,Candidates!$L$2:$L$1988,"new")</f>
        <v>P</v>
      </c>
    </row>
    <row r="710" spans="5:6" x14ac:dyDescent="0.2">
      <c r="E710" t="s">
        <v>7001</v>
      </c>
      <c r="F710" s="148" t="str">
        <f>_xlfn.XLOOKUP(E710,Candidates!$A$2:$A$1988,Candidates!$L$2:$L$1988,"new")</f>
        <v>new</v>
      </c>
    </row>
    <row r="711" spans="5:6" x14ac:dyDescent="0.2">
      <c r="E711" t="s">
        <v>1645</v>
      </c>
      <c r="F711" s="148" t="str">
        <f>_xlfn.XLOOKUP(E711,Candidates!$A$2:$A$1988,Candidates!$L$2:$L$1988,"new")</f>
        <v>Low IR</v>
      </c>
    </row>
    <row r="712" spans="5:6" x14ac:dyDescent="0.2">
      <c r="E712" t="s">
        <v>7002</v>
      </c>
      <c r="F712" s="148" t="str">
        <f>_xlfn.XLOOKUP(E712,Candidates!$A$2:$A$1988,Candidates!$L$2:$L$1988,"new")</f>
        <v>new</v>
      </c>
    </row>
    <row r="713" spans="5:6" x14ac:dyDescent="0.2">
      <c r="E713" t="s">
        <v>4793</v>
      </c>
      <c r="F713" s="148" t="str">
        <f>_xlfn.XLOOKUP(E713,Candidates!$A$2:$A$1988,Candidates!$L$2:$L$1988,"new")</f>
        <v>P</v>
      </c>
    </row>
    <row r="714" spans="5:6" x14ac:dyDescent="0.2">
      <c r="E714" t="s">
        <v>1298</v>
      </c>
      <c r="F714" s="148" t="str">
        <f>_xlfn.XLOOKUP(E714,Candidates!$A$2:$A$1988,Candidates!$L$2:$L$1988,"new")</f>
        <v>P</v>
      </c>
    </row>
    <row r="715" spans="5:6" x14ac:dyDescent="0.2">
      <c r="E715" t="s">
        <v>1826</v>
      </c>
      <c r="F715" s="148" t="str">
        <f>_xlfn.XLOOKUP(E715,Candidates!$A$2:$A$1988,Candidates!$L$2:$L$1988,"new")</f>
        <v>P</v>
      </c>
    </row>
    <row r="716" spans="5:6" x14ac:dyDescent="0.2">
      <c r="E716" t="s">
        <v>4735</v>
      </c>
      <c r="F716" s="148" t="str">
        <f>_xlfn.XLOOKUP(E716,Candidates!$A$2:$A$1988,Candidates!$L$2:$L$1988,"new")</f>
        <v>Low IR</v>
      </c>
    </row>
    <row r="717" spans="5:6" x14ac:dyDescent="0.2">
      <c r="E717" t="s">
        <v>3906</v>
      </c>
      <c r="F717" s="148" t="str">
        <f>_xlfn.XLOOKUP(E717,Candidates!$A$2:$A$1988,Candidates!$L$2:$L$1988,"new")</f>
        <v>P</v>
      </c>
    </row>
    <row r="718" spans="5:6" x14ac:dyDescent="0.2">
      <c r="E718" t="s">
        <v>4290</v>
      </c>
      <c r="F718" s="148" t="str">
        <f>_xlfn.XLOOKUP(E718,Candidates!$A$2:$A$1988,Candidates!$L$2:$L$1988,"new")</f>
        <v>Low IR</v>
      </c>
    </row>
    <row r="719" spans="5:6" x14ac:dyDescent="0.2">
      <c r="E719" t="s">
        <v>7003</v>
      </c>
      <c r="F719" s="148" t="str">
        <f>_xlfn.XLOOKUP(E719,Candidates!$A$2:$A$1988,Candidates!$L$2:$L$1988,"new")</f>
        <v>new</v>
      </c>
    </row>
    <row r="720" spans="5:6" x14ac:dyDescent="0.2">
      <c r="E720" t="s">
        <v>7004</v>
      </c>
      <c r="F720" s="148" t="str">
        <f>_xlfn.XLOOKUP(E720,Candidates!$A$2:$A$1988,Candidates!$L$2:$L$1988,"new")</f>
        <v>new</v>
      </c>
    </row>
    <row r="721" spans="5:6" x14ac:dyDescent="0.2">
      <c r="E721" t="s">
        <v>7005</v>
      </c>
      <c r="F721" s="148" t="str">
        <f>_xlfn.XLOOKUP(E721,Candidates!$A$2:$A$1988,Candidates!$L$2:$L$1988,"new")</f>
        <v>new</v>
      </c>
    </row>
    <row r="722" spans="5:6" x14ac:dyDescent="0.2">
      <c r="E722" t="s">
        <v>7006</v>
      </c>
      <c r="F722" s="148" t="str">
        <f>_xlfn.XLOOKUP(E722,Candidates!$A$2:$A$1988,Candidates!$L$2:$L$1988,"new")</f>
        <v>new</v>
      </c>
    </row>
    <row r="723" spans="5:6" x14ac:dyDescent="0.2">
      <c r="E723" t="s">
        <v>3697</v>
      </c>
      <c r="F723" s="148" t="str">
        <f>_xlfn.XLOOKUP(E723,Candidates!$A$2:$A$1988,Candidates!$L$2:$L$1988,"new")</f>
        <v>Low IR</v>
      </c>
    </row>
    <row r="724" spans="5:6" x14ac:dyDescent="0.2">
      <c r="E724" t="s">
        <v>631</v>
      </c>
      <c r="F724" s="148" t="str">
        <f>_xlfn.XLOOKUP(E724,Candidates!$A$2:$A$1988,Candidates!$L$2:$L$1988,"new")</f>
        <v>P</v>
      </c>
    </row>
    <row r="725" spans="5:6" x14ac:dyDescent="0.2">
      <c r="E725" t="s">
        <v>2627</v>
      </c>
      <c r="F725" s="148" t="str">
        <f>_xlfn.XLOOKUP(E725,Candidates!$A$2:$A$1988,Candidates!$L$2:$L$1988,"new")</f>
        <v>P</v>
      </c>
    </row>
    <row r="726" spans="5:6" x14ac:dyDescent="0.2">
      <c r="E726" t="s">
        <v>4462</v>
      </c>
      <c r="F726" s="148" t="str">
        <f>_xlfn.XLOOKUP(E726,Candidates!$A$2:$A$1988,Candidates!$L$2:$L$1988,"new")</f>
        <v>P</v>
      </c>
    </row>
    <row r="727" spans="5:6" x14ac:dyDescent="0.2">
      <c r="E727" t="s">
        <v>2710</v>
      </c>
      <c r="F727" s="148" t="str">
        <f>_xlfn.XLOOKUP(E727,Candidates!$A$2:$A$1988,Candidates!$L$2:$L$1988,"new")</f>
        <v>Low IR</v>
      </c>
    </row>
    <row r="728" spans="5:6" x14ac:dyDescent="0.2">
      <c r="E728" t="s">
        <v>3634</v>
      </c>
      <c r="F728" s="148" t="str">
        <f>_xlfn.XLOOKUP(E728,Candidates!$A$2:$A$1988,Candidates!$L$2:$L$1988,"new")</f>
        <v>P</v>
      </c>
    </row>
    <row r="729" spans="5:6" x14ac:dyDescent="0.2">
      <c r="E729" t="s">
        <v>878</v>
      </c>
      <c r="F729" s="148" t="str">
        <f>_xlfn.XLOOKUP(E729,Candidates!$A$2:$A$1988,Candidates!$L$2:$L$1988,"new")</f>
        <v>P</v>
      </c>
    </row>
    <row r="730" spans="5:6" x14ac:dyDescent="0.2">
      <c r="E730" t="s">
        <v>7007</v>
      </c>
      <c r="F730" s="148" t="str">
        <f>_xlfn.XLOOKUP(E730,Candidates!$A$2:$A$1988,Candidates!$L$2:$L$1988,"new")</f>
        <v>new</v>
      </c>
    </row>
    <row r="731" spans="5:6" x14ac:dyDescent="0.2">
      <c r="E731" t="s">
        <v>3319</v>
      </c>
      <c r="F731" s="148" t="str">
        <f>_xlfn.XLOOKUP(E731,Candidates!$A$2:$A$1988,Candidates!$L$2:$L$1988,"new")</f>
        <v>Low IR</v>
      </c>
    </row>
    <row r="732" spans="5:6" x14ac:dyDescent="0.2">
      <c r="E732" t="s">
        <v>4012</v>
      </c>
      <c r="F732" s="148" t="str">
        <f>_xlfn.XLOOKUP(E732,Candidates!$A$2:$A$1988,Candidates!$L$2:$L$1988,"new")</f>
        <v>P</v>
      </c>
    </row>
    <row r="733" spans="5:6" x14ac:dyDescent="0.2">
      <c r="E733" t="s">
        <v>7008</v>
      </c>
      <c r="F733" s="148" t="str">
        <f>_xlfn.XLOOKUP(E733,Candidates!$A$2:$A$1988,Candidates!$L$2:$L$1988,"new")</f>
        <v>new</v>
      </c>
    </row>
    <row r="734" spans="5:6" x14ac:dyDescent="0.2">
      <c r="E734" t="s">
        <v>5045</v>
      </c>
      <c r="F734" s="148" t="str">
        <f>_xlfn.XLOOKUP(E734,Candidates!$A$2:$A$1988,Candidates!$L$2:$L$1988,"new")</f>
        <v>Low IR</v>
      </c>
    </row>
    <row r="735" spans="5:6" x14ac:dyDescent="0.2">
      <c r="E735" t="s">
        <v>5051</v>
      </c>
      <c r="F735" s="148" t="str">
        <f>_xlfn.XLOOKUP(E735,Candidates!$A$2:$A$1988,Candidates!$L$2:$L$1988,"new")</f>
        <v>Low IR</v>
      </c>
    </row>
    <row r="736" spans="5:6" x14ac:dyDescent="0.2">
      <c r="E736" t="s">
        <v>2179</v>
      </c>
      <c r="F736" s="148" t="str">
        <f>_xlfn.XLOOKUP(E736,Candidates!$A$2:$A$1988,Candidates!$L$2:$L$1988,"new")</f>
        <v>P</v>
      </c>
    </row>
    <row r="737" spans="5:6" x14ac:dyDescent="0.2">
      <c r="E737" t="s">
        <v>510</v>
      </c>
      <c r="F737" s="148" t="str">
        <f>_xlfn.XLOOKUP(E737,Candidates!$A$2:$A$1988,Candidates!$L$2:$L$1988,"new")</f>
        <v>P</v>
      </c>
    </row>
    <row r="738" spans="5:6" x14ac:dyDescent="0.2">
      <c r="E738" t="s">
        <v>1130</v>
      </c>
      <c r="F738" s="148" t="str">
        <f>_xlfn.XLOOKUP(E738,Candidates!$A$2:$A$1988,Candidates!$L$2:$L$1988,"new")</f>
        <v>Low IR</v>
      </c>
    </row>
    <row r="739" spans="5:6" x14ac:dyDescent="0.2">
      <c r="E739" t="s">
        <v>7009</v>
      </c>
      <c r="F739" s="148" t="str">
        <f>_xlfn.XLOOKUP(E739,Candidates!$A$2:$A$1988,Candidates!$L$2:$L$1988,"new")</f>
        <v>new</v>
      </c>
    </row>
    <row r="740" spans="5:6" x14ac:dyDescent="0.2">
      <c r="E740" t="s">
        <v>5078</v>
      </c>
      <c r="F740" s="148" t="str">
        <f>_xlfn.XLOOKUP(E740,Candidates!$A$2:$A$1988,Candidates!$L$2:$L$1988,"new")</f>
        <v>Low IR</v>
      </c>
    </row>
    <row r="741" spans="5:6" x14ac:dyDescent="0.2">
      <c r="E741" t="s">
        <v>1246</v>
      </c>
      <c r="F741" s="148" t="str">
        <f>_xlfn.XLOOKUP(E741,Candidates!$A$2:$A$1988,Candidates!$L$2:$L$1988,"new")</f>
        <v>Low IR</v>
      </c>
    </row>
    <row r="742" spans="5:6" x14ac:dyDescent="0.2">
      <c r="E742" t="s">
        <v>7010</v>
      </c>
      <c r="F742" s="148" t="str">
        <f>_xlfn.XLOOKUP(E742,Candidates!$A$2:$A$1988,Candidates!$L$2:$L$1988,"new")</f>
        <v>new</v>
      </c>
    </row>
    <row r="743" spans="5:6" x14ac:dyDescent="0.2">
      <c r="E743" t="s">
        <v>3969</v>
      </c>
      <c r="F743" s="148" t="str">
        <f>_xlfn.XLOOKUP(E743,Candidates!$A$2:$A$1988,Candidates!$L$2:$L$1988,"new")</f>
        <v>Low IR</v>
      </c>
    </row>
    <row r="744" spans="5:6" x14ac:dyDescent="0.2">
      <c r="E744" t="s">
        <v>7011</v>
      </c>
      <c r="F744" s="148" t="str">
        <f>_xlfn.XLOOKUP(E744,Candidates!$A$2:$A$1988,Candidates!$L$2:$L$1988,"new")</f>
        <v>new</v>
      </c>
    </row>
    <row r="745" spans="5:6" x14ac:dyDescent="0.2">
      <c r="E745" t="s">
        <v>2591</v>
      </c>
      <c r="F745" s="148" t="str">
        <f>_xlfn.XLOOKUP(E745,Candidates!$A$2:$A$1988,Candidates!$L$2:$L$1988,"new")</f>
        <v>Low IR</v>
      </c>
    </row>
    <row r="746" spans="5:6" x14ac:dyDescent="0.2">
      <c r="E746" t="s">
        <v>1059</v>
      </c>
      <c r="F746" s="148" t="str">
        <f>_xlfn.XLOOKUP(E746,Candidates!$A$2:$A$1988,Candidates!$L$2:$L$1988,"new")</f>
        <v>Low IR</v>
      </c>
    </row>
    <row r="747" spans="5:6" x14ac:dyDescent="0.2">
      <c r="E747" t="s">
        <v>4552</v>
      </c>
      <c r="F747" s="148" t="str">
        <f>_xlfn.XLOOKUP(E747,Candidates!$A$2:$A$1988,Candidates!$L$2:$L$1988,"new")</f>
        <v>P</v>
      </c>
    </row>
    <row r="748" spans="5:6" x14ac:dyDescent="0.2">
      <c r="E748" t="s">
        <v>3185</v>
      </c>
      <c r="F748" s="148" t="str">
        <f>_xlfn.XLOOKUP(E748,Candidates!$A$2:$A$1988,Candidates!$L$2:$L$1988,"new")</f>
        <v>P</v>
      </c>
    </row>
    <row r="749" spans="5:6" x14ac:dyDescent="0.2">
      <c r="E749" t="s">
        <v>7012</v>
      </c>
      <c r="F749" s="148" t="str">
        <f>_xlfn.XLOOKUP(E749,Candidates!$A$2:$A$1988,Candidates!$L$2:$L$1988,"new")</f>
        <v>new</v>
      </c>
    </row>
    <row r="750" spans="5:6" x14ac:dyDescent="0.2">
      <c r="E750" t="s">
        <v>5203</v>
      </c>
      <c r="F750" s="148" t="str">
        <f>_xlfn.XLOOKUP(E750,Candidates!$A$2:$A$1988,Candidates!$L$2:$L$1988,"new")</f>
        <v>Low IR</v>
      </c>
    </row>
    <row r="751" spans="5:6" x14ac:dyDescent="0.2">
      <c r="E751" t="s">
        <v>4484</v>
      </c>
      <c r="F751" s="148" t="str">
        <f>_xlfn.XLOOKUP(E751,Candidates!$A$2:$A$1988,Candidates!$L$2:$L$1988,"new")</f>
        <v>Low IR</v>
      </c>
    </row>
    <row r="752" spans="5:6" x14ac:dyDescent="0.2">
      <c r="E752" t="s">
        <v>1632</v>
      </c>
      <c r="F752" s="148" t="str">
        <f>_xlfn.XLOOKUP(E752,Candidates!$A$2:$A$1988,Candidates!$L$2:$L$1988,"new")</f>
        <v>Low IR</v>
      </c>
    </row>
    <row r="753" spans="5:6" x14ac:dyDescent="0.2">
      <c r="E753" t="s">
        <v>3686</v>
      </c>
      <c r="F753" s="148" t="str">
        <f>_xlfn.XLOOKUP(E753,Candidates!$A$2:$A$1988,Candidates!$L$2:$L$1988,"new")</f>
        <v>Low IR</v>
      </c>
    </row>
    <row r="754" spans="5:6" x14ac:dyDescent="0.2">
      <c r="E754" t="s">
        <v>4873</v>
      </c>
      <c r="F754" s="148" t="str">
        <f>_xlfn.XLOOKUP(E754,Candidates!$A$2:$A$1988,Candidates!$L$2:$L$1988,"new")</f>
        <v>Low IR</v>
      </c>
    </row>
    <row r="755" spans="5:6" x14ac:dyDescent="0.2">
      <c r="E755" t="s">
        <v>3887</v>
      </c>
      <c r="F755" s="148" t="str">
        <f>_xlfn.XLOOKUP(E755,Candidates!$A$2:$A$1988,Candidates!$L$2:$L$1988,"new")</f>
        <v>Low IR</v>
      </c>
    </row>
    <row r="756" spans="5:6" x14ac:dyDescent="0.2">
      <c r="E756" t="s">
        <v>1607</v>
      </c>
      <c r="F756" s="148" t="str">
        <f>_xlfn.XLOOKUP(E756,Candidates!$A$2:$A$1988,Candidates!$L$2:$L$1988,"new")</f>
        <v>P</v>
      </c>
    </row>
    <row r="757" spans="5:6" x14ac:dyDescent="0.2">
      <c r="E757" t="s">
        <v>523</v>
      </c>
      <c r="F757" s="148" t="str">
        <f>_xlfn.XLOOKUP(E757,Candidates!$A$2:$A$1988,Candidates!$L$2:$L$1988,"new")</f>
        <v>P</v>
      </c>
    </row>
    <row r="758" spans="5:6" x14ac:dyDescent="0.2">
      <c r="E758" t="s">
        <v>3860</v>
      </c>
      <c r="F758" s="148" t="str">
        <f>_xlfn.XLOOKUP(E758,Candidates!$A$2:$A$1988,Candidates!$L$2:$L$1988,"new")</f>
        <v>P</v>
      </c>
    </row>
    <row r="759" spans="5:6" x14ac:dyDescent="0.2">
      <c r="E759" t="s">
        <v>4963</v>
      </c>
      <c r="F759" s="148" t="str">
        <f>_xlfn.XLOOKUP(E759,Candidates!$A$2:$A$1988,Candidates!$L$2:$L$1988,"new")</f>
        <v>Low IR</v>
      </c>
    </row>
    <row r="760" spans="5:6" x14ac:dyDescent="0.2">
      <c r="E760" t="s">
        <v>3193</v>
      </c>
      <c r="F760" s="148" t="str">
        <f>_xlfn.XLOOKUP(E760,Candidates!$A$2:$A$1988,Candidates!$L$2:$L$1988,"new")</f>
        <v>P</v>
      </c>
    </row>
    <row r="761" spans="5:6" x14ac:dyDescent="0.2">
      <c r="E761" t="s">
        <v>3652</v>
      </c>
      <c r="F761" s="148" t="str">
        <f>_xlfn.XLOOKUP(E761,Candidates!$A$2:$A$1988,Candidates!$L$2:$L$1988,"new")</f>
        <v>Low IR</v>
      </c>
    </row>
    <row r="762" spans="5:6" x14ac:dyDescent="0.2">
      <c r="E762" t="s">
        <v>2484</v>
      </c>
      <c r="F762" s="148" t="str">
        <f>_xlfn.XLOOKUP(E762,Candidates!$A$2:$A$1988,Candidates!$L$2:$L$1988,"new")</f>
        <v>P</v>
      </c>
    </row>
    <row r="763" spans="5:6" x14ac:dyDescent="0.2">
      <c r="E763" t="s">
        <v>7013</v>
      </c>
      <c r="F763" s="148" t="str">
        <f>_xlfn.XLOOKUP(E763,Candidates!$A$2:$A$1988,Candidates!$L$2:$L$1988,"new")</f>
        <v>new</v>
      </c>
    </row>
    <row r="764" spans="5:6" x14ac:dyDescent="0.2">
      <c r="E764" t="s">
        <v>1214</v>
      </c>
      <c r="F764" s="148" t="str">
        <f>_xlfn.XLOOKUP(E764,Candidates!$A$2:$A$1988,Candidates!$L$2:$L$1988,"new")</f>
        <v>Low IR</v>
      </c>
    </row>
    <row r="765" spans="5:6" x14ac:dyDescent="0.2">
      <c r="E765" t="s">
        <v>4478</v>
      </c>
      <c r="F765" s="148" t="str">
        <f>_xlfn.XLOOKUP(E765,Candidates!$A$2:$A$1988,Candidates!$L$2:$L$1988,"new")</f>
        <v>Low IR</v>
      </c>
    </row>
    <row r="766" spans="5:6" x14ac:dyDescent="0.2">
      <c r="E766" t="s">
        <v>5071</v>
      </c>
      <c r="F766" s="148" t="str">
        <f>_xlfn.XLOOKUP(E766,Candidates!$A$2:$A$1988,Candidates!$L$2:$L$1988,"new")</f>
        <v>Low IR</v>
      </c>
    </row>
    <row r="767" spans="5:6" x14ac:dyDescent="0.2">
      <c r="E767" t="s">
        <v>1648</v>
      </c>
      <c r="F767" s="148" t="str">
        <f>_xlfn.XLOOKUP(E767,Candidates!$A$2:$A$1988,Candidates!$L$2:$L$1988,"new")</f>
        <v>Low IR</v>
      </c>
    </row>
    <row r="768" spans="5:6" x14ac:dyDescent="0.2">
      <c r="E768" t="s">
        <v>1708</v>
      </c>
      <c r="F768" s="148" t="str">
        <f>_xlfn.XLOOKUP(E768,Candidates!$A$2:$A$1988,Candidates!$L$2:$L$1988,"new")</f>
        <v>Low IR</v>
      </c>
    </row>
    <row r="769" spans="5:6" x14ac:dyDescent="0.2">
      <c r="E769" t="s">
        <v>7014</v>
      </c>
      <c r="F769" s="148" t="str">
        <f>_xlfn.XLOOKUP(E769,Candidates!$A$2:$A$1988,Candidates!$L$2:$L$1988,"new")</f>
        <v>new</v>
      </c>
    </row>
    <row r="770" spans="5:6" x14ac:dyDescent="0.2">
      <c r="E770" t="s">
        <v>7015</v>
      </c>
      <c r="F770" s="148" t="str">
        <f>_xlfn.XLOOKUP(E770,Candidates!$A$2:$A$1988,Candidates!$L$2:$L$1988,"new")</f>
        <v>new</v>
      </c>
    </row>
    <row r="771" spans="5:6" x14ac:dyDescent="0.2">
      <c r="E771" t="s">
        <v>6653</v>
      </c>
      <c r="F771" s="148" t="str">
        <f>_xlfn.XLOOKUP(E771,Candidates!$A$2:$A$1988,Candidates!$L$2:$L$1988,"new")</f>
        <v>new</v>
      </c>
    </row>
    <row r="772" spans="5:6" x14ac:dyDescent="0.2">
      <c r="E772" t="s">
        <v>2623</v>
      </c>
      <c r="F772" s="148" t="str">
        <f>_xlfn.XLOOKUP(E772,Candidates!$A$2:$A$1988,Candidates!$L$2:$L$1988,"new")</f>
        <v>P</v>
      </c>
    </row>
    <row r="773" spans="5:6" x14ac:dyDescent="0.2">
      <c r="E773" t="s">
        <v>826</v>
      </c>
      <c r="F773" s="148" t="str">
        <f>_xlfn.XLOOKUP(E773,Candidates!$A$2:$A$1988,Candidates!$L$2:$L$1988,"new")</f>
        <v>P</v>
      </c>
    </row>
    <row r="774" spans="5:6" x14ac:dyDescent="0.2">
      <c r="E774" t="s">
        <v>7016</v>
      </c>
      <c r="F774" s="148" t="str">
        <f>_xlfn.XLOOKUP(E774,Candidates!$A$2:$A$1988,Candidates!$L$2:$L$1988,"new")</f>
        <v>new</v>
      </c>
    </row>
    <row r="775" spans="5:6" x14ac:dyDescent="0.2">
      <c r="E775" t="s">
        <v>2819</v>
      </c>
      <c r="F775" s="148" t="str">
        <f>_xlfn.XLOOKUP(E775,Candidates!$A$2:$A$1988,Candidates!$L$2:$L$1988,"new")</f>
        <v>Low IR</v>
      </c>
    </row>
    <row r="776" spans="5:6" x14ac:dyDescent="0.2">
      <c r="E776" t="s">
        <v>7017</v>
      </c>
      <c r="F776" s="148" t="str">
        <f>_xlfn.XLOOKUP(E776,Candidates!$A$2:$A$1988,Candidates!$L$2:$L$1988,"new")</f>
        <v>new</v>
      </c>
    </row>
    <row r="777" spans="5:6" x14ac:dyDescent="0.2">
      <c r="E777" t="s">
        <v>4986</v>
      </c>
      <c r="F777" s="148" t="str">
        <f>_xlfn.XLOOKUP(E777,Candidates!$A$2:$A$1988,Candidates!$L$2:$L$1988,"new")</f>
        <v>Low IR</v>
      </c>
    </row>
    <row r="778" spans="5:6" x14ac:dyDescent="0.2">
      <c r="E778" t="s">
        <v>7018</v>
      </c>
      <c r="F778" s="148" t="str">
        <f>_xlfn.XLOOKUP(E778,Candidates!$A$2:$A$1988,Candidates!$L$2:$L$1988,"new")</f>
        <v>new</v>
      </c>
    </row>
    <row r="779" spans="5:6" x14ac:dyDescent="0.2">
      <c r="E779" t="s">
        <v>2912</v>
      </c>
      <c r="F779" s="148" t="str">
        <f>_xlfn.XLOOKUP(E779,Candidates!$A$2:$A$1988,Candidates!$L$2:$L$1988,"new")</f>
        <v>P</v>
      </c>
    </row>
    <row r="780" spans="5:6" x14ac:dyDescent="0.2">
      <c r="E780" t="s">
        <v>4334</v>
      </c>
      <c r="F780" s="148" t="str">
        <f>_xlfn.XLOOKUP(E780,Candidates!$A$2:$A$1988,Candidates!$L$2:$L$1988,"new")</f>
        <v>P</v>
      </c>
    </row>
    <row r="781" spans="5:6" x14ac:dyDescent="0.2">
      <c r="E781" t="s">
        <v>5270</v>
      </c>
      <c r="F781" s="148" t="str">
        <f>_xlfn.XLOOKUP(E781,Candidates!$A$2:$A$1988,Candidates!$L$2:$L$1988,"new")</f>
        <v>Low IR</v>
      </c>
    </row>
    <row r="782" spans="5:6" x14ac:dyDescent="0.2">
      <c r="E782" t="s">
        <v>1996</v>
      </c>
      <c r="F782" s="148" t="str">
        <f>_xlfn.XLOOKUP(E782,Candidates!$A$2:$A$1988,Candidates!$L$2:$L$1988,"new")</f>
        <v>P</v>
      </c>
    </row>
    <row r="783" spans="5:6" x14ac:dyDescent="0.2">
      <c r="E783" t="s">
        <v>4255</v>
      </c>
      <c r="F783" s="148" t="str">
        <f>_xlfn.XLOOKUP(E783,Candidates!$A$2:$A$1988,Candidates!$L$2:$L$1988,"new")</f>
        <v>Low IR</v>
      </c>
    </row>
    <row r="784" spans="5:6" x14ac:dyDescent="0.2">
      <c r="E784" t="s">
        <v>5111</v>
      </c>
      <c r="F784" s="148" t="str">
        <f>_xlfn.XLOOKUP(E784,Candidates!$A$2:$A$1988,Candidates!$L$2:$L$1988,"new")</f>
        <v>Low IR</v>
      </c>
    </row>
    <row r="785" spans="5:6" x14ac:dyDescent="0.2">
      <c r="E785" t="s">
        <v>4236</v>
      </c>
      <c r="F785" s="148" t="str">
        <f>_xlfn.XLOOKUP(E785,Candidates!$A$2:$A$1988,Candidates!$L$2:$L$1988,"new")</f>
        <v>Low IR</v>
      </c>
    </row>
    <row r="786" spans="5:6" x14ac:dyDescent="0.2">
      <c r="E786" t="s">
        <v>2241</v>
      </c>
      <c r="F786" s="148" t="str">
        <f>_xlfn.XLOOKUP(E786,Candidates!$A$2:$A$1988,Candidates!$L$2:$L$1988,"new")</f>
        <v>P</v>
      </c>
    </row>
    <row r="787" spans="5:6" x14ac:dyDescent="0.2">
      <c r="E787" t="s">
        <v>3127</v>
      </c>
      <c r="F787" s="148" t="str">
        <f>_xlfn.XLOOKUP(E787,Candidates!$A$2:$A$1988,Candidates!$L$2:$L$1988,"new")</f>
        <v>Low IR</v>
      </c>
    </row>
    <row r="788" spans="5:6" x14ac:dyDescent="0.2">
      <c r="E788" t="s">
        <v>6058</v>
      </c>
      <c r="F788" s="148" t="str">
        <f>_xlfn.XLOOKUP(E788,Candidates!$A$2:$A$1988,Candidates!$L$2:$L$1988,"new")</f>
        <v>new</v>
      </c>
    </row>
    <row r="789" spans="5:6" x14ac:dyDescent="0.2">
      <c r="E789" t="s">
        <v>2218</v>
      </c>
      <c r="F789" s="148" t="str">
        <f>_xlfn.XLOOKUP(E789,Candidates!$A$2:$A$1988,Candidates!$L$2:$L$1988,"new")</f>
        <v>P</v>
      </c>
    </row>
    <row r="790" spans="5:6" x14ac:dyDescent="0.2">
      <c r="E790" t="s">
        <v>4556</v>
      </c>
      <c r="F790" s="148" t="str">
        <f>_xlfn.XLOOKUP(E790,Candidates!$A$2:$A$1988,Candidates!$L$2:$L$1988,"new")</f>
        <v>P</v>
      </c>
    </row>
    <row r="791" spans="5:6" x14ac:dyDescent="0.2">
      <c r="E791" t="s">
        <v>4360</v>
      </c>
      <c r="F791" s="148" t="str">
        <f>_xlfn.XLOOKUP(E791,Candidates!$A$2:$A$1988,Candidates!$L$2:$L$1988,"new")</f>
        <v>P</v>
      </c>
    </row>
    <row r="792" spans="5:6" x14ac:dyDescent="0.2">
      <c r="E792" t="s">
        <v>1239</v>
      </c>
      <c r="F792" s="148" t="str">
        <f>_xlfn.XLOOKUP(E792,Candidates!$A$2:$A$1988,Candidates!$L$2:$L$1988,"new")</f>
        <v>P</v>
      </c>
    </row>
    <row r="793" spans="5:6" x14ac:dyDescent="0.2">
      <c r="E793" t="s">
        <v>936</v>
      </c>
      <c r="F793" s="148" t="str">
        <f>_xlfn.XLOOKUP(E793,Candidates!$A$2:$A$1988,Candidates!$L$2:$L$1988,"new")</f>
        <v>P</v>
      </c>
    </row>
    <row r="794" spans="5:6" x14ac:dyDescent="0.2">
      <c r="E794" t="s">
        <v>4189</v>
      </c>
      <c r="F794" s="148" t="str">
        <f>_xlfn.XLOOKUP(E794,Candidates!$A$2:$A$1988,Candidates!$L$2:$L$1988,"new")</f>
        <v>P</v>
      </c>
    </row>
    <row r="795" spans="5:6" x14ac:dyDescent="0.2">
      <c r="E795" t="s">
        <v>4332</v>
      </c>
      <c r="F795" s="148" t="str">
        <f>_xlfn.XLOOKUP(E795,Candidates!$A$2:$A$1988,Candidates!$L$2:$L$1988,"new")</f>
        <v>Low IR</v>
      </c>
    </row>
    <row r="796" spans="5:6" x14ac:dyDescent="0.2">
      <c r="E796" t="s">
        <v>3699</v>
      </c>
      <c r="F796" s="148" t="str">
        <f>_xlfn.XLOOKUP(E796,Candidates!$A$2:$A$1988,Candidates!$L$2:$L$1988,"new")</f>
        <v>P</v>
      </c>
    </row>
    <row r="797" spans="5:6" x14ac:dyDescent="0.2">
      <c r="E797" t="s">
        <v>1286</v>
      </c>
      <c r="F797" s="148" t="str">
        <f>_xlfn.XLOOKUP(E797,Candidates!$A$2:$A$1988,Candidates!$L$2:$L$1988,"new")</f>
        <v>Low IR</v>
      </c>
    </row>
    <row r="798" spans="5:6" x14ac:dyDescent="0.2">
      <c r="E798" t="s">
        <v>7019</v>
      </c>
      <c r="F798" s="148" t="str">
        <f>_xlfn.XLOOKUP(E798,Candidates!$A$2:$A$1988,Candidates!$L$2:$L$1988,"new")</f>
        <v>new</v>
      </c>
    </row>
    <row r="799" spans="5:6" x14ac:dyDescent="0.2">
      <c r="E799" t="s">
        <v>2409</v>
      </c>
      <c r="F799" s="148" t="str">
        <f>_xlfn.XLOOKUP(E799,Candidates!$A$2:$A$1988,Candidates!$L$2:$L$1988,"new")</f>
        <v>P</v>
      </c>
    </row>
    <row r="800" spans="5:6" x14ac:dyDescent="0.2">
      <c r="E800" t="s">
        <v>3889</v>
      </c>
      <c r="F800" s="148" t="str">
        <f>_xlfn.XLOOKUP(E800,Candidates!$A$2:$A$1988,Candidates!$L$2:$L$1988,"new")</f>
        <v>Low IR</v>
      </c>
    </row>
    <row r="801" spans="5:6" x14ac:dyDescent="0.2">
      <c r="E801" t="s">
        <v>3963</v>
      </c>
      <c r="F801" s="148" t="str">
        <f>_xlfn.XLOOKUP(E801,Candidates!$A$2:$A$1988,Candidates!$L$2:$L$1988,"new")</f>
        <v>P</v>
      </c>
    </row>
    <row r="802" spans="5:6" x14ac:dyDescent="0.2">
      <c r="E802" t="s">
        <v>7020</v>
      </c>
      <c r="F802" s="148" t="str">
        <f>_xlfn.XLOOKUP(E802,Candidates!$A$2:$A$1988,Candidates!$L$2:$L$1988,"new")</f>
        <v>new</v>
      </c>
    </row>
    <row r="803" spans="5:6" x14ac:dyDescent="0.2">
      <c r="E803" t="s">
        <v>3497</v>
      </c>
      <c r="F803" s="148" t="str">
        <f>_xlfn.XLOOKUP(E803,Candidates!$A$2:$A$1988,Candidates!$L$2:$L$1988,"new")</f>
        <v>Low IR</v>
      </c>
    </row>
    <row r="804" spans="5:6" x14ac:dyDescent="0.2">
      <c r="E804" t="s">
        <v>1715</v>
      </c>
      <c r="F804" s="148" t="str">
        <f>_xlfn.XLOOKUP(E804,Candidates!$A$2:$A$1988,Candidates!$L$2:$L$1988,"new")</f>
        <v>Low IR</v>
      </c>
    </row>
    <row r="805" spans="5:6" x14ac:dyDescent="0.2">
      <c r="E805" t="s">
        <v>4833</v>
      </c>
      <c r="F805" s="148" t="str">
        <f>_xlfn.XLOOKUP(E805,Candidates!$A$2:$A$1988,Candidates!$L$2:$L$1988,"new")</f>
        <v>Low IR</v>
      </c>
    </row>
    <row r="806" spans="5:6" x14ac:dyDescent="0.2">
      <c r="E806" t="s">
        <v>484</v>
      </c>
      <c r="F806" s="148" t="str">
        <f>_xlfn.XLOOKUP(E806,Candidates!$A$2:$A$1988,Candidates!$L$2:$L$1988,"new")</f>
        <v>P</v>
      </c>
    </row>
    <row r="807" spans="5:6" x14ac:dyDescent="0.2">
      <c r="E807" t="s">
        <v>4599</v>
      </c>
      <c r="F807" s="148" t="str">
        <f>_xlfn.XLOOKUP(E807,Candidates!$A$2:$A$1988,Candidates!$L$2:$L$1988,"new")</f>
        <v>P</v>
      </c>
    </row>
    <row r="808" spans="5:6" x14ac:dyDescent="0.2">
      <c r="E808" t="s">
        <v>7021</v>
      </c>
      <c r="F808" s="148" t="str">
        <f>_xlfn.XLOOKUP(E808,Candidates!$A$2:$A$1988,Candidates!$L$2:$L$1988,"new")</f>
        <v>new</v>
      </c>
    </row>
    <row r="809" spans="5:6" x14ac:dyDescent="0.2">
      <c r="E809" t="s">
        <v>4209</v>
      </c>
      <c r="F809" s="148" t="str">
        <f>_xlfn.XLOOKUP(E809,Candidates!$A$2:$A$1988,Candidates!$L$2:$L$1988,"new")</f>
        <v>P</v>
      </c>
    </row>
    <row r="810" spans="5:6" x14ac:dyDescent="0.2">
      <c r="E810" t="s">
        <v>7022</v>
      </c>
      <c r="F810" s="148" t="str">
        <f>_xlfn.XLOOKUP(E810,Candidates!$A$2:$A$1988,Candidates!$L$2:$L$1988,"new")</f>
        <v>new</v>
      </c>
    </row>
    <row r="811" spans="5:6" x14ac:dyDescent="0.2">
      <c r="E811" t="s">
        <v>7023</v>
      </c>
      <c r="F811" s="148" t="str">
        <f>_xlfn.XLOOKUP(E811,Candidates!$A$2:$A$1988,Candidates!$L$2:$L$1988,"new")</f>
        <v>new</v>
      </c>
    </row>
    <row r="812" spans="5:6" x14ac:dyDescent="0.2">
      <c r="E812" t="s">
        <v>7024</v>
      </c>
      <c r="F812" s="148" t="str">
        <f>_xlfn.XLOOKUP(E812,Candidates!$A$2:$A$1988,Candidates!$L$2:$L$1988,"new")</f>
        <v>new</v>
      </c>
    </row>
    <row r="813" spans="5:6" x14ac:dyDescent="0.2">
      <c r="E813" t="s">
        <v>7025</v>
      </c>
      <c r="F813" s="148" t="str">
        <f>_xlfn.XLOOKUP(E813,Candidates!$A$2:$A$1988,Candidates!$L$2:$L$1988,"new")</f>
        <v>new</v>
      </c>
    </row>
    <row r="814" spans="5:6" x14ac:dyDescent="0.2">
      <c r="E814" t="s">
        <v>4263</v>
      </c>
      <c r="F814" s="148" t="str">
        <f>_xlfn.XLOOKUP(E814,Candidates!$A$2:$A$1988,Candidates!$L$2:$L$1988,"new")</f>
        <v>P</v>
      </c>
    </row>
    <row r="815" spans="5:6" x14ac:dyDescent="0.2">
      <c r="E815" t="s">
        <v>2047</v>
      </c>
      <c r="F815" s="148" t="str">
        <f>_xlfn.XLOOKUP(E815,Candidates!$A$2:$A$1988,Candidates!$L$2:$L$1988,"new")</f>
        <v>P</v>
      </c>
    </row>
    <row r="816" spans="5:6" x14ac:dyDescent="0.2">
      <c r="E816" t="s">
        <v>360</v>
      </c>
      <c r="F816" s="148" t="str">
        <f>_xlfn.XLOOKUP(E816,Candidates!$A$2:$A$1988,Candidates!$L$2:$L$1988,"new")</f>
        <v>P</v>
      </c>
    </row>
    <row r="817" spans="5:6" x14ac:dyDescent="0.2">
      <c r="E817" t="s">
        <v>1462</v>
      </c>
      <c r="F817" s="148" t="str">
        <f>_xlfn.XLOOKUP(E817,Candidates!$A$2:$A$1988,Candidates!$L$2:$L$1988,"new")</f>
        <v>Low IR</v>
      </c>
    </row>
    <row r="818" spans="5:6" x14ac:dyDescent="0.2">
      <c r="E818" t="s">
        <v>7026</v>
      </c>
      <c r="F818" s="148" t="str">
        <f>_xlfn.XLOOKUP(E818,Candidates!$A$2:$A$1988,Candidates!$L$2:$L$1988,"new")</f>
        <v>new</v>
      </c>
    </row>
    <row r="819" spans="5:6" x14ac:dyDescent="0.2">
      <c r="E819" t="s">
        <v>4345</v>
      </c>
      <c r="F819" s="148" t="str">
        <f>_xlfn.XLOOKUP(E819,Candidates!$A$2:$A$1988,Candidates!$L$2:$L$1988,"new")</f>
        <v>Low IR</v>
      </c>
    </row>
    <row r="820" spans="5:6" x14ac:dyDescent="0.2">
      <c r="E820" t="s">
        <v>2336</v>
      </c>
      <c r="F820" s="148" t="str">
        <f>_xlfn.XLOOKUP(E820,Candidates!$A$2:$A$1988,Candidates!$L$2:$L$1988,"new")</f>
        <v>P</v>
      </c>
    </row>
    <row r="821" spans="5:6" x14ac:dyDescent="0.2">
      <c r="E821" t="s">
        <v>7027</v>
      </c>
      <c r="F821" s="148" t="str">
        <f>_xlfn.XLOOKUP(E821,Candidates!$A$2:$A$1988,Candidates!$L$2:$L$1988,"new")</f>
        <v>new</v>
      </c>
    </row>
    <row r="822" spans="5:6" x14ac:dyDescent="0.2">
      <c r="E822" t="s">
        <v>595</v>
      </c>
      <c r="F822" s="148" t="str">
        <f>_xlfn.XLOOKUP(E822,Candidates!$A$2:$A$1988,Candidates!$L$2:$L$1988,"new")</f>
        <v>P</v>
      </c>
    </row>
    <row r="823" spans="5:6" x14ac:dyDescent="0.2">
      <c r="E823" t="s">
        <v>1624</v>
      </c>
      <c r="F823" s="148" t="str">
        <f>_xlfn.XLOOKUP(E823,Candidates!$A$2:$A$1988,Candidates!$L$2:$L$1988,"new")</f>
        <v>Low IR</v>
      </c>
    </row>
    <row r="824" spans="5:6" x14ac:dyDescent="0.2">
      <c r="E824" t="s">
        <v>2943</v>
      </c>
      <c r="F824" s="148" t="str">
        <f>_xlfn.XLOOKUP(E824,Candidates!$A$2:$A$1988,Candidates!$L$2:$L$1988,"new")</f>
        <v>P</v>
      </c>
    </row>
    <row r="825" spans="5:6" x14ac:dyDescent="0.2">
      <c r="E825" t="s">
        <v>3932</v>
      </c>
      <c r="F825" s="148" t="str">
        <f>_xlfn.XLOOKUP(E825,Candidates!$A$2:$A$1988,Candidates!$L$2:$L$1988,"new")</f>
        <v>P</v>
      </c>
    </row>
    <row r="826" spans="5:6" x14ac:dyDescent="0.2">
      <c r="E826" t="s">
        <v>4912</v>
      </c>
      <c r="F826" s="148" t="str">
        <f>_xlfn.XLOOKUP(E826,Candidates!$A$2:$A$1988,Candidates!$L$2:$L$1988,"new")</f>
        <v>P</v>
      </c>
    </row>
    <row r="827" spans="5:6" x14ac:dyDescent="0.2">
      <c r="E827" t="s">
        <v>2803</v>
      </c>
      <c r="F827" s="148" t="str">
        <f>_xlfn.XLOOKUP(E827,Candidates!$A$2:$A$1988,Candidates!$L$2:$L$1988,"new")</f>
        <v>Low IR</v>
      </c>
    </row>
    <row r="828" spans="5:6" x14ac:dyDescent="0.2">
      <c r="E828" t="s">
        <v>4918</v>
      </c>
      <c r="F828" s="148" t="str">
        <f>_xlfn.XLOOKUP(E828,Candidates!$A$2:$A$1988,Candidates!$L$2:$L$1988,"new")</f>
        <v>Low IR</v>
      </c>
    </row>
    <row r="829" spans="5:6" x14ac:dyDescent="0.2">
      <c r="E829" t="s">
        <v>7028</v>
      </c>
      <c r="F829" s="148" t="str">
        <f>_xlfn.XLOOKUP(E829,Candidates!$A$2:$A$1988,Candidates!$L$2:$L$1988,"new")</f>
        <v>new</v>
      </c>
    </row>
    <row r="830" spans="5:6" x14ac:dyDescent="0.2">
      <c r="E830" t="s">
        <v>6763</v>
      </c>
      <c r="F830" s="148" t="str">
        <f>_xlfn.XLOOKUP(E830,Candidates!$A$2:$A$1988,Candidates!$L$2:$L$1988,"new")</f>
        <v>new</v>
      </c>
    </row>
    <row r="831" spans="5:6" x14ac:dyDescent="0.2">
      <c r="E831" t="s">
        <v>7029</v>
      </c>
      <c r="F831" s="148" t="str">
        <f>_xlfn.XLOOKUP(E831,Candidates!$A$2:$A$1988,Candidates!$L$2:$L$1988,"new")</f>
        <v>new</v>
      </c>
    </row>
    <row r="832" spans="5:6" x14ac:dyDescent="0.2">
      <c r="E832" t="s">
        <v>3419</v>
      </c>
      <c r="F832" s="148" t="str">
        <f>_xlfn.XLOOKUP(E832,Candidates!$A$2:$A$1988,Candidates!$L$2:$L$1988,"new")</f>
        <v>Low IR</v>
      </c>
    </row>
    <row r="833" spans="5:6" x14ac:dyDescent="0.2">
      <c r="E833" t="s">
        <v>481</v>
      </c>
      <c r="F833" s="148" t="str">
        <f>_xlfn.XLOOKUP(E833,Candidates!$A$2:$A$1988,Candidates!$L$2:$L$1988,"new")</f>
        <v>P</v>
      </c>
    </row>
    <row r="834" spans="5:6" x14ac:dyDescent="0.2">
      <c r="E834" t="s">
        <v>2268</v>
      </c>
      <c r="F834" s="148" t="str">
        <f>_xlfn.XLOOKUP(E834,Candidates!$A$2:$A$1988,Candidates!$L$2:$L$1988,"new")</f>
        <v>P</v>
      </c>
    </row>
    <row r="835" spans="5:6" x14ac:dyDescent="0.2">
      <c r="E835" t="s">
        <v>1909</v>
      </c>
      <c r="F835" s="148" t="str">
        <f>_xlfn.XLOOKUP(E835,Candidates!$A$2:$A$1988,Candidates!$L$2:$L$1988,"new")</f>
        <v>Low IR</v>
      </c>
    </row>
    <row r="836" spans="5:6" x14ac:dyDescent="0.2">
      <c r="E836" t="s">
        <v>3332</v>
      </c>
      <c r="F836" s="148" t="str">
        <f>_xlfn.XLOOKUP(E836,Candidates!$A$2:$A$1988,Candidates!$L$2:$L$1988,"new")</f>
        <v>P</v>
      </c>
    </row>
    <row r="837" spans="5:6" x14ac:dyDescent="0.2">
      <c r="E837" t="s">
        <v>1972</v>
      </c>
      <c r="F837" s="148" t="str">
        <f>_xlfn.XLOOKUP(E837,Candidates!$A$2:$A$1988,Candidates!$L$2:$L$1988,"new")</f>
        <v>P</v>
      </c>
    </row>
    <row r="838" spans="5:6" x14ac:dyDescent="0.2">
      <c r="E838" t="s">
        <v>4650</v>
      </c>
      <c r="F838" s="148" t="str">
        <f>_xlfn.XLOOKUP(E838,Candidates!$A$2:$A$1988,Candidates!$L$2:$L$1988,"new")</f>
        <v>P</v>
      </c>
    </row>
    <row r="839" spans="5:6" x14ac:dyDescent="0.2">
      <c r="E839" t="s">
        <v>2184</v>
      </c>
      <c r="F839" s="148" t="str">
        <f>_xlfn.XLOOKUP(E839,Candidates!$A$2:$A$1988,Candidates!$L$2:$L$1988,"new")</f>
        <v>P</v>
      </c>
    </row>
    <row r="840" spans="5:6" x14ac:dyDescent="0.2">
      <c r="E840" t="s">
        <v>699</v>
      </c>
      <c r="F840" s="148" t="str">
        <f>_xlfn.XLOOKUP(E840,Candidates!$A$2:$A$1988,Candidates!$L$2:$L$1988,"new")</f>
        <v>P</v>
      </c>
    </row>
    <row r="841" spans="5:6" x14ac:dyDescent="0.2">
      <c r="E841" t="s">
        <v>6616</v>
      </c>
      <c r="F841" s="148" t="str">
        <f>_xlfn.XLOOKUP(E841,Candidates!$A$2:$A$1988,Candidates!$L$2:$L$1988,"new")</f>
        <v>new</v>
      </c>
    </row>
    <row r="842" spans="5:6" x14ac:dyDescent="0.2">
      <c r="E842" t="s">
        <v>1937</v>
      </c>
      <c r="F842" s="148" t="str">
        <f>_xlfn.XLOOKUP(E842,Candidates!$A$2:$A$1988,Candidates!$L$2:$L$1988,"new")</f>
        <v>P</v>
      </c>
    </row>
    <row r="843" spans="5:6" x14ac:dyDescent="0.2">
      <c r="E843" t="s">
        <v>2244</v>
      </c>
      <c r="F843" s="148" t="str">
        <f>_xlfn.XLOOKUP(E843,Candidates!$A$2:$A$1988,Candidates!$L$2:$L$1988,"new")</f>
        <v>P</v>
      </c>
    </row>
    <row r="844" spans="5:6" x14ac:dyDescent="0.2">
      <c r="E844" t="s">
        <v>1473</v>
      </c>
      <c r="F844" s="148" t="str">
        <f>_xlfn.XLOOKUP(E844,Candidates!$A$2:$A$1988,Candidates!$L$2:$L$1988,"new")</f>
        <v>P</v>
      </c>
    </row>
    <row r="845" spans="5:6" x14ac:dyDescent="0.2">
      <c r="E845" t="s">
        <v>4025</v>
      </c>
      <c r="F845" s="148" t="str">
        <f>_xlfn.XLOOKUP(E845,Candidates!$A$2:$A$1988,Candidates!$L$2:$L$1988,"new")</f>
        <v>P</v>
      </c>
    </row>
    <row r="846" spans="5:6" x14ac:dyDescent="0.2">
      <c r="E846" t="s">
        <v>7030</v>
      </c>
      <c r="F846" s="148" t="str">
        <f>_xlfn.XLOOKUP(E846,Candidates!$A$2:$A$1988,Candidates!$L$2:$L$1988,"new")</f>
        <v>new</v>
      </c>
    </row>
    <row r="847" spans="5:6" x14ac:dyDescent="0.2">
      <c r="E847" t="s">
        <v>7031</v>
      </c>
      <c r="F847" s="148" t="str">
        <f>_xlfn.XLOOKUP(E847,Candidates!$A$2:$A$1988,Candidates!$L$2:$L$1988,"new")</f>
        <v>new</v>
      </c>
    </row>
    <row r="848" spans="5:6" x14ac:dyDescent="0.2">
      <c r="E848" t="s">
        <v>7032</v>
      </c>
      <c r="F848" s="148" t="str">
        <f>_xlfn.XLOOKUP(E848,Candidates!$A$2:$A$1988,Candidates!$L$2:$L$1988,"new")</f>
        <v>new</v>
      </c>
    </row>
    <row r="849" spans="5:6" x14ac:dyDescent="0.2">
      <c r="E849" t="s">
        <v>2297</v>
      </c>
      <c r="F849" s="148" t="str">
        <f>_xlfn.XLOOKUP(E849,Candidates!$A$2:$A$1988,Candidates!$L$2:$L$1988,"new")</f>
        <v>P</v>
      </c>
    </row>
    <row r="850" spans="5:6" x14ac:dyDescent="0.2">
      <c r="E850" t="s">
        <v>542</v>
      </c>
      <c r="F850" s="148" t="str">
        <f>_xlfn.XLOOKUP(E850,Candidates!$A$2:$A$1988,Candidates!$L$2:$L$1988,"new")</f>
        <v>P</v>
      </c>
    </row>
    <row r="851" spans="5:6" x14ac:dyDescent="0.2">
      <c r="E851" t="s">
        <v>7033</v>
      </c>
      <c r="F851" s="148" t="str">
        <f>_xlfn.XLOOKUP(E851,Candidates!$A$2:$A$1988,Candidates!$L$2:$L$1988,"new")</f>
        <v>new</v>
      </c>
    </row>
    <row r="852" spans="5:6" x14ac:dyDescent="0.2">
      <c r="E852" t="s">
        <v>3991</v>
      </c>
      <c r="F852" s="148" t="str">
        <f>_xlfn.XLOOKUP(E852,Candidates!$A$2:$A$1988,Candidates!$L$2:$L$1988,"new")</f>
        <v>Low IR</v>
      </c>
    </row>
    <row r="853" spans="5:6" x14ac:dyDescent="0.2">
      <c r="E853" t="s">
        <v>1844</v>
      </c>
      <c r="F853" s="148" t="str">
        <f>_xlfn.XLOOKUP(E853,Candidates!$A$2:$A$1988,Candidates!$L$2:$L$1988,"new")</f>
        <v>P</v>
      </c>
    </row>
    <row r="854" spans="5:6" x14ac:dyDescent="0.2">
      <c r="E854" t="s">
        <v>3071</v>
      </c>
      <c r="F854" s="148" t="str">
        <f>_xlfn.XLOOKUP(E854,Candidates!$A$2:$A$1988,Candidates!$L$2:$L$1988,"new")</f>
        <v>Low IR</v>
      </c>
    </row>
    <row r="855" spans="5:6" x14ac:dyDescent="0.2">
      <c r="E855" t="s">
        <v>3264</v>
      </c>
      <c r="F855" s="148" t="str">
        <f>_xlfn.XLOOKUP(E855,Candidates!$A$2:$A$1988,Candidates!$L$2:$L$1988,"new")</f>
        <v>Low IR</v>
      </c>
    </row>
    <row r="856" spans="5:6" x14ac:dyDescent="0.2">
      <c r="E856" t="s">
        <v>720</v>
      </c>
      <c r="F856" s="148" t="str">
        <f>_xlfn.XLOOKUP(E856,Candidates!$A$2:$A$1988,Candidates!$L$2:$L$1988,"new")</f>
        <v>P</v>
      </c>
    </row>
    <row r="857" spans="5:6" x14ac:dyDescent="0.2">
      <c r="E857" t="s">
        <v>3031</v>
      </c>
      <c r="F857" s="148" t="str">
        <f>_xlfn.XLOOKUP(E857,Candidates!$A$2:$A$1988,Candidates!$L$2:$L$1988,"new")</f>
        <v>Low IR</v>
      </c>
    </row>
    <row r="858" spans="5:6" x14ac:dyDescent="0.2">
      <c r="E858" t="s">
        <v>4830</v>
      </c>
      <c r="F858" s="148" t="str">
        <f>_xlfn.XLOOKUP(E858,Candidates!$A$2:$A$1988,Candidates!$L$2:$L$1988,"new")</f>
        <v>Low IR</v>
      </c>
    </row>
    <row r="859" spans="5:6" x14ac:dyDescent="0.2">
      <c r="E859" t="s">
        <v>651</v>
      </c>
      <c r="F859" s="148" t="str">
        <f>_xlfn.XLOOKUP(E859,Candidates!$A$2:$A$1988,Candidates!$L$2:$L$1988,"new")</f>
        <v>P</v>
      </c>
    </row>
    <row r="860" spans="5:6" x14ac:dyDescent="0.2">
      <c r="E860" t="s">
        <v>1326</v>
      </c>
      <c r="F860" s="148" t="str">
        <f>_xlfn.XLOOKUP(E860,Candidates!$A$2:$A$1988,Candidates!$L$2:$L$1988,"new")</f>
        <v>Low IR</v>
      </c>
    </row>
    <row r="861" spans="5:6" x14ac:dyDescent="0.2">
      <c r="E861" t="s">
        <v>4369</v>
      </c>
      <c r="F861" s="148" t="str">
        <f>_xlfn.XLOOKUP(E861,Candidates!$A$2:$A$1988,Candidates!$L$2:$L$1988,"new")</f>
        <v>P</v>
      </c>
    </row>
    <row r="862" spans="5:6" x14ac:dyDescent="0.2">
      <c r="E862" t="s">
        <v>7034</v>
      </c>
      <c r="F862" s="148" t="str">
        <f>_xlfn.XLOOKUP(E862,Candidates!$A$2:$A$1988,Candidates!$L$2:$L$1988,"new")</f>
        <v>new</v>
      </c>
    </row>
    <row r="863" spans="5:6" x14ac:dyDescent="0.2">
      <c r="E863" t="s">
        <v>6085</v>
      </c>
      <c r="F863" s="148" t="str">
        <f>_xlfn.XLOOKUP(E863,Candidates!$A$2:$A$1988,Candidates!$L$2:$L$1988,"new")</f>
        <v>new</v>
      </c>
    </row>
    <row r="864" spans="5:6" x14ac:dyDescent="0.2">
      <c r="E864" t="s">
        <v>4657</v>
      </c>
      <c r="F864" s="148" t="str">
        <f>_xlfn.XLOOKUP(E864,Candidates!$A$2:$A$1988,Candidates!$L$2:$L$1988,"new")</f>
        <v>P</v>
      </c>
    </row>
    <row r="865" spans="5:6" x14ac:dyDescent="0.2">
      <c r="E865" t="s">
        <v>3850</v>
      </c>
      <c r="F865" s="148" t="str">
        <f>_xlfn.XLOOKUP(E865,Candidates!$A$2:$A$1988,Candidates!$L$2:$L$1988,"new")</f>
        <v>P</v>
      </c>
    </row>
    <row r="866" spans="5:6" x14ac:dyDescent="0.2">
      <c r="E866" t="s">
        <v>4430</v>
      </c>
      <c r="F866" s="148" t="str">
        <f>_xlfn.XLOOKUP(E866,Candidates!$A$2:$A$1988,Candidates!$L$2:$L$1988,"new")</f>
        <v>Low IR</v>
      </c>
    </row>
    <row r="867" spans="5:6" x14ac:dyDescent="0.2">
      <c r="E867" t="s">
        <v>5960</v>
      </c>
      <c r="F867" s="148" t="str">
        <f>_xlfn.XLOOKUP(E867,Candidates!$A$2:$A$1988,Candidates!$L$2:$L$1988,"new")</f>
        <v>new</v>
      </c>
    </row>
    <row r="868" spans="5:6" x14ac:dyDescent="0.2">
      <c r="E868" t="s">
        <v>4896</v>
      </c>
      <c r="F868" s="148" t="str">
        <f>_xlfn.XLOOKUP(E868,Candidates!$A$2:$A$1988,Candidates!$L$2:$L$1988,"new")</f>
        <v>Low IR</v>
      </c>
    </row>
    <row r="869" spans="5:6" x14ac:dyDescent="0.2">
      <c r="E869" t="s">
        <v>530</v>
      </c>
      <c r="F869" s="148" t="str">
        <f>_xlfn.XLOOKUP(E869,Candidates!$A$2:$A$1988,Candidates!$L$2:$L$1988,"new")</f>
        <v>P</v>
      </c>
    </row>
    <row r="870" spans="5:6" x14ac:dyDescent="0.2">
      <c r="E870" t="s">
        <v>2704</v>
      </c>
      <c r="F870" s="148" t="str">
        <f>_xlfn.XLOOKUP(E870,Candidates!$A$2:$A$1988,Candidates!$L$2:$L$1988,"new")</f>
        <v>Low IR</v>
      </c>
    </row>
    <row r="871" spans="5:6" x14ac:dyDescent="0.2">
      <c r="E871" t="s">
        <v>7035</v>
      </c>
      <c r="F871" s="148" t="str">
        <f>_xlfn.XLOOKUP(E871,Candidates!$A$2:$A$1988,Candidates!$L$2:$L$1988,"new")</f>
        <v>new</v>
      </c>
    </row>
    <row r="872" spans="5:6" x14ac:dyDescent="0.2">
      <c r="E872" t="s">
        <v>6400</v>
      </c>
      <c r="F872" s="148" t="str">
        <f>_xlfn.XLOOKUP(E872,Candidates!$A$2:$A$1988,Candidates!$L$2:$L$1988,"new")</f>
        <v>new</v>
      </c>
    </row>
    <row r="873" spans="5:6" x14ac:dyDescent="0.2">
      <c r="E873" t="s">
        <v>1449</v>
      </c>
      <c r="F873" s="148" t="str">
        <f>_xlfn.XLOOKUP(E873,Candidates!$A$2:$A$1988,Candidates!$L$2:$L$1988,"new")</f>
        <v>Low IR</v>
      </c>
    </row>
    <row r="874" spans="5:6" x14ac:dyDescent="0.2">
      <c r="E874" t="s">
        <v>7036</v>
      </c>
      <c r="F874" s="148" t="str">
        <f>_xlfn.XLOOKUP(E874,Candidates!$A$2:$A$1988,Candidates!$L$2:$L$1988,"new")</f>
        <v>new</v>
      </c>
    </row>
    <row r="875" spans="5:6" x14ac:dyDescent="0.2">
      <c r="E875" t="s">
        <v>1032</v>
      </c>
      <c r="F875" s="148" t="str">
        <f>_xlfn.XLOOKUP(E875,Candidates!$A$2:$A$1988,Candidates!$L$2:$L$1988,"new")</f>
        <v>Low IR</v>
      </c>
    </row>
    <row r="876" spans="5:6" x14ac:dyDescent="0.2">
      <c r="E876" t="s">
        <v>6750</v>
      </c>
      <c r="F876" s="148" t="str">
        <f>_xlfn.XLOOKUP(E876,Candidates!$A$2:$A$1988,Candidates!$L$2:$L$1988,"new")</f>
        <v>new</v>
      </c>
    </row>
    <row r="877" spans="5:6" x14ac:dyDescent="0.2">
      <c r="E877" t="s">
        <v>4163</v>
      </c>
      <c r="F877" s="148" t="str">
        <f>_xlfn.XLOOKUP(E877,Candidates!$A$2:$A$1988,Candidates!$L$2:$L$1988,"new")</f>
        <v>P</v>
      </c>
    </row>
    <row r="878" spans="5:6" x14ac:dyDescent="0.2">
      <c r="E878" t="s">
        <v>7037</v>
      </c>
      <c r="F878" s="148" t="str">
        <f>_xlfn.XLOOKUP(E878,Candidates!$A$2:$A$1988,Candidates!$L$2:$L$1988,"new")</f>
        <v>new</v>
      </c>
    </row>
    <row r="879" spans="5:6" x14ac:dyDescent="0.2">
      <c r="E879" t="s">
        <v>3908</v>
      </c>
      <c r="F879" s="148" t="str">
        <f>_xlfn.XLOOKUP(E879,Candidates!$A$2:$A$1988,Candidates!$L$2:$L$1988,"new")</f>
        <v>P</v>
      </c>
    </row>
    <row r="880" spans="5:6" x14ac:dyDescent="0.2">
      <c r="E880" t="s">
        <v>7038</v>
      </c>
      <c r="F880" s="148" t="str">
        <f>_xlfn.XLOOKUP(E880,Candidates!$A$2:$A$1988,Candidates!$L$2:$L$1988,"new")</f>
        <v>new</v>
      </c>
    </row>
    <row r="881" spans="5:6" x14ac:dyDescent="0.2">
      <c r="E881" t="s">
        <v>7039</v>
      </c>
      <c r="F881" s="148" t="str">
        <f>_xlfn.XLOOKUP(E881,Candidates!$A$2:$A$1988,Candidates!$L$2:$L$1988,"new")</f>
        <v>new</v>
      </c>
    </row>
    <row r="882" spans="5:6" x14ac:dyDescent="0.2">
      <c r="E882" t="s">
        <v>1541</v>
      </c>
      <c r="F882" s="148" t="str">
        <f>_xlfn.XLOOKUP(E882,Candidates!$A$2:$A$1988,Candidates!$L$2:$L$1988,"new")</f>
        <v>P</v>
      </c>
    </row>
    <row r="883" spans="5:6" x14ac:dyDescent="0.2">
      <c r="E883" t="s">
        <v>3107</v>
      </c>
      <c r="F883" s="148" t="str">
        <f>_xlfn.XLOOKUP(E883,Candidates!$A$2:$A$1988,Candidates!$L$2:$L$1988,"new")</f>
        <v>Low IR</v>
      </c>
    </row>
    <row r="884" spans="5:6" x14ac:dyDescent="0.2">
      <c r="E884" t="s">
        <v>1721</v>
      </c>
      <c r="F884" s="148" t="str">
        <f>_xlfn.XLOOKUP(E884,Candidates!$A$2:$A$1988,Candidates!$L$2:$L$1988,"new")</f>
        <v>P</v>
      </c>
    </row>
    <row r="885" spans="5:6" x14ac:dyDescent="0.2">
      <c r="E885" t="s">
        <v>4850</v>
      </c>
      <c r="F885" s="148" t="str">
        <f>_xlfn.XLOOKUP(E885,Candidates!$A$2:$A$1988,Candidates!$L$2:$L$1988,"new")</f>
        <v>Low IR</v>
      </c>
    </row>
    <row r="886" spans="5:6" x14ac:dyDescent="0.2">
      <c r="E886" t="s">
        <v>3575</v>
      </c>
      <c r="F886" s="148" t="str">
        <f>_xlfn.XLOOKUP(E886,Candidates!$A$2:$A$1988,Candidates!$L$2:$L$1988,"new")</f>
        <v>P</v>
      </c>
    </row>
    <row r="887" spans="5:6" x14ac:dyDescent="0.2">
      <c r="E887" t="s">
        <v>7040</v>
      </c>
      <c r="F887" s="148" t="str">
        <f>_xlfn.XLOOKUP(E887,Candidates!$A$2:$A$1988,Candidates!$L$2:$L$1988,"new")</f>
        <v>new</v>
      </c>
    </row>
    <row r="888" spans="5:6" x14ac:dyDescent="0.2">
      <c r="E888" t="s">
        <v>7041</v>
      </c>
      <c r="F888" s="148" t="str">
        <f>_xlfn.XLOOKUP(E888,Candidates!$A$2:$A$1988,Candidates!$L$2:$L$1988,"new")</f>
        <v>new</v>
      </c>
    </row>
    <row r="889" spans="5:6" x14ac:dyDescent="0.2">
      <c r="E889" t="s">
        <v>7042</v>
      </c>
      <c r="F889" s="148" t="str">
        <f>_xlfn.XLOOKUP(E889,Candidates!$A$2:$A$1988,Candidates!$L$2:$L$1988,"new")</f>
        <v>new</v>
      </c>
    </row>
    <row r="890" spans="5:6" x14ac:dyDescent="0.2">
      <c r="E890" t="s">
        <v>5159</v>
      </c>
      <c r="F890" s="148" t="str">
        <f>_xlfn.XLOOKUP(E890,Candidates!$A$2:$A$1988,Candidates!$L$2:$L$1988,"new")</f>
        <v>Low IR</v>
      </c>
    </row>
    <row r="891" spans="5:6" x14ac:dyDescent="0.2">
      <c r="E891" t="s">
        <v>4393</v>
      </c>
      <c r="F891" s="148" t="str">
        <f>_xlfn.XLOOKUP(E891,Candidates!$A$2:$A$1988,Candidates!$L$2:$L$1988,"new")</f>
        <v>Low IR</v>
      </c>
    </row>
    <row r="892" spans="5:6" x14ac:dyDescent="0.2">
      <c r="E892" t="s">
        <v>7043</v>
      </c>
      <c r="F892" s="148" t="str">
        <f>_xlfn.XLOOKUP(E892,Candidates!$A$2:$A$1988,Candidates!$L$2:$L$1988,"new")</f>
        <v>new</v>
      </c>
    </row>
    <row r="893" spans="5:6" x14ac:dyDescent="0.2">
      <c r="E893" t="s">
        <v>5090</v>
      </c>
      <c r="F893" s="148" t="str">
        <f>_xlfn.XLOOKUP(E893,Candidates!$A$2:$A$1988,Candidates!$L$2:$L$1988,"new")</f>
        <v>Low IR</v>
      </c>
    </row>
    <row r="894" spans="5:6" x14ac:dyDescent="0.2">
      <c r="E894" t="s">
        <v>3716</v>
      </c>
      <c r="F894" s="148" t="str">
        <f>_xlfn.XLOOKUP(E894,Candidates!$A$2:$A$1988,Candidates!$L$2:$L$1988,"new")</f>
        <v>Low IR</v>
      </c>
    </row>
    <row r="895" spans="5:6" x14ac:dyDescent="0.2">
      <c r="E895" t="s">
        <v>7044</v>
      </c>
      <c r="F895" s="148" t="str">
        <f>_xlfn.XLOOKUP(E895,Candidates!$A$2:$A$1988,Candidates!$L$2:$L$1988,"new")</f>
        <v>new</v>
      </c>
    </row>
    <row r="896" spans="5:6" x14ac:dyDescent="0.2">
      <c r="E896" t="s">
        <v>2777</v>
      </c>
      <c r="F896" s="148" t="str">
        <f>_xlfn.XLOOKUP(E896,Candidates!$A$2:$A$1988,Candidates!$L$2:$L$1988,"new")</f>
        <v>P</v>
      </c>
    </row>
    <row r="897" spans="5:6" x14ac:dyDescent="0.2">
      <c r="E897" t="s">
        <v>7045</v>
      </c>
      <c r="F897" s="148" t="str">
        <f>_xlfn.XLOOKUP(E897,Candidates!$A$2:$A$1988,Candidates!$L$2:$L$1988,"new")</f>
        <v>new</v>
      </c>
    </row>
    <row r="898" spans="5:6" x14ac:dyDescent="0.2">
      <c r="E898" t="s">
        <v>3272</v>
      </c>
      <c r="F898" s="148" t="str">
        <f>_xlfn.XLOOKUP(E898,Candidates!$A$2:$A$1988,Candidates!$L$2:$L$1988,"new")</f>
        <v>Low IR</v>
      </c>
    </row>
    <row r="899" spans="5:6" x14ac:dyDescent="0.2">
      <c r="E899" t="s">
        <v>7046</v>
      </c>
      <c r="F899" s="148" t="str">
        <f>_xlfn.XLOOKUP(E899,Candidates!$A$2:$A$1988,Candidates!$L$2:$L$1988,"new")</f>
        <v>new</v>
      </c>
    </row>
    <row r="900" spans="5:6" x14ac:dyDescent="0.2">
      <c r="E900" t="s">
        <v>841</v>
      </c>
      <c r="F900" s="148" t="str">
        <f>_xlfn.XLOOKUP(E900,Candidates!$A$2:$A$1988,Candidates!$L$2:$L$1988,"new")</f>
        <v>P</v>
      </c>
    </row>
    <row r="901" spans="5:6" x14ac:dyDescent="0.2">
      <c r="E901" t="s">
        <v>7047</v>
      </c>
      <c r="F901" s="148" t="str">
        <f>_xlfn.XLOOKUP(E901,Candidates!$A$2:$A$1988,Candidates!$L$2:$L$1988,"new")</f>
        <v>new</v>
      </c>
    </row>
    <row r="902" spans="5:6" x14ac:dyDescent="0.2">
      <c r="E902" t="s">
        <v>4732</v>
      </c>
      <c r="F902" s="148" t="str">
        <f>_xlfn.XLOOKUP(E902,Candidates!$A$2:$A$1988,Candidates!$L$2:$L$1988,"new")</f>
        <v>P</v>
      </c>
    </row>
    <row r="903" spans="5:6" x14ac:dyDescent="0.2">
      <c r="E903" t="s">
        <v>5195</v>
      </c>
      <c r="F903" s="148" t="str">
        <f>_xlfn.XLOOKUP(E903,Candidates!$A$2:$A$1988,Candidates!$L$2:$L$1988,"new")</f>
        <v>Low IR</v>
      </c>
    </row>
    <row r="904" spans="5:6" x14ac:dyDescent="0.2">
      <c r="E904" t="s">
        <v>3950</v>
      </c>
      <c r="F904" s="148" t="str">
        <f>_xlfn.XLOOKUP(E904,Candidates!$A$2:$A$1988,Candidates!$L$2:$L$1988,"new")</f>
        <v>Low IR</v>
      </c>
    </row>
    <row r="905" spans="5:6" x14ac:dyDescent="0.2">
      <c r="E905" t="s">
        <v>1791</v>
      </c>
      <c r="F905" s="148" t="str">
        <f>_xlfn.XLOOKUP(E905,Candidates!$A$2:$A$1988,Candidates!$L$2:$L$1988,"new")</f>
        <v>P</v>
      </c>
    </row>
    <row r="906" spans="5:6" x14ac:dyDescent="0.2">
      <c r="E906" t="s">
        <v>5173</v>
      </c>
      <c r="F906" s="148" t="str">
        <f>_xlfn.XLOOKUP(E906,Candidates!$A$2:$A$1988,Candidates!$L$2:$L$1988,"new")</f>
        <v>Low IR</v>
      </c>
    </row>
    <row r="907" spans="5:6" x14ac:dyDescent="0.2">
      <c r="E907" t="s">
        <v>775</v>
      </c>
      <c r="F907" s="148" t="str">
        <f>_xlfn.XLOOKUP(E907,Candidates!$A$2:$A$1988,Candidates!$L$2:$L$1988,"new")</f>
        <v>P</v>
      </c>
    </row>
    <row r="908" spans="5:6" x14ac:dyDescent="0.2">
      <c r="E908" t="s">
        <v>7048</v>
      </c>
      <c r="F908" s="148" t="str">
        <f>_xlfn.XLOOKUP(E908,Candidates!$A$2:$A$1988,Candidates!$L$2:$L$1988,"new")</f>
        <v>new</v>
      </c>
    </row>
    <row r="909" spans="5:6" x14ac:dyDescent="0.2">
      <c r="E909" t="s">
        <v>1755</v>
      </c>
      <c r="F909" s="148" t="str">
        <f>_xlfn.XLOOKUP(E909,Candidates!$A$2:$A$1988,Candidates!$L$2:$L$1988,"new")</f>
        <v>P</v>
      </c>
    </row>
    <row r="910" spans="5:6" x14ac:dyDescent="0.2">
      <c r="E910" t="s">
        <v>2570</v>
      </c>
      <c r="F910" s="148" t="str">
        <f>_xlfn.XLOOKUP(E910,Candidates!$A$2:$A$1988,Candidates!$L$2:$L$1988,"new")</f>
        <v>Low IR</v>
      </c>
    </row>
    <row r="911" spans="5:6" x14ac:dyDescent="0.2">
      <c r="E911" t="s">
        <v>2117</v>
      </c>
      <c r="F911" s="148" t="str">
        <f>_xlfn.XLOOKUP(E911,Candidates!$A$2:$A$1988,Candidates!$L$2:$L$1988,"new")</f>
        <v>P</v>
      </c>
    </row>
    <row r="912" spans="5:6" x14ac:dyDescent="0.2">
      <c r="E912" t="s">
        <v>7049</v>
      </c>
      <c r="F912" s="148" t="str">
        <f>_xlfn.XLOOKUP(E912,Candidates!$A$2:$A$1988,Candidates!$L$2:$L$1988,"new")</f>
        <v>new</v>
      </c>
    </row>
    <row r="913" spans="5:6" x14ac:dyDescent="0.2">
      <c r="E913" t="s">
        <v>1621</v>
      </c>
      <c r="F913" s="148" t="str">
        <f>_xlfn.XLOOKUP(E913,Candidates!$A$2:$A$1988,Candidates!$L$2:$L$1988,"new")</f>
        <v>Low IR</v>
      </c>
    </row>
    <row r="914" spans="5:6" x14ac:dyDescent="0.2">
      <c r="E914" t="s">
        <v>3197</v>
      </c>
      <c r="F914" s="148" t="str">
        <f>_xlfn.XLOOKUP(E914,Candidates!$A$2:$A$1988,Candidates!$L$2:$L$1988,"new")</f>
        <v>Low IR</v>
      </c>
    </row>
    <row r="915" spans="5:6" x14ac:dyDescent="0.2">
      <c r="E915" t="s">
        <v>1441</v>
      </c>
      <c r="F915" s="148" t="str">
        <f>_xlfn.XLOOKUP(E915,Candidates!$A$2:$A$1988,Candidates!$L$2:$L$1988,"new")</f>
        <v>Low IR</v>
      </c>
    </row>
    <row r="916" spans="5:6" x14ac:dyDescent="0.2">
      <c r="E916" t="s">
        <v>7050</v>
      </c>
      <c r="F916" s="148" t="str">
        <f>_xlfn.XLOOKUP(E916,Candidates!$A$2:$A$1988,Candidates!$L$2:$L$1988,"new")</f>
        <v>new</v>
      </c>
    </row>
    <row r="917" spans="5:6" x14ac:dyDescent="0.2">
      <c r="E917" t="s">
        <v>7051</v>
      </c>
      <c r="F917" s="148" t="str">
        <f>_xlfn.XLOOKUP(E917,Candidates!$A$2:$A$1988,Candidates!$L$2:$L$1988,"new")</f>
        <v>new</v>
      </c>
    </row>
    <row r="918" spans="5:6" x14ac:dyDescent="0.2">
      <c r="E918" t="s">
        <v>7052</v>
      </c>
      <c r="F918" s="148" t="str">
        <f>_xlfn.XLOOKUP(E918,Candidates!$A$2:$A$1988,Candidates!$L$2:$L$1988,"new")</f>
        <v>new</v>
      </c>
    </row>
    <row r="919" spans="5:6" x14ac:dyDescent="0.2">
      <c r="E919" t="s">
        <v>7053</v>
      </c>
      <c r="F919" s="148" t="str">
        <f>_xlfn.XLOOKUP(E919,Candidates!$A$2:$A$1988,Candidates!$L$2:$L$1988,"new")</f>
        <v>new</v>
      </c>
    </row>
    <row r="920" spans="5:6" x14ac:dyDescent="0.2">
      <c r="E920" t="s">
        <v>7054</v>
      </c>
      <c r="F920" s="148" t="str">
        <f>_xlfn.XLOOKUP(E920,Candidates!$A$2:$A$1988,Candidates!$L$2:$L$1988,"new")</f>
        <v>new</v>
      </c>
    </row>
    <row r="921" spans="5:6" x14ac:dyDescent="0.2">
      <c r="E921" t="s">
        <v>2774</v>
      </c>
      <c r="F921" s="148" t="str">
        <f>_xlfn.XLOOKUP(E921,Candidates!$A$2:$A$1988,Candidates!$L$2:$L$1988,"new")</f>
        <v>P</v>
      </c>
    </row>
    <row r="922" spans="5:6" x14ac:dyDescent="0.2">
      <c r="E922" t="s">
        <v>4001</v>
      </c>
      <c r="F922" s="148" t="str">
        <f>_xlfn.XLOOKUP(E922,Candidates!$A$2:$A$1988,Candidates!$L$2:$L$1988,"new")</f>
        <v>P</v>
      </c>
    </row>
    <row r="923" spans="5:6" x14ac:dyDescent="0.2">
      <c r="E923" t="s">
        <v>3609</v>
      </c>
      <c r="F923" s="148" t="str">
        <f>_xlfn.XLOOKUP(E923,Candidates!$A$2:$A$1988,Candidates!$L$2:$L$1988,"new")</f>
        <v>P</v>
      </c>
    </row>
    <row r="924" spans="5:6" x14ac:dyDescent="0.2">
      <c r="E924" t="s">
        <v>5831</v>
      </c>
      <c r="F924" s="148" t="str">
        <f>_xlfn.XLOOKUP(E924,Candidates!$A$2:$A$1988,Candidates!$L$2:$L$1988,"new")</f>
        <v>new</v>
      </c>
    </row>
    <row r="925" spans="5:6" x14ac:dyDescent="0.2">
      <c r="E925" t="s">
        <v>1743</v>
      </c>
      <c r="F925" s="148" t="str">
        <f>_xlfn.XLOOKUP(E925,Candidates!$A$2:$A$1988,Candidates!$L$2:$L$1988,"new")</f>
        <v>Low IR</v>
      </c>
    </row>
    <row r="926" spans="5:6" x14ac:dyDescent="0.2">
      <c r="E926" t="s">
        <v>2900</v>
      </c>
      <c r="F926" s="148" t="str">
        <f>_xlfn.XLOOKUP(E926,Candidates!$A$2:$A$1988,Candidates!$L$2:$L$1988,"new")</f>
        <v>Low IR</v>
      </c>
    </row>
    <row r="927" spans="5:6" x14ac:dyDescent="0.2">
      <c r="E927" t="s">
        <v>6668</v>
      </c>
      <c r="F927" s="148" t="str">
        <f>_xlfn.XLOOKUP(E927,Candidates!$A$2:$A$1988,Candidates!$L$2:$L$1988,"new")</f>
        <v>new</v>
      </c>
    </row>
    <row r="928" spans="5:6" x14ac:dyDescent="0.2">
      <c r="E928" t="s">
        <v>2465</v>
      </c>
      <c r="F928" s="148" t="str">
        <f>_xlfn.XLOOKUP(E928,Candidates!$A$2:$A$1988,Candidates!$L$2:$L$1988,"new")</f>
        <v>P</v>
      </c>
    </row>
    <row r="929" spans="5:6" x14ac:dyDescent="0.2">
      <c r="E929" t="s">
        <v>1393</v>
      </c>
      <c r="F929" s="148" t="str">
        <f>_xlfn.XLOOKUP(E929,Candidates!$A$2:$A$1988,Candidates!$L$2:$L$1988,"new")</f>
        <v>Low IR</v>
      </c>
    </row>
    <row r="930" spans="5:6" x14ac:dyDescent="0.2">
      <c r="E930" t="s">
        <v>3797</v>
      </c>
      <c r="F930" s="148" t="str">
        <f>_xlfn.XLOOKUP(E930,Candidates!$A$2:$A$1988,Candidates!$L$2:$L$1988,"new")</f>
        <v>P</v>
      </c>
    </row>
    <row r="931" spans="5:6" x14ac:dyDescent="0.2">
      <c r="E931" t="s">
        <v>4513</v>
      </c>
      <c r="F931" s="148" t="str">
        <f>_xlfn.XLOOKUP(E931,Candidates!$A$2:$A$1988,Candidates!$L$2:$L$1988,"new")</f>
        <v>P</v>
      </c>
    </row>
    <row r="932" spans="5:6" x14ac:dyDescent="0.2">
      <c r="E932" t="s">
        <v>4202</v>
      </c>
      <c r="F932" s="148" t="str">
        <f>_xlfn.XLOOKUP(E932,Candidates!$A$2:$A$1988,Candidates!$L$2:$L$1988,"new")</f>
        <v>Low IR</v>
      </c>
    </row>
    <row r="933" spans="5:6" x14ac:dyDescent="0.2">
      <c r="E933" t="s">
        <v>3580</v>
      </c>
      <c r="F933" s="148" t="str">
        <f>_xlfn.XLOOKUP(E933,Candidates!$A$2:$A$1988,Candidates!$L$2:$L$1988,"new")</f>
        <v>P</v>
      </c>
    </row>
    <row r="934" spans="5:6" x14ac:dyDescent="0.2">
      <c r="E934" t="s">
        <v>7055</v>
      </c>
      <c r="F934" s="148" t="str">
        <f>_xlfn.XLOOKUP(E934,Candidates!$A$2:$A$1988,Candidates!$L$2:$L$1988,"new")</f>
        <v>new</v>
      </c>
    </row>
    <row r="935" spans="5:6" x14ac:dyDescent="0.2">
      <c r="E935" t="s">
        <v>7056</v>
      </c>
      <c r="F935" s="148" t="str">
        <f>_xlfn.XLOOKUP(E935,Candidates!$A$2:$A$1988,Candidates!$L$2:$L$1988,"new")</f>
        <v>new</v>
      </c>
    </row>
    <row r="936" spans="5:6" x14ac:dyDescent="0.2">
      <c r="E936" t="s">
        <v>3274</v>
      </c>
      <c r="F936" s="148" t="str">
        <f>_xlfn.XLOOKUP(E936,Candidates!$A$2:$A$1988,Candidates!$L$2:$L$1988,"new")</f>
        <v>Low IR</v>
      </c>
    </row>
    <row r="937" spans="5:6" x14ac:dyDescent="0.2">
      <c r="E937" t="s">
        <v>4105</v>
      </c>
      <c r="F937" s="148" t="str">
        <f>_xlfn.XLOOKUP(E937,Candidates!$A$2:$A$1988,Candidates!$L$2:$L$1988,"new")</f>
        <v>Low IR</v>
      </c>
    </row>
    <row r="938" spans="5:6" x14ac:dyDescent="0.2">
      <c r="E938" t="s">
        <v>5293</v>
      </c>
      <c r="F938" s="148" t="str">
        <f>_xlfn.XLOOKUP(E938,Candidates!$A$2:$A$1988,Candidates!$L$2:$L$1988,"new")</f>
        <v>Low IR</v>
      </c>
    </row>
    <row r="939" spans="5:6" x14ac:dyDescent="0.2">
      <c r="E939" t="s">
        <v>7057</v>
      </c>
      <c r="F939" s="148" t="str">
        <f>_xlfn.XLOOKUP(E939,Candidates!$A$2:$A$1988,Candidates!$L$2:$L$1988,"new")</f>
        <v>new</v>
      </c>
    </row>
    <row r="940" spans="5:6" x14ac:dyDescent="0.2">
      <c r="E940" t="s">
        <v>3124</v>
      </c>
      <c r="F940" s="148" t="str">
        <f>_xlfn.XLOOKUP(E940,Candidates!$A$2:$A$1988,Candidates!$L$2:$L$1988,"new")</f>
        <v>Low IR</v>
      </c>
    </row>
    <row r="941" spans="5:6" x14ac:dyDescent="0.2">
      <c r="E941" t="s">
        <v>7058</v>
      </c>
      <c r="F941" s="148" t="str">
        <f>_xlfn.XLOOKUP(E941,Candidates!$A$2:$A$1988,Candidates!$L$2:$L$1988,"new")</f>
        <v>new</v>
      </c>
    </row>
    <row r="942" spans="5:6" x14ac:dyDescent="0.2">
      <c r="E942" t="s">
        <v>4167</v>
      </c>
      <c r="F942" s="148" t="str">
        <f>_xlfn.XLOOKUP(E942,Candidates!$A$2:$A$1988,Candidates!$L$2:$L$1988,"new")</f>
        <v>P</v>
      </c>
    </row>
    <row r="943" spans="5:6" x14ac:dyDescent="0.2">
      <c r="E943" t="s">
        <v>3948</v>
      </c>
      <c r="F943" s="148" t="str">
        <f>_xlfn.XLOOKUP(E943,Candidates!$A$2:$A$1988,Candidates!$L$2:$L$1988,"new")</f>
        <v>Low IR</v>
      </c>
    </row>
    <row r="944" spans="5:6" x14ac:dyDescent="0.2">
      <c r="E944" t="s">
        <v>2307</v>
      </c>
      <c r="F944" s="148" t="str">
        <f>_xlfn.XLOOKUP(E944,Candidates!$A$2:$A$1988,Candidates!$L$2:$L$1988,"new")</f>
        <v>P</v>
      </c>
    </row>
    <row r="945" spans="5:6" x14ac:dyDescent="0.2">
      <c r="E945" t="s">
        <v>7059</v>
      </c>
      <c r="F945" s="148" t="str">
        <f>_xlfn.XLOOKUP(E945,Candidates!$A$2:$A$1988,Candidates!$L$2:$L$1988,"new")</f>
        <v>new</v>
      </c>
    </row>
    <row r="946" spans="5:6" x14ac:dyDescent="0.2">
      <c r="E946" t="s">
        <v>2914</v>
      </c>
      <c r="F946" s="148" t="str">
        <f>_xlfn.XLOOKUP(E946,Candidates!$A$2:$A$1988,Candidates!$L$2:$L$1988,"new")</f>
        <v>Low IR</v>
      </c>
    </row>
    <row r="947" spans="5:6" x14ac:dyDescent="0.2">
      <c r="E947" t="s">
        <v>7060</v>
      </c>
      <c r="F947" s="148" t="str">
        <f>_xlfn.XLOOKUP(E947,Candidates!$A$2:$A$1988,Candidates!$L$2:$L$1988,"new")</f>
        <v>new</v>
      </c>
    </row>
    <row r="948" spans="5:6" x14ac:dyDescent="0.2">
      <c r="E948" t="s">
        <v>838</v>
      </c>
      <c r="F948" s="148" t="str">
        <f>_xlfn.XLOOKUP(E948,Candidates!$A$2:$A$1988,Candidates!$L$2:$L$1988,"new")</f>
        <v>P</v>
      </c>
    </row>
    <row r="949" spans="5:6" x14ac:dyDescent="0.2">
      <c r="E949" t="s">
        <v>7061</v>
      </c>
      <c r="F949" s="148" t="str">
        <f>_xlfn.XLOOKUP(E949,Candidates!$A$2:$A$1988,Candidates!$L$2:$L$1988,"new")</f>
        <v>new</v>
      </c>
    </row>
    <row r="950" spans="5:6" x14ac:dyDescent="0.2">
      <c r="E950" t="s">
        <v>1726</v>
      </c>
      <c r="F950" s="148" t="str">
        <f>_xlfn.XLOOKUP(E950,Candidates!$A$2:$A$1988,Candidates!$L$2:$L$1988,"new")</f>
        <v>P</v>
      </c>
    </row>
    <row r="951" spans="5:6" x14ac:dyDescent="0.2">
      <c r="E951" t="s">
        <v>1460</v>
      </c>
      <c r="F951" s="148" t="str">
        <f>_xlfn.XLOOKUP(E951,Candidates!$A$2:$A$1988,Candidates!$L$2:$L$1988,"new")</f>
        <v>Low IR</v>
      </c>
    </row>
    <row r="952" spans="5:6" x14ac:dyDescent="0.2">
      <c r="E952" t="s">
        <v>3244</v>
      </c>
      <c r="F952" s="148" t="str">
        <f>_xlfn.XLOOKUP(E952,Candidates!$A$2:$A$1988,Candidates!$L$2:$L$1988,"new")</f>
        <v>P</v>
      </c>
    </row>
    <row r="953" spans="5:6" x14ac:dyDescent="0.2">
      <c r="E953" t="s">
        <v>3758</v>
      </c>
      <c r="F953" s="148" t="str">
        <f>_xlfn.XLOOKUP(E953,Candidates!$A$2:$A$1988,Candidates!$L$2:$L$1988,"new")</f>
        <v>P</v>
      </c>
    </row>
    <row r="954" spans="5:6" x14ac:dyDescent="0.2">
      <c r="E954" t="s">
        <v>3578</v>
      </c>
      <c r="F954" s="148" t="str">
        <f>_xlfn.XLOOKUP(E954,Candidates!$A$2:$A$1988,Candidates!$L$2:$L$1988,"new")</f>
        <v>P</v>
      </c>
    </row>
    <row r="955" spans="5:6" x14ac:dyDescent="0.2">
      <c r="E955" t="s">
        <v>4879</v>
      </c>
      <c r="F955" s="148" t="str">
        <f>_xlfn.XLOOKUP(E955,Candidates!$A$2:$A$1988,Candidates!$L$2:$L$1988,"new")</f>
        <v>P</v>
      </c>
    </row>
    <row r="956" spans="5:6" x14ac:dyDescent="0.2">
      <c r="E956" t="s">
        <v>5080</v>
      </c>
      <c r="F956" s="148" t="str">
        <f>_xlfn.XLOOKUP(E956,Candidates!$A$2:$A$1988,Candidates!$L$2:$L$1988,"new")</f>
        <v>Low IR</v>
      </c>
    </row>
    <row r="957" spans="5:6" x14ac:dyDescent="0.2">
      <c r="E957" t="s">
        <v>4978</v>
      </c>
      <c r="F957" s="148" t="str">
        <f>_xlfn.XLOOKUP(E957,Candidates!$A$2:$A$1988,Candidates!$L$2:$L$1988,"new")</f>
        <v>Low IR</v>
      </c>
    </row>
    <row r="958" spans="5:6" x14ac:dyDescent="0.2">
      <c r="E958" t="s">
        <v>1046</v>
      </c>
      <c r="F958" s="148" t="str">
        <f>_xlfn.XLOOKUP(E958,Candidates!$A$2:$A$1988,Candidates!$L$2:$L$1988,"new")</f>
        <v>Low IR</v>
      </c>
    </row>
    <row r="959" spans="5:6" x14ac:dyDescent="0.2">
      <c r="E959" t="s">
        <v>5277</v>
      </c>
      <c r="F959" s="148" t="str">
        <f>_xlfn.XLOOKUP(E959,Candidates!$A$2:$A$1988,Candidates!$L$2:$L$1988,"new")</f>
        <v>Low IR</v>
      </c>
    </row>
    <row r="960" spans="5:6" x14ac:dyDescent="0.2">
      <c r="E960" t="s">
        <v>2762</v>
      </c>
      <c r="F960" s="148" t="str">
        <f>_xlfn.XLOOKUP(E960,Candidates!$A$2:$A$1988,Candidates!$L$2:$L$1988,"new")</f>
        <v>Low IR</v>
      </c>
    </row>
    <row r="961" spans="5:6" x14ac:dyDescent="0.2">
      <c r="E961" t="s">
        <v>458</v>
      </c>
      <c r="F961" s="148" t="str">
        <f>_xlfn.XLOOKUP(E961,Candidates!$A$2:$A$1988,Candidates!$L$2:$L$1988,"new")</f>
        <v>P</v>
      </c>
    </row>
    <row r="962" spans="5:6" x14ac:dyDescent="0.2">
      <c r="E962" t="s">
        <v>7062</v>
      </c>
      <c r="F962" s="148" t="str">
        <f>_xlfn.XLOOKUP(E962,Candidates!$A$2:$A$1988,Candidates!$L$2:$L$1988,"new")</f>
        <v>new</v>
      </c>
    </row>
    <row r="963" spans="5:6" x14ac:dyDescent="0.2">
      <c r="E963" t="s">
        <v>1077</v>
      </c>
      <c r="F963" s="148" t="str">
        <f>_xlfn.XLOOKUP(E963,Candidates!$A$2:$A$1988,Candidates!$L$2:$L$1988,"new")</f>
        <v>Low IR</v>
      </c>
    </row>
    <row r="964" spans="5:6" x14ac:dyDescent="0.2">
      <c r="E964" t="s">
        <v>7063</v>
      </c>
      <c r="F964" s="148" t="str">
        <f>_xlfn.XLOOKUP(E964,Candidates!$A$2:$A$1988,Candidates!$L$2:$L$1988,"new")</f>
        <v>new</v>
      </c>
    </row>
    <row r="965" spans="5:6" x14ac:dyDescent="0.2">
      <c r="E965" t="s">
        <v>1724</v>
      </c>
      <c r="F965" s="148" t="str">
        <f>_xlfn.XLOOKUP(E965,Candidates!$A$2:$A$1988,Candidates!$L$2:$L$1988,"new")</f>
        <v>P</v>
      </c>
    </row>
    <row r="966" spans="5:6" x14ac:dyDescent="0.2">
      <c r="E966" t="s">
        <v>7064</v>
      </c>
      <c r="F966" s="148" t="str">
        <f>_xlfn.XLOOKUP(E966,Candidates!$A$2:$A$1988,Candidates!$L$2:$L$1988,"new")</f>
        <v>new</v>
      </c>
    </row>
    <row r="967" spans="5:6" x14ac:dyDescent="0.2">
      <c r="E967" t="s">
        <v>4185</v>
      </c>
      <c r="F967" s="148" t="str">
        <f>_xlfn.XLOOKUP(E967,Candidates!$A$2:$A$1988,Candidates!$L$2:$L$1988,"new")</f>
        <v>P</v>
      </c>
    </row>
    <row r="968" spans="5:6" x14ac:dyDescent="0.2">
      <c r="E968" t="s">
        <v>7065</v>
      </c>
      <c r="F968" s="148" t="str">
        <f>_xlfn.XLOOKUP(E968,Candidates!$A$2:$A$1988,Candidates!$L$2:$L$1988,"new")</f>
        <v>new</v>
      </c>
    </row>
    <row r="969" spans="5:6" x14ac:dyDescent="0.2">
      <c r="E969" t="s">
        <v>3793</v>
      </c>
      <c r="F969" s="148" t="str">
        <f>_xlfn.XLOOKUP(E969,Candidates!$A$2:$A$1988,Candidates!$L$2:$L$1988,"new")</f>
        <v>P</v>
      </c>
    </row>
    <row r="970" spans="5:6" x14ac:dyDescent="0.2">
      <c r="E970" t="s">
        <v>902</v>
      </c>
      <c r="F970" s="148" t="str">
        <f>_xlfn.XLOOKUP(E970,Candidates!$A$2:$A$1988,Candidates!$L$2:$L$1988,"new")</f>
        <v>P</v>
      </c>
    </row>
    <row r="971" spans="5:6" x14ac:dyDescent="0.2">
      <c r="E971" t="s">
        <v>3928</v>
      </c>
      <c r="F971" s="148" t="str">
        <f>_xlfn.XLOOKUP(E971,Candidates!$A$2:$A$1988,Candidates!$L$2:$L$1988,"new")</f>
        <v>Low IR</v>
      </c>
    </row>
    <row r="972" spans="5:6" x14ac:dyDescent="0.2">
      <c r="E972" t="s">
        <v>638</v>
      </c>
      <c r="F972" s="148" t="str">
        <f>_xlfn.XLOOKUP(E972,Candidates!$A$2:$A$1988,Candidates!$L$2:$L$1988,"new")</f>
        <v>P</v>
      </c>
    </row>
    <row r="973" spans="5:6" x14ac:dyDescent="0.2">
      <c r="E973" t="s">
        <v>7066</v>
      </c>
      <c r="F973" s="148" t="str">
        <f>_xlfn.XLOOKUP(E973,Candidates!$A$2:$A$1988,Candidates!$L$2:$L$1988,"new")</f>
        <v>new</v>
      </c>
    </row>
    <row r="974" spans="5:6" x14ac:dyDescent="0.2">
      <c r="E974" t="s">
        <v>1681</v>
      </c>
      <c r="F974" s="148" t="str">
        <f>_xlfn.XLOOKUP(E974,Candidates!$A$2:$A$1988,Candidates!$L$2:$L$1988,"new")</f>
        <v>P</v>
      </c>
    </row>
    <row r="975" spans="5:6" x14ac:dyDescent="0.2">
      <c r="E975" t="s">
        <v>4282</v>
      </c>
      <c r="F975" s="148" t="str">
        <f>_xlfn.XLOOKUP(E975,Candidates!$A$2:$A$1988,Candidates!$L$2:$L$1988,"new")</f>
        <v>Low IR</v>
      </c>
    </row>
    <row r="976" spans="5:6" x14ac:dyDescent="0.2">
      <c r="E976" t="s">
        <v>3353</v>
      </c>
      <c r="F976" s="148" t="str">
        <f>_xlfn.XLOOKUP(E976,Candidates!$A$2:$A$1988,Candidates!$L$2:$L$1988,"new")</f>
        <v>Low IR</v>
      </c>
    </row>
    <row r="977" spans="5:6" x14ac:dyDescent="0.2">
      <c r="E977" t="s">
        <v>2877</v>
      </c>
      <c r="F977" s="148" t="str">
        <f>_xlfn.XLOOKUP(E977,Candidates!$A$2:$A$1988,Candidates!$L$2:$L$1988,"new")</f>
        <v>Low IR</v>
      </c>
    </row>
    <row r="978" spans="5:6" x14ac:dyDescent="0.2">
      <c r="E978" t="s">
        <v>2852</v>
      </c>
      <c r="F978" s="148" t="str">
        <f>_xlfn.XLOOKUP(E978,Candidates!$A$2:$A$1988,Candidates!$L$2:$L$1988,"new")</f>
        <v>P</v>
      </c>
    </row>
    <row r="979" spans="5:6" x14ac:dyDescent="0.2">
      <c r="E979" t="s">
        <v>3394</v>
      </c>
      <c r="F979" s="148" t="str">
        <f>_xlfn.XLOOKUP(E979,Candidates!$A$2:$A$1988,Candidates!$L$2:$L$1988,"new")</f>
        <v>Low IR</v>
      </c>
    </row>
    <row r="980" spans="5:6" x14ac:dyDescent="0.2">
      <c r="E980" t="s">
        <v>3984</v>
      </c>
      <c r="F980" s="148" t="str">
        <f>_xlfn.XLOOKUP(E980,Candidates!$A$2:$A$1988,Candidates!$L$2:$L$1988,"new")</f>
        <v>P</v>
      </c>
    </row>
    <row r="981" spans="5:6" x14ac:dyDescent="0.2">
      <c r="E981" t="s">
        <v>1819</v>
      </c>
      <c r="F981" s="148" t="str">
        <f>_xlfn.XLOOKUP(E981,Candidates!$A$2:$A$1988,Candidates!$L$2:$L$1988,"new")</f>
        <v>P</v>
      </c>
    </row>
    <row r="982" spans="5:6" x14ac:dyDescent="0.2">
      <c r="E982" t="s">
        <v>3048</v>
      </c>
      <c r="F982" s="148" t="str">
        <f>_xlfn.XLOOKUP(E982,Candidates!$A$2:$A$1988,Candidates!$L$2:$L$1988,"new")</f>
        <v>Low IR</v>
      </c>
    </row>
    <row r="983" spans="5:6" x14ac:dyDescent="0.2">
      <c r="E983" t="s">
        <v>7067</v>
      </c>
      <c r="F983" s="148" t="str">
        <f>_xlfn.XLOOKUP(E983,Candidates!$A$2:$A$1988,Candidates!$L$2:$L$1988,"new")</f>
        <v>new</v>
      </c>
    </row>
    <row r="984" spans="5:6" x14ac:dyDescent="0.2">
      <c r="E984" t="s">
        <v>7068</v>
      </c>
      <c r="F984" s="148" t="str">
        <f>_xlfn.XLOOKUP(E984,Candidates!$A$2:$A$1988,Candidates!$L$2:$L$1988,"new")</f>
        <v>new</v>
      </c>
    </row>
    <row r="985" spans="5:6" x14ac:dyDescent="0.2">
      <c r="E985" t="s">
        <v>3182</v>
      </c>
      <c r="F985" s="148" t="str">
        <f>_xlfn.XLOOKUP(E985,Candidates!$A$2:$A$1988,Candidates!$L$2:$L$1988,"new")</f>
        <v>Low IR</v>
      </c>
    </row>
    <row r="986" spans="5:6" x14ac:dyDescent="0.2">
      <c r="E986" t="s">
        <v>2025</v>
      </c>
      <c r="F986" s="148" t="str">
        <f>_xlfn.XLOOKUP(E986,Candidates!$A$2:$A$1988,Candidates!$L$2:$L$1988,"new")</f>
        <v>P</v>
      </c>
    </row>
    <row r="987" spans="5:6" x14ac:dyDescent="0.2">
      <c r="E987" t="s">
        <v>7069</v>
      </c>
      <c r="F987" s="148" t="str">
        <f>_xlfn.XLOOKUP(E987,Candidates!$A$2:$A$1988,Candidates!$L$2:$L$1988,"new")</f>
        <v>new</v>
      </c>
    </row>
    <row r="988" spans="5:6" x14ac:dyDescent="0.2">
      <c r="E988" t="s">
        <v>2502</v>
      </c>
      <c r="F988" s="148" t="str">
        <f>_xlfn.XLOOKUP(E988,Candidates!$A$2:$A$1988,Candidates!$L$2:$L$1988,"new")</f>
        <v>P</v>
      </c>
    </row>
    <row r="989" spans="5:6" x14ac:dyDescent="0.2">
      <c r="E989" t="s">
        <v>2523</v>
      </c>
      <c r="F989" s="148" t="str">
        <f>_xlfn.XLOOKUP(E989,Candidates!$A$2:$A$1988,Candidates!$L$2:$L$1988,"new")</f>
        <v>P</v>
      </c>
    </row>
    <row r="990" spans="5:6" x14ac:dyDescent="0.2">
      <c r="E990" t="s">
        <v>4406</v>
      </c>
      <c r="F990" s="148" t="str">
        <f>_xlfn.XLOOKUP(E990,Candidates!$A$2:$A$1988,Candidates!$L$2:$L$1988,"new")</f>
        <v>Low IR</v>
      </c>
    </row>
    <row r="991" spans="5:6" x14ac:dyDescent="0.2">
      <c r="E991" t="s">
        <v>2949</v>
      </c>
      <c r="F991" s="148" t="str">
        <f>_xlfn.XLOOKUP(E991,Candidates!$A$2:$A$1988,Candidates!$L$2:$L$1988,"new")</f>
        <v>Low IR</v>
      </c>
    </row>
    <row r="992" spans="5:6" x14ac:dyDescent="0.2">
      <c r="E992" t="s">
        <v>1728</v>
      </c>
      <c r="F992" s="148" t="str">
        <f>_xlfn.XLOOKUP(E992,Candidates!$A$2:$A$1988,Candidates!$L$2:$L$1988,"new")</f>
        <v>P</v>
      </c>
    </row>
    <row r="993" spans="5:6" x14ac:dyDescent="0.2">
      <c r="E993" t="s">
        <v>7070</v>
      </c>
      <c r="F993" s="148" t="str">
        <f>_xlfn.XLOOKUP(E993,Candidates!$A$2:$A$1988,Candidates!$L$2:$L$1988,"new")</f>
        <v>new</v>
      </c>
    </row>
    <row r="994" spans="5:6" x14ac:dyDescent="0.2">
      <c r="E994" t="s">
        <v>5008</v>
      </c>
      <c r="F994" s="148" t="str">
        <f>_xlfn.XLOOKUP(E994,Candidates!$A$2:$A$1988,Candidates!$L$2:$L$1988,"new")</f>
        <v>Low IR</v>
      </c>
    </row>
    <row r="995" spans="5:6" x14ac:dyDescent="0.2">
      <c r="E995" t="s">
        <v>7071</v>
      </c>
      <c r="F995" s="148" t="str">
        <f>_xlfn.XLOOKUP(E995,Candidates!$A$2:$A$1988,Candidates!$L$2:$L$1988,"new")</f>
        <v>new</v>
      </c>
    </row>
    <row r="996" spans="5:6" x14ac:dyDescent="0.2">
      <c r="E996" t="s">
        <v>7072</v>
      </c>
      <c r="F996" s="148" t="str">
        <f>_xlfn.XLOOKUP(E996,Candidates!$A$2:$A$1988,Candidates!$L$2:$L$1988,"new")</f>
        <v>new</v>
      </c>
    </row>
    <row r="997" spans="5:6" x14ac:dyDescent="0.2">
      <c r="E997" t="s">
        <v>4446</v>
      </c>
      <c r="F997" s="148" t="str">
        <f>_xlfn.XLOOKUP(E997,Candidates!$A$2:$A$1988,Candidates!$L$2:$L$1988,"new")</f>
        <v>P</v>
      </c>
    </row>
    <row r="998" spans="5:6" x14ac:dyDescent="0.2">
      <c r="E998" t="s">
        <v>4751</v>
      </c>
      <c r="F998" s="148" t="str">
        <f>_xlfn.XLOOKUP(E998,Candidates!$A$2:$A$1988,Candidates!$L$2:$L$1988,"new")</f>
        <v>Low IR</v>
      </c>
    </row>
    <row r="999" spans="5:6" x14ac:dyDescent="0.2">
      <c r="E999" t="s">
        <v>4258</v>
      </c>
      <c r="F999" s="148" t="str">
        <f>_xlfn.XLOOKUP(E999,Candidates!$A$2:$A$1988,Candidates!$L$2:$L$1988,"new")</f>
        <v>Low IR</v>
      </c>
    </row>
    <row r="1000" spans="5:6" x14ac:dyDescent="0.2">
      <c r="E1000" t="s">
        <v>1926</v>
      </c>
      <c r="F1000" s="148" t="str">
        <f>_xlfn.XLOOKUP(E1000,Candidates!$A$2:$A$1988,Candidates!$L$2:$L$1988,"new")</f>
        <v>P</v>
      </c>
    </row>
    <row r="1001" spans="5:6" x14ac:dyDescent="0.2">
      <c r="E1001" t="s">
        <v>7073</v>
      </c>
      <c r="F1001" s="148" t="str">
        <f>_xlfn.XLOOKUP(E1001,Candidates!$A$2:$A$1988,Candidates!$L$2:$L$1988,"new")</f>
        <v>new</v>
      </c>
    </row>
    <row r="1002" spans="5:6" x14ac:dyDescent="0.2">
      <c r="E1002" t="s">
        <v>4944</v>
      </c>
      <c r="F1002" s="148" t="str">
        <f>_xlfn.XLOOKUP(E1002,Candidates!$A$2:$A$1988,Candidates!$L$2:$L$1988,"new")</f>
        <v>Low IR</v>
      </c>
    </row>
    <row r="1003" spans="5:6" x14ac:dyDescent="0.2">
      <c r="E1003" t="s">
        <v>1382</v>
      </c>
      <c r="F1003" s="148" t="str">
        <f>_xlfn.XLOOKUP(E1003,Candidates!$A$2:$A$1988,Candidates!$L$2:$L$1988,"new")</f>
        <v>Low IR</v>
      </c>
    </row>
    <row r="1004" spans="5:6" x14ac:dyDescent="0.2">
      <c r="E1004" t="s">
        <v>7074</v>
      </c>
      <c r="F1004" s="148" t="str">
        <f>_xlfn.XLOOKUP(E1004,Candidates!$A$2:$A$1988,Candidates!$L$2:$L$1988,"new")</f>
        <v>new</v>
      </c>
    </row>
    <row r="1005" spans="5:6" x14ac:dyDescent="0.2">
      <c r="E1005" t="s">
        <v>4645</v>
      </c>
      <c r="F1005" s="148" t="str">
        <f>_xlfn.XLOOKUP(E1005,Candidates!$A$2:$A$1988,Candidates!$L$2:$L$1988,"new")</f>
        <v>P</v>
      </c>
    </row>
    <row r="1006" spans="5:6" x14ac:dyDescent="0.2">
      <c r="E1006" t="s">
        <v>1295</v>
      </c>
      <c r="F1006" s="148" t="str">
        <f>_xlfn.XLOOKUP(E1006,Candidates!$A$2:$A$1988,Candidates!$L$2:$L$1988,"new")</f>
        <v>Low IR</v>
      </c>
    </row>
    <row r="1007" spans="5:6" x14ac:dyDescent="0.2">
      <c r="E1007" t="s">
        <v>2708</v>
      </c>
      <c r="F1007" s="148" t="str">
        <f>_xlfn.XLOOKUP(E1007,Candidates!$A$2:$A$1988,Candidates!$L$2:$L$1988,"new")</f>
        <v>Low IR</v>
      </c>
    </row>
    <row r="1008" spans="5:6" x14ac:dyDescent="0.2">
      <c r="E1008" t="s">
        <v>7075</v>
      </c>
      <c r="F1008" s="148" t="str">
        <f>_xlfn.XLOOKUP(E1008,Candidates!$A$2:$A$1988,Candidates!$L$2:$L$1988,"new")</f>
        <v>new</v>
      </c>
    </row>
    <row r="1009" spans="5:6" x14ac:dyDescent="0.2">
      <c r="E1009" t="s">
        <v>7076</v>
      </c>
      <c r="F1009" s="148" t="str">
        <f>_xlfn.XLOOKUP(E1009,Candidates!$A$2:$A$1988,Candidates!$L$2:$L$1988,"new")</f>
        <v>new</v>
      </c>
    </row>
    <row r="1010" spans="5:6" x14ac:dyDescent="0.2">
      <c r="E1010" t="s">
        <v>2895</v>
      </c>
      <c r="F1010" s="148" t="str">
        <f>_xlfn.XLOOKUP(E1010,Candidates!$A$2:$A$1988,Candidates!$L$2:$L$1988,"new")</f>
        <v>Low IR</v>
      </c>
    </row>
    <row r="1011" spans="5:6" x14ac:dyDescent="0.2">
      <c r="E1011" t="s">
        <v>4601</v>
      </c>
      <c r="F1011" s="148" t="str">
        <f>_xlfn.XLOOKUP(E1011,Candidates!$A$2:$A$1988,Candidates!$L$2:$L$1988,"new")</f>
        <v>P</v>
      </c>
    </row>
    <row r="1012" spans="5:6" x14ac:dyDescent="0.2">
      <c r="E1012" t="s">
        <v>4965</v>
      </c>
      <c r="F1012" s="148" t="str">
        <f>_xlfn.XLOOKUP(E1012,Candidates!$A$2:$A$1988,Candidates!$L$2:$L$1988,"new")</f>
        <v>Low IR</v>
      </c>
    </row>
    <row r="1013" spans="5:6" x14ac:dyDescent="0.2">
      <c r="E1013" t="s">
        <v>4193</v>
      </c>
      <c r="F1013" s="148" t="str">
        <f>_xlfn.XLOOKUP(E1013,Candidates!$A$2:$A$1988,Candidates!$L$2:$L$1988,"new")</f>
        <v>P</v>
      </c>
    </row>
    <row r="1014" spans="5:6" x14ac:dyDescent="0.2">
      <c r="E1014" t="s">
        <v>2982</v>
      </c>
      <c r="F1014" s="148" t="str">
        <f>_xlfn.XLOOKUP(E1014,Candidates!$A$2:$A$1988,Candidates!$L$2:$L$1988,"new")</f>
        <v>P</v>
      </c>
    </row>
    <row r="1015" spans="5:6" x14ac:dyDescent="0.2">
      <c r="E1015" t="s">
        <v>2885</v>
      </c>
      <c r="F1015" s="148" t="str">
        <f>_xlfn.XLOOKUP(E1015,Candidates!$A$2:$A$1988,Candidates!$L$2:$L$1988,"new")</f>
        <v>Low IR</v>
      </c>
    </row>
    <row r="1016" spans="5:6" x14ac:dyDescent="0.2">
      <c r="E1016" t="s">
        <v>955</v>
      </c>
      <c r="F1016" s="148" t="str">
        <f>_xlfn.XLOOKUP(E1016,Candidates!$A$2:$A$1988,Candidates!$L$2:$L$1988,"new")</f>
        <v>Low IR</v>
      </c>
    </row>
    <row r="1017" spans="5:6" x14ac:dyDescent="0.2">
      <c r="E1017" t="s">
        <v>5060</v>
      </c>
      <c r="F1017" s="148" t="str">
        <f>_xlfn.XLOOKUP(E1017,Candidates!$A$2:$A$1988,Candidates!$L$2:$L$1988,"new")</f>
        <v>Low IR</v>
      </c>
    </row>
    <row r="1018" spans="5:6" x14ac:dyDescent="0.2">
      <c r="E1018" t="s">
        <v>7077</v>
      </c>
      <c r="F1018" s="148" t="str">
        <f>_xlfn.XLOOKUP(E1018,Candidates!$A$2:$A$1988,Candidates!$L$2:$L$1988,"new")</f>
        <v>new</v>
      </c>
    </row>
    <row r="1019" spans="5:6" x14ac:dyDescent="0.2">
      <c r="E1019" t="s">
        <v>7078</v>
      </c>
      <c r="F1019" s="148" t="str">
        <f>_xlfn.XLOOKUP(E1019,Candidates!$A$2:$A$1988,Candidates!$L$2:$L$1988,"new")</f>
        <v>new</v>
      </c>
    </row>
    <row r="1020" spans="5:6" x14ac:dyDescent="0.2">
      <c r="E1020" t="s">
        <v>1476</v>
      </c>
      <c r="F1020" s="148" t="str">
        <f>_xlfn.XLOOKUP(E1020,Candidates!$A$2:$A$1988,Candidates!$L$2:$L$1988,"new")</f>
        <v>Low IR</v>
      </c>
    </row>
    <row r="1021" spans="5:6" x14ac:dyDescent="0.2">
      <c r="E1021" t="s">
        <v>7079</v>
      </c>
      <c r="F1021" s="148" t="str">
        <f>_xlfn.XLOOKUP(E1021,Candidates!$A$2:$A$1988,Candidates!$L$2:$L$1988,"new")</f>
        <v>new</v>
      </c>
    </row>
    <row r="1022" spans="5:6" x14ac:dyDescent="0.2">
      <c r="E1022" t="s">
        <v>7080</v>
      </c>
      <c r="F1022" s="148" t="str">
        <f>_xlfn.XLOOKUP(E1022,Candidates!$A$2:$A$1988,Candidates!$L$2:$L$1988,"new")</f>
        <v>new</v>
      </c>
    </row>
    <row r="1023" spans="5:6" x14ac:dyDescent="0.2">
      <c r="E1023" t="s">
        <v>462</v>
      </c>
      <c r="F1023" s="148" t="str">
        <f>_xlfn.XLOOKUP(E1023,Candidates!$A$2:$A$1988,Candidates!$L$2:$L$1988,"new")</f>
        <v>P</v>
      </c>
    </row>
    <row r="1024" spans="5:6" x14ac:dyDescent="0.2">
      <c r="E1024" t="s">
        <v>7081</v>
      </c>
      <c r="F1024" s="148" t="str">
        <f>_xlfn.XLOOKUP(E1024,Candidates!$A$2:$A$1988,Candidates!$L$2:$L$1988,"new")</f>
        <v>new</v>
      </c>
    </row>
    <row r="1025" spans="5:6" x14ac:dyDescent="0.2">
      <c r="E1025" t="s">
        <v>2792</v>
      </c>
      <c r="F1025" s="148" t="str">
        <f>_xlfn.XLOOKUP(E1025,Candidates!$A$2:$A$1988,Candidates!$L$2:$L$1988,"new")</f>
        <v>P</v>
      </c>
    </row>
    <row r="1026" spans="5:6" x14ac:dyDescent="0.2">
      <c r="E1026" t="s">
        <v>4975</v>
      </c>
      <c r="F1026" s="148" t="str">
        <f>_xlfn.XLOOKUP(E1026,Candidates!$A$2:$A$1988,Candidates!$L$2:$L$1988,"new")</f>
        <v>Low IR</v>
      </c>
    </row>
    <row r="1027" spans="5:6" x14ac:dyDescent="0.2">
      <c r="E1027" t="s">
        <v>3735</v>
      </c>
      <c r="F1027" s="148" t="str">
        <f>_xlfn.XLOOKUP(E1027,Candidates!$A$2:$A$1988,Candidates!$L$2:$L$1988,"new")</f>
        <v>P</v>
      </c>
    </row>
    <row r="1028" spans="5:6" x14ac:dyDescent="0.2">
      <c r="E1028" t="s">
        <v>4675</v>
      </c>
      <c r="F1028" s="148" t="str">
        <f>_xlfn.XLOOKUP(E1028,Candidates!$A$2:$A$1988,Candidates!$L$2:$L$1988,"new")</f>
        <v>P</v>
      </c>
    </row>
    <row r="1029" spans="5:6" x14ac:dyDescent="0.2">
      <c r="E1029" t="s">
        <v>7082</v>
      </c>
      <c r="F1029" s="148" t="str">
        <f>_xlfn.XLOOKUP(E1029,Candidates!$A$2:$A$1988,Candidates!$L$2:$L$1988,"new")</f>
        <v>new</v>
      </c>
    </row>
    <row r="1030" spans="5:6" x14ac:dyDescent="0.2">
      <c r="E1030" t="s">
        <v>5235</v>
      </c>
      <c r="F1030" s="148" t="str">
        <f>_xlfn.XLOOKUP(E1030,Candidates!$A$2:$A$1988,Candidates!$L$2:$L$1988,"new")</f>
        <v>Low IR</v>
      </c>
    </row>
    <row r="1031" spans="5:6" x14ac:dyDescent="0.2">
      <c r="E1031" t="s">
        <v>5157</v>
      </c>
      <c r="F1031" s="148" t="str">
        <f>_xlfn.XLOOKUP(E1031,Candidates!$A$2:$A$1988,Candidates!$L$2:$L$1988,"new")</f>
        <v>Low IR</v>
      </c>
    </row>
    <row r="1032" spans="5:6" x14ac:dyDescent="0.2">
      <c r="E1032" t="s">
        <v>5200</v>
      </c>
      <c r="F1032" s="148" t="str">
        <f>_xlfn.XLOOKUP(E1032,Candidates!$A$2:$A$1988,Candidates!$L$2:$L$1988,"new")</f>
        <v>Low IR</v>
      </c>
    </row>
    <row r="1033" spans="5:6" x14ac:dyDescent="0.2">
      <c r="E1033" t="s">
        <v>5135</v>
      </c>
      <c r="F1033" s="148" t="str">
        <f>_xlfn.XLOOKUP(E1033,Candidates!$A$2:$A$1988,Candidates!$L$2:$L$1988,"new")</f>
        <v>Low IR</v>
      </c>
    </row>
    <row r="1034" spans="5:6" x14ac:dyDescent="0.2">
      <c r="E1034" t="s">
        <v>1078</v>
      </c>
      <c r="F1034" s="148" t="str">
        <f>_xlfn.XLOOKUP(E1034,Candidates!$A$2:$A$1988,Candidates!$L$2:$L$1988,"new")</f>
        <v>Low IR</v>
      </c>
    </row>
    <row r="1035" spans="5:6" x14ac:dyDescent="0.2">
      <c r="E1035" t="s">
        <v>2674</v>
      </c>
      <c r="F1035" s="148" t="str">
        <f>_xlfn.XLOOKUP(E1035,Candidates!$A$2:$A$1988,Candidates!$L$2:$L$1988,"new")</f>
        <v>Low IR</v>
      </c>
    </row>
    <row r="1036" spans="5:6" x14ac:dyDescent="0.2">
      <c r="E1036" t="s">
        <v>7083</v>
      </c>
      <c r="F1036" s="148" t="str">
        <f>_xlfn.XLOOKUP(E1036,Candidates!$A$2:$A$1988,Candidates!$L$2:$L$1988,"new")</f>
        <v>new</v>
      </c>
    </row>
    <row r="1037" spans="5:6" x14ac:dyDescent="0.2">
      <c r="E1037" t="s">
        <v>2472</v>
      </c>
      <c r="F1037" s="148" t="str">
        <f>_xlfn.XLOOKUP(E1037,Candidates!$A$2:$A$1988,Candidates!$L$2:$L$1988,"new")</f>
        <v>P</v>
      </c>
    </row>
    <row r="1038" spans="5:6" x14ac:dyDescent="0.2">
      <c r="E1038" t="s">
        <v>7084</v>
      </c>
      <c r="F1038" s="148" t="str">
        <f>_xlfn.XLOOKUP(E1038,Candidates!$A$2:$A$1988,Candidates!$L$2:$L$1988,"new")</f>
        <v>new</v>
      </c>
    </row>
    <row r="1039" spans="5:6" x14ac:dyDescent="0.2">
      <c r="E1039" t="s">
        <v>7085</v>
      </c>
      <c r="F1039" s="148" t="str">
        <f>_xlfn.XLOOKUP(E1039,Candidates!$A$2:$A$1988,Candidates!$L$2:$L$1988,"new")</f>
        <v>new</v>
      </c>
    </row>
    <row r="1040" spans="5:6" x14ac:dyDescent="0.2">
      <c r="E1040" t="s">
        <v>2438</v>
      </c>
      <c r="F1040" s="148" t="str">
        <f>_xlfn.XLOOKUP(E1040,Candidates!$A$2:$A$1988,Candidates!$L$2:$L$1988,"new")</f>
        <v>P</v>
      </c>
    </row>
    <row r="1041" spans="5:6" x14ac:dyDescent="0.2">
      <c r="E1041" t="s">
        <v>2906</v>
      </c>
      <c r="F1041" s="148" t="str">
        <f>_xlfn.XLOOKUP(E1041,Candidates!$A$2:$A$1988,Candidates!$L$2:$L$1988,"new")</f>
        <v>Low IR</v>
      </c>
    </row>
    <row r="1042" spans="5:6" x14ac:dyDescent="0.2">
      <c r="E1042" t="s">
        <v>1562</v>
      </c>
      <c r="F1042" s="148" t="str">
        <f>_xlfn.XLOOKUP(E1042,Candidates!$A$2:$A$1988,Candidates!$L$2:$L$1988,"new")</f>
        <v>Low IR</v>
      </c>
    </row>
    <row r="1043" spans="5:6" x14ac:dyDescent="0.2">
      <c r="E1043" t="s">
        <v>2418</v>
      </c>
      <c r="F1043" s="148" t="str">
        <f>_xlfn.XLOOKUP(E1043,Candidates!$A$2:$A$1988,Candidates!$L$2:$L$1988,"new")</f>
        <v>Low IR</v>
      </c>
    </row>
    <row r="1044" spans="5:6" x14ac:dyDescent="0.2">
      <c r="E1044" t="s">
        <v>2313</v>
      </c>
      <c r="F1044" s="148" t="str">
        <f>_xlfn.XLOOKUP(E1044,Candidates!$A$2:$A$1988,Candidates!$L$2:$L$1988,"new")</f>
        <v>P</v>
      </c>
    </row>
    <row r="1045" spans="5:6" x14ac:dyDescent="0.2">
      <c r="E1045" t="s">
        <v>7086</v>
      </c>
      <c r="F1045" s="148" t="str">
        <f>_xlfn.XLOOKUP(E1045,Candidates!$A$2:$A$1988,Candidates!$L$2:$L$1988,"new")</f>
        <v>new</v>
      </c>
    </row>
    <row r="1046" spans="5:6" x14ac:dyDescent="0.2">
      <c r="E1046" t="s">
        <v>549</v>
      </c>
      <c r="F1046" s="148" t="str">
        <f>_xlfn.XLOOKUP(E1046,Candidates!$A$2:$A$1988,Candidates!$L$2:$L$1988,"new")</f>
        <v>P</v>
      </c>
    </row>
    <row r="1047" spans="5:6" x14ac:dyDescent="0.2">
      <c r="E1047" t="s">
        <v>824</v>
      </c>
      <c r="F1047" s="148" t="str">
        <f>_xlfn.XLOOKUP(E1047,Candidates!$A$2:$A$1988,Candidates!$L$2:$L$1988,"new")</f>
        <v>Low IR</v>
      </c>
    </row>
    <row r="1048" spans="5:6" x14ac:dyDescent="0.2">
      <c r="E1048" t="s">
        <v>3795</v>
      </c>
      <c r="F1048" s="148" t="str">
        <f>_xlfn.XLOOKUP(E1048,Candidates!$A$2:$A$1988,Candidates!$L$2:$L$1988,"new")</f>
        <v>P</v>
      </c>
    </row>
    <row r="1049" spans="5:6" x14ac:dyDescent="0.2">
      <c r="E1049" t="s">
        <v>7087</v>
      </c>
      <c r="F1049" s="148" t="str">
        <f>_xlfn.XLOOKUP(E1049,Candidates!$A$2:$A$1988,Candidates!$L$2:$L$1988,"new")</f>
        <v>new</v>
      </c>
    </row>
    <row r="1050" spans="5:6" x14ac:dyDescent="0.2">
      <c r="E1050" t="s">
        <v>3466</v>
      </c>
      <c r="F1050" s="148" t="str">
        <f>_xlfn.XLOOKUP(E1050,Candidates!$A$2:$A$1988,Candidates!$L$2:$L$1988,"new")</f>
        <v>Low IR</v>
      </c>
    </row>
    <row r="1051" spans="5:6" x14ac:dyDescent="0.2">
      <c r="E1051" t="s">
        <v>7088</v>
      </c>
      <c r="F1051" s="148" t="str">
        <f>_xlfn.XLOOKUP(E1051,Candidates!$A$2:$A$1988,Candidates!$L$2:$L$1988,"new")</f>
        <v>new</v>
      </c>
    </row>
    <row r="1052" spans="5:6" x14ac:dyDescent="0.2">
      <c r="E1052" t="s">
        <v>561</v>
      </c>
      <c r="F1052" s="148" t="str">
        <f>_xlfn.XLOOKUP(E1052,Candidates!$A$2:$A$1988,Candidates!$L$2:$L$1988,"new")</f>
        <v>P</v>
      </c>
    </row>
    <row r="1053" spans="5:6" x14ac:dyDescent="0.2">
      <c r="E1053" t="s">
        <v>2440</v>
      </c>
      <c r="F1053" s="148" t="str">
        <f>_xlfn.XLOOKUP(E1053,Candidates!$A$2:$A$1988,Candidates!$L$2:$L$1988,"new")</f>
        <v>P</v>
      </c>
    </row>
    <row r="1054" spans="5:6" x14ac:dyDescent="0.2">
      <c r="E1054" t="s">
        <v>1753</v>
      </c>
      <c r="F1054" s="148" t="str">
        <f>_xlfn.XLOOKUP(E1054,Candidates!$A$2:$A$1988,Candidates!$L$2:$L$1988,"new")</f>
        <v>P</v>
      </c>
    </row>
    <row r="1055" spans="5:6" x14ac:dyDescent="0.2">
      <c r="E1055" t="s">
        <v>4871</v>
      </c>
      <c r="F1055" s="148" t="str">
        <f>_xlfn.XLOOKUP(E1055,Candidates!$A$2:$A$1988,Candidates!$L$2:$L$1988,"new")</f>
        <v>Low IR</v>
      </c>
    </row>
    <row r="1056" spans="5:6" x14ac:dyDescent="0.2">
      <c r="E1056" t="s">
        <v>1809</v>
      </c>
      <c r="F1056" s="148" t="str">
        <f>_xlfn.XLOOKUP(E1056,Candidates!$A$2:$A$1988,Candidates!$L$2:$L$1988,"new")</f>
        <v>P</v>
      </c>
    </row>
    <row r="1057" spans="5:6" x14ac:dyDescent="0.2">
      <c r="E1057" t="s">
        <v>861</v>
      </c>
      <c r="F1057" s="148" t="str">
        <f>_xlfn.XLOOKUP(E1057,Candidates!$A$2:$A$1988,Candidates!$L$2:$L$1988,"new")</f>
        <v>P</v>
      </c>
    </row>
    <row r="1058" spans="5:6" x14ac:dyDescent="0.2">
      <c r="E1058" t="s">
        <v>7089</v>
      </c>
      <c r="F1058" s="148" t="str">
        <f>_xlfn.XLOOKUP(E1058,Candidates!$A$2:$A$1988,Candidates!$L$2:$L$1988,"new")</f>
        <v>new</v>
      </c>
    </row>
    <row r="1059" spans="5:6" x14ac:dyDescent="0.2">
      <c r="E1059" t="s">
        <v>7090</v>
      </c>
      <c r="F1059" s="148" t="str">
        <f>_xlfn.XLOOKUP(E1059,Candidates!$A$2:$A$1988,Candidates!$L$2:$L$1988,"new")</f>
        <v>new</v>
      </c>
    </row>
    <row r="1060" spans="5:6" x14ac:dyDescent="0.2">
      <c r="E1060" t="s">
        <v>1052</v>
      </c>
      <c r="F1060" s="148" t="str">
        <f>_xlfn.XLOOKUP(E1060,Candidates!$A$2:$A$1988,Candidates!$L$2:$L$1988,"new")</f>
        <v>Low IR</v>
      </c>
    </row>
    <row r="1061" spans="5:6" x14ac:dyDescent="0.2">
      <c r="E1061" t="s">
        <v>2681</v>
      </c>
      <c r="F1061" s="148" t="str">
        <f>_xlfn.XLOOKUP(E1061,Candidates!$A$2:$A$1988,Candidates!$L$2:$L$1988,"new")</f>
        <v>P</v>
      </c>
    </row>
    <row r="1062" spans="5:6" x14ac:dyDescent="0.2">
      <c r="E1062" t="s">
        <v>7091</v>
      </c>
      <c r="F1062" s="148" t="str">
        <f>_xlfn.XLOOKUP(E1062,Candidates!$A$2:$A$1988,Candidates!$L$2:$L$1988,"new")</f>
        <v>new</v>
      </c>
    </row>
    <row r="1063" spans="5:6" x14ac:dyDescent="0.2">
      <c r="E1063" t="s">
        <v>7092</v>
      </c>
      <c r="F1063" s="148" t="str">
        <f>_xlfn.XLOOKUP(E1063,Candidates!$A$2:$A$1988,Candidates!$L$2:$L$1988,"new")</f>
        <v>new</v>
      </c>
    </row>
    <row r="1064" spans="5:6" x14ac:dyDescent="0.2">
      <c r="E1064" t="s">
        <v>1007</v>
      </c>
      <c r="F1064" s="148" t="str">
        <f>_xlfn.XLOOKUP(E1064,Candidates!$A$2:$A$1988,Candidates!$L$2:$L$1988,"new")</f>
        <v>Low IR</v>
      </c>
    </row>
    <row r="1065" spans="5:6" x14ac:dyDescent="0.2">
      <c r="E1065" t="s">
        <v>893</v>
      </c>
      <c r="F1065" s="148" t="str">
        <f>_xlfn.XLOOKUP(E1065,Candidates!$A$2:$A$1988,Candidates!$L$2:$L$1988,"new")</f>
        <v>P</v>
      </c>
    </row>
    <row r="1066" spans="5:6" x14ac:dyDescent="0.2">
      <c r="E1066" t="s">
        <v>7093</v>
      </c>
      <c r="F1066" s="148" t="str">
        <f>_xlfn.XLOOKUP(E1066,Candidates!$A$2:$A$1988,Candidates!$L$2:$L$1988,"new")</f>
        <v>new</v>
      </c>
    </row>
    <row r="1067" spans="5:6" x14ac:dyDescent="0.2">
      <c r="E1067" t="s">
        <v>2744</v>
      </c>
      <c r="F1067" s="148" t="str">
        <f>_xlfn.XLOOKUP(E1067,Candidates!$A$2:$A$1988,Candidates!$L$2:$L$1988,"new")</f>
        <v>Low IR</v>
      </c>
    </row>
    <row r="1068" spans="5:6" x14ac:dyDescent="0.2">
      <c r="E1068" t="s">
        <v>1486</v>
      </c>
      <c r="F1068" s="148" t="str">
        <f>_xlfn.XLOOKUP(E1068,Candidates!$A$2:$A$1988,Candidates!$L$2:$L$1988,"new")</f>
        <v>P</v>
      </c>
    </row>
    <row r="1069" spans="5:6" x14ac:dyDescent="0.2">
      <c r="E1069" t="s">
        <v>1403</v>
      </c>
      <c r="F1069" s="148" t="str">
        <f>_xlfn.XLOOKUP(E1069,Candidates!$A$2:$A$1988,Candidates!$L$2:$L$1988,"new")</f>
        <v>Low IR</v>
      </c>
    </row>
    <row r="1070" spans="5:6" x14ac:dyDescent="0.2">
      <c r="E1070" t="s">
        <v>4007</v>
      </c>
      <c r="F1070" s="148" t="str">
        <f>_xlfn.XLOOKUP(E1070,Candidates!$A$2:$A$1988,Candidates!$L$2:$L$1988,"new")</f>
        <v>P</v>
      </c>
    </row>
    <row r="1071" spans="5:6" x14ac:dyDescent="0.2">
      <c r="E1071" t="s">
        <v>7094</v>
      </c>
      <c r="F1071" s="148" t="str">
        <f>_xlfn.XLOOKUP(E1071,Candidates!$A$2:$A$1988,Candidates!$L$2:$L$1988,"new")</f>
        <v>new</v>
      </c>
    </row>
    <row r="1072" spans="5:6" x14ac:dyDescent="0.2">
      <c r="E1072" t="s">
        <v>5037</v>
      </c>
      <c r="F1072" s="148" t="str">
        <f>_xlfn.XLOOKUP(E1072,Candidates!$A$2:$A$1988,Candidates!$L$2:$L$1988,"new")</f>
        <v>Low IR</v>
      </c>
    </row>
    <row r="1073" spans="5:6" x14ac:dyDescent="0.2">
      <c r="E1073" t="s">
        <v>1080</v>
      </c>
      <c r="F1073" s="148" t="str">
        <f>_xlfn.XLOOKUP(E1073,Candidates!$A$2:$A$1988,Candidates!$L$2:$L$1988,"new")</f>
        <v>Low IR</v>
      </c>
    </row>
    <row r="1074" spans="5:6" x14ac:dyDescent="0.2">
      <c r="E1074" t="s">
        <v>383</v>
      </c>
      <c r="F1074" s="148" t="str">
        <f>_xlfn.XLOOKUP(E1074,Candidates!$A$2:$A$1988,Candidates!$L$2:$L$1988,"new")</f>
        <v>P</v>
      </c>
    </row>
    <row r="1075" spans="5:6" x14ac:dyDescent="0.2">
      <c r="E1075" t="s">
        <v>2037</v>
      </c>
      <c r="F1075" s="148" t="str">
        <f>_xlfn.XLOOKUP(E1075,Candidates!$A$2:$A$1988,Candidates!$L$2:$L$1988,"new")</f>
        <v>P</v>
      </c>
    </row>
    <row r="1076" spans="5:6" x14ac:dyDescent="0.2">
      <c r="E1076" t="s">
        <v>3453</v>
      </c>
      <c r="F1076" s="148" t="str">
        <f>_xlfn.XLOOKUP(E1076,Candidates!$A$2:$A$1988,Candidates!$L$2:$L$1988,"new")</f>
        <v>Low IR</v>
      </c>
    </row>
    <row r="1077" spans="5:6" x14ac:dyDescent="0.2">
      <c r="E1077" t="s">
        <v>4336</v>
      </c>
      <c r="F1077" s="148" t="str">
        <f>_xlfn.XLOOKUP(E1077,Candidates!$A$2:$A$1988,Candidates!$L$2:$L$1988,"new")</f>
        <v>P</v>
      </c>
    </row>
    <row r="1078" spans="5:6" x14ac:dyDescent="0.2">
      <c r="E1078" t="s">
        <v>2984</v>
      </c>
      <c r="F1078" s="148" t="str">
        <f>_xlfn.XLOOKUP(E1078,Candidates!$A$2:$A$1988,Candidates!$L$2:$L$1988,"new")</f>
        <v>P</v>
      </c>
    </row>
    <row r="1079" spans="5:6" x14ac:dyDescent="0.2">
      <c r="E1079" t="s">
        <v>7095</v>
      </c>
      <c r="F1079" s="148" t="str">
        <f>_xlfn.XLOOKUP(E1079,Candidates!$A$2:$A$1988,Candidates!$L$2:$L$1988,"new")</f>
        <v>new</v>
      </c>
    </row>
    <row r="1080" spans="5:6" x14ac:dyDescent="0.2">
      <c r="E1080" t="s">
        <v>3902</v>
      </c>
      <c r="F1080" s="148" t="str">
        <f>_xlfn.XLOOKUP(E1080,Candidates!$A$2:$A$1988,Candidates!$L$2:$L$1988,"new")</f>
        <v>P</v>
      </c>
    </row>
    <row r="1081" spans="5:6" x14ac:dyDescent="0.2">
      <c r="E1081" t="s">
        <v>429</v>
      </c>
      <c r="F1081" s="148" t="str">
        <f>_xlfn.XLOOKUP(E1081,Candidates!$A$2:$A$1988,Candidates!$L$2:$L$1988,"new")</f>
        <v>P</v>
      </c>
    </row>
    <row r="1082" spans="5:6" x14ac:dyDescent="0.2">
      <c r="E1082" t="s">
        <v>7096</v>
      </c>
      <c r="F1082" s="148" t="str">
        <f>_xlfn.XLOOKUP(E1082,Candidates!$A$2:$A$1988,Candidates!$L$2:$L$1988,"new")</f>
        <v>new</v>
      </c>
    </row>
    <row r="1083" spans="5:6" x14ac:dyDescent="0.2">
      <c r="E1083" t="s">
        <v>2781</v>
      </c>
      <c r="F1083" s="148" t="str">
        <f>_xlfn.XLOOKUP(E1083,Candidates!$A$2:$A$1988,Candidates!$L$2:$L$1988,"new")</f>
        <v>Low IR</v>
      </c>
    </row>
    <row r="1084" spans="5:6" x14ac:dyDescent="0.2">
      <c r="E1084" t="s">
        <v>4785</v>
      </c>
      <c r="F1084" s="148" t="str">
        <f>_xlfn.XLOOKUP(E1084,Candidates!$A$2:$A$1988,Candidates!$L$2:$L$1988,"new")</f>
        <v>P</v>
      </c>
    </row>
    <row r="1085" spans="5:6" x14ac:dyDescent="0.2">
      <c r="E1085" t="s">
        <v>1522</v>
      </c>
      <c r="F1085" s="148" t="str">
        <f>_xlfn.XLOOKUP(E1085,Candidates!$A$2:$A$1988,Candidates!$L$2:$L$1988,"new")</f>
        <v>P</v>
      </c>
    </row>
    <row r="1086" spans="5:6" x14ac:dyDescent="0.2">
      <c r="E1086" t="s">
        <v>7097</v>
      </c>
      <c r="F1086" s="148" t="str">
        <f>_xlfn.XLOOKUP(E1086,Candidates!$A$2:$A$1988,Candidates!$L$2:$L$1988,"new")</f>
        <v>new</v>
      </c>
    </row>
    <row r="1087" spans="5:6" x14ac:dyDescent="0.2">
      <c r="E1087" t="s">
        <v>5192</v>
      </c>
      <c r="F1087" s="148" t="str">
        <f>_xlfn.XLOOKUP(E1087,Candidates!$A$2:$A$1988,Candidates!$L$2:$L$1988,"new")</f>
        <v>Low IR</v>
      </c>
    </row>
    <row r="1088" spans="5:6" x14ac:dyDescent="0.2">
      <c r="E1088" t="s">
        <v>2467</v>
      </c>
      <c r="F1088" s="148" t="str">
        <f>_xlfn.XLOOKUP(E1088,Candidates!$A$2:$A$1988,Candidates!$L$2:$L$1988,"new")</f>
        <v>Low IR</v>
      </c>
    </row>
    <row r="1089" spans="5:6" x14ac:dyDescent="0.2">
      <c r="E1089" t="s">
        <v>5300</v>
      </c>
      <c r="F1089" s="148" t="str">
        <f>_xlfn.XLOOKUP(E1089,Candidates!$A$2:$A$1988,Candidates!$L$2:$L$1988,"new")</f>
        <v>Low IR</v>
      </c>
    </row>
    <row r="1090" spans="5:6" x14ac:dyDescent="0.2">
      <c r="E1090" t="s">
        <v>926</v>
      </c>
      <c r="F1090" s="148" t="str">
        <f>_xlfn.XLOOKUP(E1090,Candidates!$A$2:$A$1988,Candidates!$L$2:$L$1988,"new")</f>
        <v>Low IR</v>
      </c>
    </row>
    <row r="1091" spans="5:6" x14ac:dyDescent="0.2">
      <c r="E1091" t="s">
        <v>4295</v>
      </c>
      <c r="F1091" s="148" t="str">
        <f>_xlfn.XLOOKUP(E1091,Candidates!$A$2:$A$1988,Candidates!$L$2:$L$1988,"new")</f>
        <v>P</v>
      </c>
    </row>
    <row r="1092" spans="5:6" x14ac:dyDescent="0.2">
      <c r="E1092" t="s">
        <v>4808</v>
      </c>
      <c r="F1092" s="148" t="str">
        <f>_xlfn.XLOOKUP(E1092,Candidates!$A$2:$A$1988,Candidates!$L$2:$L$1988,"new")</f>
        <v>Low IR</v>
      </c>
    </row>
    <row r="1093" spans="5:6" x14ac:dyDescent="0.2">
      <c r="E1093" t="s">
        <v>4108</v>
      </c>
      <c r="F1093" s="148" t="str">
        <f>_xlfn.XLOOKUP(E1093,Candidates!$A$2:$A$1988,Candidates!$L$2:$L$1988,"new")</f>
        <v>Low IR</v>
      </c>
    </row>
    <row r="1094" spans="5:6" x14ac:dyDescent="0.2">
      <c r="E1094" t="s">
        <v>1467</v>
      </c>
      <c r="F1094" s="148" t="str">
        <f>_xlfn.XLOOKUP(E1094,Candidates!$A$2:$A$1988,Candidates!$L$2:$L$1988,"new")</f>
        <v>Low IR</v>
      </c>
    </row>
    <row r="1095" spans="5:6" x14ac:dyDescent="0.2">
      <c r="E1095" t="s">
        <v>1507</v>
      </c>
      <c r="F1095" s="148" t="str">
        <f>_xlfn.XLOOKUP(E1095,Candidates!$A$2:$A$1988,Candidates!$L$2:$L$1988,"new")</f>
        <v>Low IR</v>
      </c>
    </row>
    <row r="1096" spans="5:6" x14ac:dyDescent="0.2">
      <c r="E1096" t="s">
        <v>1138</v>
      </c>
      <c r="F1096" s="148" t="str">
        <f>_xlfn.XLOOKUP(E1096,Candidates!$A$2:$A$1988,Candidates!$L$2:$L$1988,"new")</f>
        <v>Low IR</v>
      </c>
    </row>
    <row r="1097" spans="5:6" x14ac:dyDescent="0.2">
      <c r="E1097" t="s">
        <v>1219</v>
      </c>
      <c r="F1097" s="148" t="str">
        <f>_xlfn.XLOOKUP(E1097,Candidates!$A$2:$A$1988,Candidates!$L$2:$L$1988,"new")</f>
        <v>Low IR</v>
      </c>
    </row>
    <row r="1098" spans="5:6" x14ac:dyDescent="0.2">
      <c r="E1098" t="s">
        <v>2691</v>
      </c>
      <c r="F1098" s="148" t="str">
        <f>_xlfn.XLOOKUP(E1098,Candidates!$A$2:$A$1988,Candidates!$L$2:$L$1988,"new")</f>
        <v>Low IR</v>
      </c>
    </row>
    <row r="1099" spans="5:6" x14ac:dyDescent="0.2">
      <c r="E1099" t="s">
        <v>1427</v>
      </c>
      <c r="F1099" s="148" t="str">
        <f>_xlfn.XLOOKUP(E1099,Candidates!$A$2:$A$1988,Candidates!$L$2:$L$1988,"new")</f>
        <v>Low IR</v>
      </c>
    </row>
    <row r="1100" spans="5:6" x14ac:dyDescent="0.2">
      <c r="E1100" t="s">
        <v>4613</v>
      </c>
      <c r="F1100" s="148" t="str">
        <f>_xlfn.XLOOKUP(E1100,Candidates!$A$2:$A$1988,Candidates!$L$2:$L$1988,"new")</f>
        <v>Low IR</v>
      </c>
    </row>
    <row r="1101" spans="5:6" x14ac:dyDescent="0.2">
      <c r="E1101" t="s">
        <v>7098</v>
      </c>
      <c r="F1101" s="148" t="str">
        <f>_xlfn.XLOOKUP(E1101,Candidates!$A$2:$A$1988,Candidates!$L$2:$L$1988,"new")</f>
        <v>new</v>
      </c>
    </row>
    <row r="1102" spans="5:6" x14ac:dyDescent="0.2">
      <c r="E1102" t="s">
        <v>7099</v>
      </c>
      <c r="F1102" s="148" t="str">
        <f>_xlfn.XLOOKUP(E1102,Candidates!$A$2:$A$1988,Candidates!$L$2:$L$1988,"new")</f>
        <v>new</v>
      </c>
    </row>
    <row r="1103" spans="5:6" x14ac:dyDescent="0.2">
      <c r="E1103" t="s">
        <v>7100</v>
      </c>
      <c r="F1103" s="148" t="str">
        <f>_xlfn.XLOOKUP(E1103,Candidates!$A$2:$A$1988,Candidates!$L$2:$L$1988,"new")</f>
        <v>new</v>
      </c>
    </row>
    <row r="1104" spans="5:6" x14ac:dyDescent="0.2">
      <c r="E1104" t="s">
        <v>7101</v>
      </c>
      <c r="F1104" s="148" t="str">
        <f>_xlfn.XLOOKUP(E1104,Candidates!$A$2:$A$1988,Candidates!$L$2:$L$1988,"new")</f>
        <v>new</v>
      </c>
    </row>
    <row r="1105" spans="5:6" x14ac:dyDescent="0.2">
      <c r="E1105" t="s">
        <v>2607</v>
      </c>
      <c r="F1105" s="148" t="str">
        <f>_xlfn.XLOOKUP(E1105,Candidates!$A$2:$A$1988,Candidates!$L$2:$L$1988,"new")</f>
        <v>Low IR</v>
      </c>
    </row>
    <row r="1106" spans="5:6" x14ac:dyDescent="0.2">
      <c r="E1106" t="s">
        <v>7102</v>
      </c>
      <c r="F1106" s="148" t="str">
        <f>_xlfn.XLOOKUP(E1106,Candidates!$A$2:$A$1988,Candidates!$L$2:$L$1988,"new")</f>
        <v>new</v>
      </c>
    </row>
    <row r="1107" spans="5:6" x14ac:dyDescent="0.2">
      <c r="E1107" t="s">
        <v>7103</v>
      </c>
      <c r="F1107" s="148" t="str">
        <f>_xlfn.XLOOKUP(E1107,Candidates!$A$2:$A$1988,Candidates!$L$2:$L$1988,"new")</f>
        <v>new</v>
      </c>
    </row>
    <row r="1108" spans="5:6" x14ac:dyDescent="0.2">
      <c r="E1108" t="s">
        <v>2678</v>
      </c>
      <c r="F1108" s="148" t="str">
        <f>_xlfn.XLOOKUP(E1108,Candidates!$A$2:$A$1988,Candidates!$L$2:$L$1988,"new")</f>
        <v>P</v>
      </c>
    </row>
    <row r="1109" spans="5:6" x14ac:dyDescent="0.2">
      <c r="E1109" t="s">
        <v>7104</v>
      </c>
      <c r="F1109" s="148" t="str">
        <f>_xlfn.XLOOKUP(E1109,Candidates!$A$2:$A$1988,Candidates!$L$2:$L$1988,"new")</f>
        <v>new</v>
      </c>
    </row>
    <row r="1110" spans="5:6" x14ac:dyDescent="0.2">
      <c r="E1110" t="s">
        <v>4158</v>
      </c>
      <c r="F1110" s="148" t="str">
        <f>_xlfn.XLOOKUP(E1110,Candidates!$A$2:$A$1988,Candidates!$L$2:$L$1988,"new")</f>
        <v>Low IR</v>
      </c>
    </row>
    <row r="1111" spans="5:6" x14ac:dyDescent="0.2">
      <c r="E1111" t="s">
        <v>5168</v>
      </c>
      <c r="F1111" s="148" t="str">
        <f>_xlfn.XLOOKUP(E1111,Candidates!$A$2:$A$1988,Candidates!$L$2:$L$1988,"new")</f>
        <v>Low IR</v>
      </c>
    </row>
    <row r="1112" spans="5:6" x14ac:dyDescent="0.2">
      <c r="E1112" t="s">
        <v>7105</v>
      </c>
      <c r="F1112" s="148" t="str">
        <f>_xlfn.XLOOKUP(E1112,Candidates!$A$2:$A$1988,Candidates!$L$2:$L$1988,"new")</f>
        <v>new</v>
      </c>
    </row>
    <row r="1113" spans="5:6" x14ac:dyDescent="0.2">
      <c r="E1113" t="s">
        <v>7106</v>
      </c>
      <c r="F1113" s="148" t="str">
        <f>_xlfn.XLOOKUP(E1113,Candidates!$A$2:$A$1988,Candidates!$L$2:$L$1988,"new")</f>
        <v>new</v>
      </c>
    </row>
    <row r="1114" spans="5:6" x14ac:dyDescent="0.2">
      <c r="E1114" t="s">
        <v>7107</v>
      </c>
      <c r="F1114" s="148" t="str">
        <f>_xlfn.XLOOKUP(E1114,Candidates!$A$2:$A$1988,Candidates!$L$2:$L$1988,"new")</f>
        <v>new</v>
      </c>
    </row>
    <row r="1115" spans="5:6" x14ac:dyDescent="0.2">
      <c r="E1115" t="s">
        <v>7108</v>
      </c>
      <c r="F1115" s="148" t="str">
        <f>_xlfn.XLOOKUP(E1115,Candidates!$A$2:$A$1988,Candidates!$L$2:$L$1988,"new")</f>
        <v>new</v>
      </c>
    </row>
    <row r="1116" spans="5:6" x14ac:dyDescent="0.2">
      <c r="E1116" t="s">
        <v>7109</v>
      </c>
      <c r="F1116" s="148" t="str">
        <f>_xlfn.XLOOKUP(E1116,Candidates!$A$2:$A$1988,Candidates!$L$2:$L$1988,"new")</f>
        <v>new</v>
      </c>
    </row>
    <row r="1117" spans="5:6" x14ac:dyDescent="0.2">
      <c r="E1117" t="s">
        <v>3382</v>
      </c>
      <c r="F1117" s="148" t="str">
        <f>_xlfn.XLOOKUP(E1117,Candidates!$A$2:$A$1988,Candidates!$L$2:$L$1988,"new")</f>
        <v>Low IR</v>
      </c>
    </row>
    <row r="1118" spans="5:6" x14ac:dyDescent="0.2">
      <c r="E1118" t="s">
        <v>7110</v>
      </c>
      <c r="F1118" s="148" t="str">
        <f>_xlfn.XLOOKUP(E1118,Candidates!$A$2:$A$1988,Candidates!$L$2:$L$1988,"new")</f>
        <v>new</v>
      </c>
    </row>
    <row r="1119" spans="5:6" x14ac:dyDescent="0.2">
      <c r="E1119" t="s">
        <v>1367</v>
      </c>
      <c r="F1119" s="148" t="str">
        <f>_xlfn.XLOOKUP(E1119,Candidates!$A$2:$A$1988,Candidates!$L$2:$L$1988,"new")</f>
        <v>Low IR</v>
      </c>
    </row>
    <row r="1120" spans="5:6" x14ac:dyDescent="0.2">
      <c r="E1120" t="s">
        <v>4292</v>
      </c>
      <c r="F1120" s="148" t="str">
        <f>_xlfn.XLOOKUP(E1120,Candidates!$A$2:$A$1988,Candidates!$L$2:$L$1988,"new")</f>
        <v>P</v>
      </c>
    </row>
    <row r="1121" spans="5:6" x14ac:dyDescent="0.2">
      <c r="E1121" t="s">
        <v>673</v>
      </c>
      <c r="F1121" s="148" t="str">
        <f>_xlfn.XLOOKUP(E1121,Candidates!$A$2:$A$1988,Candidates!$L$2:$L$1988,"new")</f>
        <v>P</v>
      </c>
    </row>
    <row r="1122" spans="5:6" x14ac:dyDescent="0.2">
      <c r="E1122" t="s">
        <v>7111</v>
      </c>
      <c r="F1122" s="148" t="str">
        <f>_xlfn.XLOOKUP(E1122,Candidates!$A$2:$A$1988,Candidates!$L$2:$L$1988,"new")</f>
        <v>new</v>
      </c>
    </row>
    <row r="1123" spans="5:6" x14ac:dyDescent="0.2">
      <c r="E1123" t="s">
        <v>796</v>
      </c>
      <c r="F1123" s="148" t="str">
        <f>_xlfn.XLOOKUP(E1123,Candidates!$A$2:$A$1988,Candidates!$L$2:$L$1988,"new")</f>
        <v>P</v>
      </c>
    </row>
    <row r="1124" spans="5:6" x14ac:dyDescent="0.2">
      <c r="E1124" t="s">
        <v>2395</v>
      </c>
      <c r="F1124" s="148" t="str">
        <f>_xlfn.XLOOKUP(E1124,Candidates!$A$2:$A$1988,Candidates!$L$2:$L$1988,"new")</f>
        <v>P</v>
      </c>
    </row>
    <row r="1125" spans="5:6" x14ac:dyDescent="0.2">
      <c r="E1125" t="s">
        <v>5062</v>
      </c>
      <c r="F1125" s="148" t="str">
        <f>_xlfn.XLOOKUP(E1125,Candidates!$A$2:$A$1988,Candidates!$L$2:$L$1988,"new")</f>
        <v>Low IR</v>
      </c>
    </row>
    <row r="1126" spans="5:6" x14ac:dyDescent="0.2">
      <c r="E1126" t="s">
        <v>3448</v>
      </c>
      <c r="F1126" s="148" t="str">
        <f>_xlfn.XLOOKUP(E1126,Candidates!$A$2:$A$1988,Candidates!$L$2:$L$1988,"new")</f>
        <v>Low IR</v>
      </c>
    </row>
    <row r="1127" spans="5:6" x14ac:dyDescent="0.2">
      <c r="E1127" t="s">
        <v>5098</v>
      </c>
      <c r="F1127" s="148" t="str">
        <f>_xlfn.XLOOKUP(E1127,Candidates!$A$2:$A$1988,Candidates!$L$2:$L$1988,"new")</f>
        <v>Low IR</v>
      </c>
    </row>
    <row r="1128" spans="5:6" x14ac:dyDescent="0.2">
      <c r="E1128" t="s">
        <v>7112</v>
      </c>
      <c r="F1128" s="148" t="str">
        <f>_xlfn.XLOOKUP(E1128,Candidates!$A$2:$A$1988,Candidates!$L$2:$L$1988,"new")</f>
        <v>new</v>
      </c>
    </row>
    <row r="1129" spans="5:6" x14ac:dyDescent="0.2">
      <c r="E1129" t="s">
        <v>7113</v>
      </c>
      <c r="F1129" s="148" t="str">
        <f>_xlfn.XLOOKUP(E1129,Candidates!$A$2:$A$1988,Candidates!$L$2:$L$1988,"new")</f>
        <v>new</v>
      </c>
    </row>
    <row r="1130" spans="5:6" x14ac:dyDescent="0.2">
      <c r="E1130" t="s">
        <v>1892</v>
      </c>
      <c r="F1130" s="148" t="str">
        <f>_xlfn.XLOOKUP(E1130,Candidates!$A$2:$A$1988,Candidates!$L$2:$L$1988,"new")</f>
        <v>Low IR</v>
      </c>
    </row>
    <row r="1131" spans="5:6" x14ac:dyDescent="0.2">
      <c r="E1131" t="s">
        <v>7114</v>
      </c>
      <c r="F1131" s="148" t="str">
        <f>_xlfn.XLOOKUP(E1131,Candidates!$A$2:$A$1988,Candidates!$L$2:$L$1988,"new")</f>
        <v>new</v>
      </c>
    </row>
    <row r="1132" spans="5:6" x14ac:dyDescent="0.2">
      <c r="E1132" t="s">
        <v>5302</v>
      </c>
      <c r="F1132" s="148" t="str">
        <f>_xlfn.XLOOKUP(E1132,Candidates!$A$2:$A$1988,Candidates!$L$2:$L$1988,"new")</f>
        <v>Low IR</v>
      </c>
    </row>
    <row r="1133" spans="5:6" x14ac:dyDescent="0.2">
      <c r="E1133" t="s">
        <v>2862</v>
      </c>
      <c r="F1133" s="148" t="str">
        <f>_xlfn.XLOOKUP(E1133,Candidates!$A$2:$A$1988,Candidates!$L$2:$L$1988,"new")</f>
        <v>P</v>
      </c>
    </row>
    <row r="1134" spans="5:6" x14ac:dyDescent="0.2">
      <c r="E1134" t="s">
        <v>1489</v>
      </c>
      <c r="F1134" s="148" t="str">
        <f>_xlfn.XLOOKUP(E1134,Candidates!$A$2:$A$1988,Candidates!$L$2:$L$1988,"new")</f>
        <v>Low IR</v>
      </c>
    </row>
    <row r="1135" spans="5:6" x14ac:dyDescent="0.2">
      <c r="E1135" t="s">
        <v>7115</v>
      </c>
      <c r="F1135" s="148" t="str">
        <f>_xlfn.XLOOKUP(E1135,Candidates!$A$2:$A$1988,Candidates!$L$2:$L$1988,"new")</f>
        <v>new</v>
      </c>
    </row>
    <row r="1136" spans="5:6" x14ac:dyDescent="0.2">
      <c r="E1136" t="s">
        <v>1206</v>
      </c>
      <c r="F1136" s="148" t="str">
        <f>_xlfn.XLOOKUP(E1136,Candidates!$A$2:$A$1988,Candidates!$L$2:$L$1988,"new")</f>
        <v>P</v>
      </c>
    </row>
    <row r="1137" spans="5:6" x14ac:dyDescent="0.2">
      <c r="E1137" t="s">
        <v>1310</v>
      </c>
      <c r="F1137" s="148" t="str">
        <f>_xlfn.XLOOKUP(E1137,Candidates!$A$2:$A$1988,Candidates!$L$2:$L$1988,"new")</f>
        <v>Low IR</v>
      </c>
    </row>
    <row r="1138" spans="5:6" x14ac:dyDescent="0.2">
      <c r="E1138" t="s">
        <v>7116</v>
      </c>
      <c r="F1138" s="148" t="str">
        <f>_xlfn.XLOOKUP(E1138,Candidates!$A$2:$A$1988,Candidates!$L$2:$L$1988,"new")</f>
        <v>new</v>
      </c>
    </row>
    <row r="1139" spans="5:6" x14ac:dyDescent="0.2">
      <c r="E1139" t="s">
        <v>5288</v>
      </c>
      <c r="F1139" s="148" t="str">
        <f>_xlfn.XLOOKUP(E1139,Candidates!$A$2:$A$1988,Candidates!$L$2:$L$1988,"new")</f>
        <v>Low IR</v>
      </c>
    </row>
    <row r="1140" spans="5:6" x14ac:dyDescent="0.2">
      <c r="E1140" t="s">
        <v>2902</v>
      </c>
      <c r="F1140" s="148" t="str">
        <f>_xlfn.XLOOKUP(E1140,Candidates!$A$2:$A$1988,Candidates!$L$2:$L$1988,"new")</f>
        <v>Low IR</v>
      </c>
    </row>
    <row r="1141" spans="5:6" x14ac:dyDescent="0.2">
      <c r="E1141" t="s">
        <v>1116</v>
      </c>
      <c r="F1141" s="148" t="str">
        <f>_xlfn.XLOOKUP(E1141,Candidates!$A$2:$A$1988,Candidates!$L$2:$L$1988,"new")</f>
        <v>Low IR</v>
      </c>
    </row>
    <row r="1142" spans="5:6" x14ac:dyDescent="0.2">
      <c r="E1142" t="s">
        <v>3676</v>
      </c>
      <c r="F1142" s="148" t="str">
        <f>_xlfn.XLOOKUP(E1142,Candidates!$A$2:$A$1988,Candidates!$L$2:$L$1988,"new")</f>
        <v>Low IR</v>
      </c>
    </row>
    <row r="1143" spans="5:6" x14ac:dyDescent="0.2">
      <c r="E1143" t="s">
        <v>3180</v>
      </c>
      <c r="F1143" s="148" t="str">
        <f>_xlfn.XLOOKUP(E1143,Candidates!$A$2:$A$1988,Candidates!$L$2:$L$1988,"new")</f>
        <v>Low IR</v>
      </c>
    </row>
    <row r="1144" spans="5:6" x14ac:dyDescent="0.2">
      <c r="E1144" t="s">
        <v>7117</v>
      </c>
      <c r="F1144" s="148" t="str">
        <f>_xlfn.XLOOKUP(E1144,Candidates!$A$2:$A$1988,Candidates!$L$2:$L$1988,"new")</f>
        <v>new</v>
      </c>
    </row>
    <row r="1145" spans="5:6" x14ac:dyDescent="0.2">
      <c r="E1145" t="s">
        <v>2567</v>
      </c>
      <c r="F1145" s="148" t="str">
        <f>_xlfn.XLOOKUP(E1145,Candidates!$A$2:$A$1988,Candidates!$L$2:$L$1988,"new")</f>
        <v>Low IR</v>
      </c>
    </row>
    <row r="1146" spans="5:6" x14ac:dyDescent="0.2">
      <c r="E1146" t="s">
        <v>3468</v>
      </c>
      <c r="F1146" s="148" t="str">
        <f>_xlfn.XLOOKUP(E1146,Candidates!$A$2:$A$1988,Candidates!$L$2:$L$1988,"new")</f>
        <v>Low IR</v>
      </c>
    </row>
    <row r="1147" spans="5:6" x14ac:dyDescent="0.2">
      <c r="E1147" t="s">
        <v>7118</v>
      </c>
      <c r="F1147" s="148" t="str">
        <f>_xlfn.XLOOKUP(E1147,Candidates!$A$2:$A$1988,Candidates!$L$2:$L$1988,"new")</f>
        <v>new</v>
      </c>
    </row>
    <row r="1148" spans="5:6" x14ac:dyDescent="0.2">
      <c r="E1148" t="s">
        <v>665</v>
      </c>
      <c r="F1148" s="148" t="str">
        <f>_xlfn.XLOOKUP(E1148,Candidates!$A$2:$A$1988,Candidates!$L$2:$L$1988,"new")</f>
        <v>P</v>
      </c>
    </row>
    <row r="1149" spans="5:6" x14ac:dyDescent="0.2">
      <c r="E1149" t="s">
        <v>7119</v>
      </c>
      <c r="F1149" s="148" t="str">
        <f>_xlfn.XLOOKUP(E1149,Candidates!$A$2:$A$1988,Candidates!$L$2:$L$1988,"new")</f>
        <v>new</v>
      </c>
    </row>
    <row r="1150" spans="5:6" x14ac:dyDescent="0.2">
      <c r="E1150" t="s">
        <v>4304</v>
      </c>
      <c r="F1150" s="148" t="str">
        <f>_xlfn.XLOOKUP(E1150,Candidates!$A$2:$A$1988,Candidates!$L$2:$L$1988,"new")</f>
        <v>Low IR</v>
      </c>
    </row>
    <row r="1151" spans="5:6" x14ac:dyDescent="0.2">
      <c r="E1151" t="s">
        <v>1992</v>
      </c>
      <c r="F1151" s="148" t="str">
        <f>_xlfn.XLOOKUP(E1151,Candidates!$A$2:$A$1988,Candidates!$L$2:$L$1988,"new")</f>
        <v>P</v>
      </c>
    </row>
    <row r="1152" spans="5:6" x14ac:dyDescent="0.2">
      <c r="E1152" t="s">
        <v>3324</v>
      </c>
      <c r="F1152" s="148" t="str">
        <f>_xlfn.XLOOKUP(E1152,Candidates!$A$2:$A$1988,Candidates!$L$2:$L$1988,"new")</f>
        <v>P</v>
      </c>
    </row>
    <row r="1153" spans="5:6" x14ac:dyDescent="0.2">
      <c r="E1153" t="s">
        <v>7120</v>
      </c>
      <c r="F1153" s="148" t="str">
        <f>_xlfn.XLOOKUP(E1153,Candidates!$A$2:$A$1988,Candidates!$L$2:$L$1988,"new")</f>
        <v>new</v>
      </c>
    </row>
    <row r="1154" spans="5:6" x14ac:dyDescent="0.2">
      <c r="E1154" t="s">
        <v>4228</v>
      </c>
      <c r="F1154" s="148" t="str">
        <f>_xlfn.XLOOKUP(E1154,Candidates!$A$2:$A$1988,Candidates!$L$2:$L$1988,"new")</f>
        <v>P</v>
      </c>
    </row>
    <row r="1155" spans="5:6" x14ac:dyDescent="0.2">
      <c r="E1155" t="s">
        <v>7121</v>
      </c>
      <c r="F1155" s="148" t="str">
        <f>_xlfn.XLOOKUP(E1155,Candidates!$A$2:$A$1988,Candidates!$L$2:$L$1988,"new")</f>
        <v>new</v>
      </c>
    </row>
    <row r="1156" spans="5:6" x14ac:dyDescent="0.2">
      <c r="E1156" t="s">
        <v>7122</v>
      </c>
      <c r="F1156" s="148" t="str">
        <f>_xlfn.XLOOKUP(E1156,Candidates!$A$2:$A$1988,Candidates!$L$2:$L$1988,"new")</f>
        <v>new</v>
      </c>
    </row>
    <row r="1157" spans="5:6" x14ac:dyDescent="0.2">
      <c r="E1157" t="s">
        <v>1042</v>
      </c>
      <c r="F1157" s="148" t="str">
        <f>_xlfn.XLOOKUP(E1157,Candidates!$A$2:$A$1988,Candidates!$L$2:$L$1988,"new")</f>
        <v>Low IR</v>
      </c>
    </row>
    <row r="1158" spans="5:6" x14ac:dyDescent="0.2">
      <c r="E1158" t="s">
        <v>4906</v>
      </c>
      <c r="F1158" s="148" t="str">
        <f>_xlfn.XLOOKUP(E1158,Candidates!$A$2:$A$1988,Candidates!$L$2:$L$1988,"new")</f>
        <v>Low IR</v>
      </c>
    </row>
    <row r="1159" spans="5:6" x14ac:dyDescent="0.2">
      <c r="E1159" t="s">
        <v>5108</v>
      </c>
      <c r="F1159" s="148" t="str">
        <f>_xlfn.XLOOKUP(E1159,Candidates!$A$2:$A$1988,Candidates!$L$2:$L$1988,"new")</f>
        <v>Low IR</v>
      </c>
    </row>
    <row r="1160" spans="5:6" x14ac:dyDescent="0.2">
      <c r="E1160" t="s">
        <v>2327</v>
      </c>
      <c r="F1160" s="148" t="str">
        <f>_xlfn.XLOOKUP(E1160,Candidates!$A$2:$A$1988,Candidates!$L$2:$L$1988,"new")</f>
        <v>P</v>
      </c>
    </row>
    <row r="1161" spans="5:6" x14ac:dyDescent="0.2">
      <c r="E1161" t="s">
        <v>7123</v>
      </c>
      <c r="F1161" s="148" t="str">
        <f>_xlfn.XLOOKUP(E1161,Candidates!$A$2:$A$1988,Candidates!$L$2:$L$1988,"new")</f>
        <v>new</v>
      </c>
    </row>
    <row r="1162" spans="5:6" x14ac:dyDescent="0.2">
      <c r="E1162" t="s">
        <v>3249</v>
      </c>
      <c r="F1162" s="148" t="str">
        <f>_xlfn.XLOOKUP(E1162,Candidates!$A$2:$A$1988,Candidates!$L$2:$L$1988,"new")</f>
        <v>Low IR</v>
      </c>
    </row>
    <row r="1163" spans="5:6" x14ac:dyDescent="0.2">
      <c r="E1163" t="s">
        <v>7124</v>
      </c>
      <c r="F1163" s="148" t="str">
        <f>_xlfn.XLOOKUP(E1163,Candidates!$A$2:$A$1988,Candidates!$L$2:$L$1988,"new")</f>
        <v>new</v>
      </c>
    </row>
    <row r="1164" spans="5:6" x14ac:dyDescent="0.2">
      <c r="E1164" t="s">
        <v>966</v>
      </c>
      <c r="F1164" s="148" t="str">
        <f>_xlfn.XLOOKUP(E1164,Candidates!$A$2:$A$1988,Candidates!$L$2:$L$1988,"new")</f>
        <v>Low IR</v>
      </c>
    </row>
    <row r="1165" spans="5:6" x14ac:dyDescent="0.2">
      <c r="E1165" t="s">
        <v>7125</v>
      </c>
      <c r="F1165" s="148" t="str">
        <f>_xlfn.XLOOKUP(E1165,Candidates!$A$2:$A$1988,Candidates!$L$2:$L$1988,"new")</f>
        <v>new</v>
      </c>
    </row>
    <row r="1166" spans="5:6" x14ac:dyDescent="0.2">
      <c r="E1166" t="s">
        <v>520</v>
      </c>
      <c r="F1166" s="148" t="str">
        <f>_xlfn.XLOOKUP(E1166,Candidates!$A$2:$A$1988,Candidates!$L$2:$L$1988,"new")</f>
        <v>P</v>
      </c>
    </row>
    <row r="1167" spans="5:6" x14ac:dyDescent="0.2">
      <c r="E1167" t="s">
        <v>3655</v>
      </c>
      <c r="F1167" s="148" t="str">
        <f>_xlfn.XLOOKUP(E1167,Candidates!$A$2:$A$1988,Candidates!$L$2:$L$1988,"new")</f>
        <v>Low IR</v>
      </c>
    </row>
    <row r="1168" spans="5:6" x14ac:dyDescent="0.2">
      <c r="E1168" t="s">
        <v>7126</v>
      </c>
      <c r="F1168" s="148" t="str">
        <f>_xlfn.XLOOKUP(E1168,Candidates!$A$2:$A$1988,Candidates!$L$2:$L$1988,"new")</f>
        <v>new</v>
      </c>
    </row>
    <row r="1169" spans="5:6" x14ac:dyDescent="0.2">
      <c r="E1169" t="s">
        <v>2027</v>
      </c>
      <c r="F1169" s="148" t="str">
        <f>_xlfn.XLOOKUP(E1169,Candidates!$A$2:$A$1988,Candidates!$L$2:$L$1988,"new")</f>
        <v>P</v>
      </c>
    </row>
    <row r="1170" spans="5:6" x14ac:dyDescent="0.2">
      <c r="E1170" t="s">
        <v>2686</v>
      </c>
      <c r="F1170" s="148" t="str">
        <f>_xlfn.XLOOKUP(E1170,Candidates!$A$2:$A$1988,Candidates!$L$2:$L$1988,"new")</f>
        <v>Low IR</v>
      </c>
    </row>
    <row r="1171" spans="5:6" x14ac:dyDescent="0.2">
      <c r="E1171" t="s">
        <v>1784</v>
      </c>
      <c r="F1171" s="148" t="str">
        <f>_xlfn.XLOOKUP(E1171,Candidates!$A$2:$A$1988,Candidates!$L$2:$L$1988,"new")</f>
        <v>P</v>
      </c>
    </row>
    <row r="1172" spans="5:6" x14ac:dyDescent="0.2">
      <c r="E1172" t="s">
        <v>2141</v>
      </c>
      <c r="F1172" s="148" t="str">
        <f>_xlfn.XLOOKUP(E1172,Candidates!$A$2:$A$1988,Candidates!$L$2:$L$1988,"new")</f>
        <v>Low IR</v>
      </c>
    </row>
    <row r="1173" spans="5:6" x14ac:dyDescent="0.2">
      <c r="E1173" t="s">
        <v>911</v>
      </c>
      <c r="F1173" s="148" t="str">
        <f>_xlfn.XLOOKUP(E1173,Candidates!$A$2:$A$1988,Candidates!$L$2:$L$1988,"new")</f>
        <v>P</v>
      </c>
    </row>
    <row r="1174" spans="5:6" x14ac:dyDescent="0.2">
      <c r="E1174" t="s">
        <v>7127</v>
      </c>
      <c r="F1174" s="148" t="str">
        <f>_xlfn.XLOOKUP(E1174,Candidates!$A$2:$A$1988,Candidates!$L$2:$L$1988,"new")</f>
        <v>new</v>
      </c>
    </row>
    <row r="1175" spans="5:6" x14ac:dyDescent="0.2">
      <c r="E1175" t="s">
        <v>7128</v>
      </c>
      <c r="F1175" s="148" t="str">
        <f>_xlfn.XLOOKUP(E1175,Candidates!$A$2:$A$1988,Candidates!$L$2:$L$1988,"new")</f>
        <v>new</v>
      </c>
    </row>
    <row r="1176" spans="5:6" x14ac:dyDescent="0.2">
      <c r="E1176" t="s">
        <v>2100</v>
      </c>
      <c r="F1176" s="148" t="str">
        <f>_xlfn.XLOOKUP(E1176,Candidates!$A$2:$A$1988,Candidates!$L$2:$L$1988,"new")</f>
        <v>P</v>
      </c>
    </row>
    <row r="1177" spans="5:6" x14ac:dyDescent="0.2">
      <c r="E1177" t="s">
        <v>3317</v>
      </c>
      <c r="F1177" s="148" t="str">
        <f>_xlfn.XLOOKUP(E1177,Candidates!$A$2:$A$1988,Candidates!$L$2:$L$1988,"new")</f>
        <v>Low IR</v>
      </c>
    </row>
    <row r="1178" spans="5:6" x14ac:dyDescent="0.2">
      <c r="E1178" t="s">
        <v>2545</v>
      </c>
      <c r="F1178" s="148" t="str">
        <f>_xlfn.XLOOKUP(E1178,Candidates!$A$2:$A$1988,Candidates!$L$2:$L$1988,"new")</f>
        <v>Low IR</v>
      </c>
    </row>
    <row r="1179" spans="5:6" x14ac:dyDescent="0.2">
      <c r="E1179" t="s">
        <v>7129</v>
      </c>
      <c r="F1179" s="148" t="str">
        <f>_xlfn.XLOOKUP(E1179,Candidates!$A$2:$A$1988,Candidates!$L$2:$L$1988,"new")</f>
        <v>new</v>
      </c>
    </row>
    <row r="1180" spans="5:6" x14ac:dyDescent="0.2">
      <c r="E1180" t="s">
        <v>3363</v>
      </c>
      <c r="F1180" s="148" t="str">
        <f>_xlfn.XLOOKUP(E1180,Candidates!$A$2:$A$1988,Candidates!$L$2:$L$1988,"new")</f>
        <v>P</v>
      </c>
    </row>
    <row r="1181" spans="5:6" x14ac:dyDescent="0.2">
      <c r="E1181" t="s">
        <v>3236</v>
      </c>
      <c r="F1181" s="148" t="str">
        <f>_xlfn.XLOOKUP(E1181,Candidates!$A$2:$A$1988,Candidates!$L$2:$L$1988,"new")</f>
        <v>P</v>
      </c>
    </row>
    <row r="1182" spans="5:6" x14ac:dyDescent="0.2">
      <c r="E1182" t="s">
        <v>7130</v>
      </c>
      <c r="F1182" s="148" t="str">
        <f>_xlfn.XLOOKUP(E1182,Candidates!$A$2:$A$1988,Candidates!$L$2:$L$1988,"new")</f>
        <v>new</v>
      </c>
    </row>
    <row r="1183" spans="5:6" x14ac:dyDescent="0.2">
      <c r="E1183" t="s">
        <v>4147</v>
      </c>
      <c r="F1183" s="148" t="str">
        <f>_xlfn.XLOOKUP(E1183,Candidates!$A$2:$A$1988,Candidates!$L$2:$L$1988,"new")</f>
        <v>Low IR</v>
      </c>
    </row>
    <row r="1184" spans="5:6" x14ac:dyDescent="0.2">
      <c r="E1184" t="s">
        <v>7131</v>
      </c>
      <c r="F1184" s="148" t="str">
        <f>_xlfn.XLOOKUP(E1184,Candidates!$A$2:$A$1988,Candidates!$L$2:$L$1988,"new")</f>
        <v>new</v>
      </c>
    </row>
    <row r="1185" spans="5:6" x14ac:dyDescent="0.2">
      <c r="E1185" t="s">
        <v>7132</v>
      </c>
      <c r="F1185" s="148" t="str">
        <f>_xlfn.XLOOKUP(E1185,Candidates!$A$2:$A$1988,Candidates!$L$2:$L$1988,"new")</f>
        <v>new</v>
      </c>
    </row>
    <row r="1186" spans="5:6" x14ac:dyDescent="0.2">
      <c r="E1186" t="s">
        <v>4926</v>
      </c>
      <c r="F1186" s="148" t="str">
        <f>_xlfn.XLOOKUP(E1186,Candidates!$A$2:$A$1988,Candidates!$L$2:$L$1988,"new")</f>
        <v>P</v>
      </c>
    </row>
    <row r="1187" spans="5:6" x14ac:dyDescent="0.2">
      <c r="E1187" t="s">
        <v>1189</v>
      </c>
      <c r="F1187" s="148" t="str">
        <f>_xlfn.XLOOKUP(E1187,Candidates!$A$2:$A$1988,Candidates!$L$2:$L$1988,"new")</f>
        <v>Low IR</v>
      </c>
    </row>
    <row r="1188" spans="5:6" x14ac:dyDescent="0.2">
      <c r="E1188" t="s">
        <v>1515</v>
      </c>
      <c r="F1188" s="148" t="str">
        <f>_xlfn.XLOOKUP(E1188,Candidates!$A$2:$A$1988,Candidates!$L$2:$L$1988,"new")</f>
        <v>Low IR</v>
      </c>
    </row>
    <row r="1189" spans="5:6" x14ac:dyDescent="0.2">
      <c r="E1189" t="s">
        <v>758</v>
      </c>
      <c r="F1189" s="148" t="str">
        <f>_xlfn.XLOOKUP(E1189,Candidates!$A$2:$A$1988,Candidates!$L$2:$L$1988,"new")</f>
        <v>P</v>
      </c>
    </row>
    <row r="1190" spans="5:6" x14ac:dyDescent="0.2">
      <c r="E1190" t="s">
        <v>5995</v>
      </c>
      <c r="F1190" s="148" t="str">
        <f>_xlfn.XLOOKUP(E1190,Candidates!$A$2:$A$1988,Candidates!$L$2:$L$1988,"new")</f>
        <v>new</v>
      </c>
    </row>
    <row r="1191" spans="5:6" x14ac:dyDescent="0.2">
      <c r="E1191" t="s">
        <v>3491</v>
      </c>
      <c r="F1191" s="148" t="str">
        <f>_xlfn.XLOOKUP(E1191,Candidates!$A$2:$A$1988,Candidates!$L$2:$L$1988,"new")</f>
        <v>P</v>
      </c>
    </row>
    <row r="1192" spans="5:6" x14ac:dyDescent="0.2">
      <c r="E1192" t="s">
        <v>1968</v>
      </c>
      <c r="F1192" s="148" t="str">
        <f>_xlfn.XLOOKUP(E1192,Candidates!$A$2:$A$1988,Candidates!$L$2:$L$1988,"new")</f>
        <v>P</v>
      </c>
    </row>
    <row r="1193" spans="5:6" x14ac:dyDescent="0.2">
      <c r="E1193" t="s">
        <v>7133</v>
      </c>
      <c r="F1193" s="148" t="str">
        <f>_xlfn.XLOOKUP(E1193,Candidates!$A$2:$A$1988,Candidates!$L$2:$L$1988,"new")</f>
        <v>new</v>
      </c>
    </row>
    <row r="1194" spans="5:6" x14ac:dyDescent="0.2">
      <c r="E1194" t="s">
        <v>1395</v>
      </c>
      <c r="F1194" s="148" t="str">
        <f>_xlfn.XLOOKUP(E1194,Candidates!$A$2:$A$1988,Candidates!$L$2:$L$1988,"new")</f>
        <v>P</v>
      </c>
    </row>
    <row r="1195" spans="5:6" x14ac:dyDescent="0.2">
      <c r="E1195" t="s">
        <v>2850</v>
      </c>
      <c r="F1195" s="148" t="str">
        <f>_xlfn.XLOOKUP(E1195,Candidates!$A$2:$A$1988,Candidates!$L$2:$L$1988,"new")</f>
        <v>Low IR</v>
      </c>
    </row>
    <row r="1196" spans="5:6" x14ac:dyDescent="0.2">
      <c r="E1196" t="s">
        <v>4400</v>
      </c>
      <c r="F1196" s="148" t="str">
        <f>_xlfn.XLOOKUP(E1196,Candidates!$A$2:$A$1988,Candidates!$L$2:$L$1988,"new")</f>
        <v>Low IR</v>
      </c>
    </row>
    <row r="1197" spans="5:6" x14ac:dyDescent="0.2">
      <c r="E1197" t="s">
        <v>7134</v>
      </c>
      <c r="F1197" s="148" t="str">
        <f>_xlfn.XLOOKUP(E1197,Candidates!$A$2:$A$1988,Candidates!$L$2:$L$1988,"new")</f>
        <v>new</v>
      </c>
    </row>
    <row r="1198" spans="5:6" x14ac:dyDescent="0.2">
      <c r="E1198" t="s">
        <v>2411</v>
      </c>
      <c r="F1198" s="148" t="str">
        <f>_xlfn.XLOOKUP(E1198,Candidates!$A$2:$A$1988,Candidates!$L$2:$L$1988,"new")</f>
        <v>P</v>
      </c>
    </row>
    <row r="1199" spans="5:6" x14ac:dyDescent="0.2">
      <c r="E1199" t="s">
        <v>557</v>
      </c>
      <c r="F1199" s="148" t="str">
        <f>_xlfn.XLOOKUP(E1199,Candidates!$A$2:$A$1988,Candidates!$L$2:$L$1988,"new")</f>
        <v>P</v>
      </c>
    </row>
    <row r="1200" spans="5:6" x14ac:dyDescent="0.2">
      <c r="E1200" t="s">
        <v>4608</v>
      </c>
      <c r="F1200" s="148" t="str">
        <f>_xlfn.XLOOKUP(E1200,Candidates!$A$2:$A$1988,Candidates!$L$2:$L$1988,"new")</f>
        <v>P</v>
      </c>
    </row>
    <row r="1201" spans="5:6" x14ac:dyDescent="0.2">
      <c r="E1201" t="s">
        <v>7135</v>
      </c>
      <c r="F1201" s="148" t="str">
        <f>_xlfn.XLOOKUP(E1201,Candidates!$A$2:$A$1988,Candidates!$L$2:$L$1988,"new")</f>
        <v>new</v>
      </c>
    </row>
    <row r="1202" spans="5:6" x14ac:dyDescent="0.2">
      <c r="E1202" t="s">
        <v>1372</v>
      </c>
      <c r="F1202" s="148" t="str">
        <f>_xlfn.XLOOKUP(E1202,Candidates!$A$2:$A$1988,Candidates!$L$2:$L$1988,"new")</f>
        <v>Low IR</v>
      </c>
    </row>
    <row r="1203" spans="5:6" x14ac:dyDescent="0.2">
      <c r="E1203" t="s">
        <v>7136</v>
      </c>
      <c r="F1203" s="148" t="str">
        <f>_xlfn.XLOOKUP(E1203,Candidates!$A$2:$A$1988,Candidates!$L$2:$L$1988,"new")</f>
        <v>new</v>
      </c>
    </row>
    <row r="1204" spans="5:6" x14ac:dyDescent="0.2">
      <c r="E1204" t="s">
        <v>4126</v>
      </c>
      <c r="F1204" s="148" t="str">
        <f>_xlfn.XLOOKUP(E1204,Candidates!$A$2:$A$1988,Candidates!$L$2:$L$1988,"new")</f>
        <v>Low IR</v>
      </c>
    </row>
    <row r="1205" spans="5:6" x14ac:dyDescent="0.2">
      <c r="E1205" t="s">
        <v>3083</v>
      </c>
      <c r="F1205" s="148" t="str">
        <f>_xlfn.XLOOKUP(E1205,Candidates!$A$2:$A$1988,Candidates!$L$2:$L$1988,"new")</f>
        <v>P</v>
      </c>
    </row>
    <row r="1206" spans="5:6" x14ac:dyDescent="0.2">
      <c r="E1206" t="s">
        <v>3751</v>
      </c>
      <c r="F1206" s="148" t="str">
        <f>_xlfn.XLOOKUP(E1206,Candidates!$A$2:$A$1988,Candidates!$L$2:$L$1988,"new")</f>
        <v>P</v>
      </c>
    </row>
    <row r="1207" spans="5:6" x14ac:dyDescent="0.2">
      <c r="E1207" t="s">
        <v>4804</v>
      </c>
      <c r="F1207" s="148" t="str">
        <f>_xlfn.XLOOKUP(E1207,Candidates!$A$2:$A$1988,Candidates!$L$2:$L$1988,"new")</f>
        <v>Low IR</v>
      </c>
    </row>
    <row r="1208" spans="5:6" x14ac:dyDescent="0.2">
      <c r="E1208" t="s">
        <v>7137</v>
      </c>
      <c r="F1208" s="148" t="str">
        <f>_xlfn.XLOOKUP(E1208,Candidates!$A$2:$A$1988,Candidates!$L$2:$L$1988,"new")</f>
        <v>new</v>
      </c>
    </row>
    <row r="1209" spans="5:6" x14ac:dyDescent="0.2">
      <c r="E1209" t="s">
        <v>3869</v>
      </c>
      <c r="F1209" s="148" t="str">
        <f>_xlfn.XLOOKUP(E1209,Candidates!$A$2:$A$1988,Candidates!$L$2:$L$1988,"new")</f>
        <v>P</v>
      </c>
    </row>
    <row r="1210" spans="5:6" x14ac:dyDescent="0.2">
      <c r="E1210" t="s">
        <v>4523</v>
      </c>
      <c r="F1210" s="148" t="str">
        <f>_xlfn.XLOOKUP(E1210,Candidates!$A$2:$A$1988,Candidates!$L$2:$L$1988,"new")</f>
        <v>Low IR</v>
      </c>
    </row>
    <row r="1211" spans="5:6" x14ac:dyDescent="0.2">
      <c r="E1211" t="s">
        <v>985</v>
      </c>
      <c r="F1211" s="148" t="str">
        <f>_xlfn.XLOOKUP(E1211,Candidates!$A$2:$A$1988,Candidates!$L$2:$L$1988,"new")</f>
        <v>Low IR</v>
      </c>
    </row>
    <row r="1212" spans="5:6" x14ac:dyDescent="0.2">
      <c r="E1212" t="s">
        <v>7138</v>
      </c>
      <c r="F1212" s="148" t="str">
        <f>_xlfn.XLOOKUP(E1212,Candidates!$A$2:$A$1988,Candidates!$L$2:$L$1988,"new")</f>
        <v>new</v>
      </c>
    </row>
    <row r="1213" spans="5:6" x14ac:dyDescent="0.2">
      <c r="E1213" t="s">
        <v>1358</v>
      </c>
      <c r="F1213" s="148" t="str">
        <f>_xlfn.XLOOKUP(E1213,Candidates!$A$2:$A$1988,Candidates!$L$2:$L$1988,"new")</f>
        <v>Low IR</v>
      </c>
    </row>
    <row r="1214" spans="5:6" x14ac:dyDescent="0.2">
      <c r="E1214" t="s">
        <v>3158</v>
      </c>
      <c r="F1214" s="148" t="str">
        <f>_xlfn.XLOOKUP(E1214,Candidates!$A$2:$A$1988,Candidates!$L$2:$L$1988,"new")</f>
        <v>Low IR</v>
      </c>
    </row>
    <row r="1215" spans="5:6" x14ac:dyDescent="0.2">
      <c r="E1215" t="s">
        <v>3483</v>
      </c>
      <c r="F1215" s="148" t="str">
        <f>_xlfn.XLOOKUP(E1215,Candidates!$A$2:$A$1988,Candidates!$L$2:$L$1988,"new")</f>
        <v>Low IR</v>
      </c>
    </row>
    <row r="1216" spans="5:6" x14ac:dyDescent="0.2">
      <c r="E1216" t="s">
        <v>3480</v>
      </c>
      <c r="F1216" s="148" t="str">
        <f>_xlfn.XLOOKUP(E1216,Candidates!$A$2:$A$1988,Candidates!$L$2:$L$1988,"new")</f>
        <v>P</v>
      </c>
    </row>
    <row r="1217" spans="5:6" x14ac:dyDescent="0.2">
      <c r="E1217" t="s">
        <v>871</v>
      </c>
      <c r="F1217" s="148" t="str">
        <f>_xlfn.XLOOKUP(E1217,Candidates!$A$2:$A$1988,Candidates!$L$2:$L$1988,"new")</f>
        <v>P</v>
      </c>
    </row>
    <row r="1218" spans="5:6" x14ac:dyDescent="0.2">
      <c r="E1218" t="s">
        <v>7139</v>
      </c>
      <c r="F1218" s="148" t="str">
        <f>_xlfn.XLOOKUP(E1218,Candidates!$A$2:$A$1988,Candidates!$L$2:$L$1988,"new")</f>
        <v>new</v>
      </c>
    </row>
    <row r="1219" spans="5:6" x14ac:dyDescent="0.2">
      <c r="E1219" t="s">
        <v>2787</v>
      </c>
      <c r="F1219" s="148" t="str">
        <f>_xlfn.XLOOKUP(E1219,Candidates!$A$2:$A$1988,Candidates!$L$2:$L$1988,"new")</f>
        <v>Low IR</v>
      </c>
    </row>
    <row r="1220" spans="5:6" x14ac:dyDescent="0.2">
      <c r="E1220" t="s">
        <v>5151</v>
      </c>
      <c r="F1220" s="148" t="str">
        <f>_xlfn.XLOOKUP(E1220,Candidates!$A$2:$A$1988,Candidates!$L$2:$L$1988,"new")</f>
        <v>Low IR</v>
      </c>
    </row>
    <row r="1221" spans="5:6" x14ac:dyDescent="0.2">
      <c r="E1221" t="s">
        <v>2029</v>
      </c>
      <c r="F1221" s="148" t="str">
        <f>_xlfn.XLOOKUP(E1221,Candidates!$A$2:$A$1988,Candidates!$L$2:$L$1988,"new")</f>
        <v>P</v>
      </c>
    </row>
    <row r="1222" spans="5:6" x14ac:dyDescent="0.2">
      <c r="E1222" t="s">
        <v>1960</v>
      </c>
      <c r="F1222" s="148" t="str">
        <f>_xlfn.XLOOKUP(E1222,Candidates!$A$2:$A$1988,Candidates!$L$2:$L$1988,"new")</f>
        <v>Low IR</v>
      </c>
    </row>
    <row r="1223" spans="5:6" x14ac:dyDescent="0.2">
      <c r="E1223" t="s">
        <v>1868</v>
      </c>
      <c r="F1223" s="148" t="str">
        <f>_xlfn.XLOOKUP(E1223,Candidates!$A$2:$A$1988,Candidates!$L$2:$L$1988,"new")</f>
        <v>P</v>
      </c>
    </row>
    <row r="1224" spans="5:6" x14ac:dyDescent="0.2">
      <c r="E1224" t="s">
        <v>3986</v>
      </c>
      <c r="F1224" s="148" t="str">
        <f>_xlfn.XLOOKUP(E1224,Candidates!$A$2:$A$1988,Candidates!$L$2:$L$1988,"new")</f>
        <v>P</v>
      </c>
    </row>
    <row r="1225" spans="5:6" x14ac:dyDescent="0.2">
      <c r="E1225" t="s">
        <v>3445</v>
      </c>
      <c r="F1225" s="148" t="str">
        <f>_xlfn.XLOOKUP(E1225,Candidates!$A$2:$A$1988,Candidates!$L$2:$L$1988,"new")</f>
        <v>Low IR</v>
      </c>
    </row>
    <row r="1226" spans="5:6" x14ac:dyDescent="0.2">
      <c r="E1226" t="s">
        <v>7140</v>
      </c>
      <c r="F1226" s="148" t="str">
        <f>_xlfn.XLOOKUP(E1226,Candidates!$A$2:$A$1988,Candidates!$L$2:$L$1988,"new")</f>
        <v>new</v>
      </c>
    </row>
    <row r="1227" spans="5:6" x14ac:dyDescent="0.2">
      <c r="E1227" t="s">
        <v>764</v>
      </c>
      <c r="F1227" s="148" t="str">
        <f>_xlfn.XLOOKUP(E1227,Candidates!$A$2:$A$1988,Candidates!$L$2:$L$1988,"new")</f>
        <v>P</v>
      </c>
    </row>
    <row r="1228" spans="5:6" x14ac:dyDescent="0.2">
      <c r="E1228" t="s">
        <v>3134</v>
      </c>
      <c r="F1228" s="148" t="str">
        <f>_xlfn.XLOOKUP(E1228,Candidates!$A$2:$A$1988,Candidates!$L$2:$L$1988,"new")</f>
        <v>Low IR</v>
      </c>
    </row>
    <row r="1229" spans="5:6" x14ac:dyDescent="0.2">
      <c r="E1229" t="s">
        <v>3392</v>
      </c>
      <c r="F1229" s="148" t="str">
        <f>_xlfn.XLOOKUP(E1229,Candidates!$A$2:$A$1988,Candidates!$L$2:$L$1988,"new")</f>
        <v>Low IR</v>
      </c>
    </row>
    <row r="1230" spans="5:6" x14ac:dyDescent="0.2">
      <c r="E1230" t="s">
        <v>7141</v>
      </c>
      <c r="F1230" s="148" t="str">
        <f>_xlfn.XLOOKUP(E1230,Candidates!$A$2:$A$1988,Candidates!$L$2:$L$1988,"new")</f>
        <v>new</v>
      </c>
    </row>
    <row r="1231" spans="5:6" x14ac:dyDescent="0.2">
      <c r="E1231" t="s">
        <v>865</v>
      </c>
      <c r="F1231" s="148" t="str">
        <f>_xlfn.XLOOKUP(E1231,Candidates!$A$2:$A$1988,Candidates!$L$2:$L$1988,"new")</f>
        <v>P</v>
      </c>
    </row>
    <row r="1232" spans="5:6" x14ac:dyDescent="0.2">
      <c r="E1232" t="s">
        <v>868</v>
      </c>
      <c r="F1232" s="148" t="str">
        <f>_xlfn.XLOOKUP(E1232,Candidates!$A$2:$A$1988,Candidates!$L$2:$L$1988,"new")</f>
        <v>P</v>
      </c>
    </row>
    <row r="1233" spans="5:6" x14ac:dyDescent="0.2">
      <c r="E1233" t="s">
        <v>4610</v>
      </c>
      <c r="F1233" s="148" t="str">
        <f>_xlfn.XLOOKUP(E1233,Candidates!$A$2:$A$1988,Candidates!$L$2:$L$1988,"new")</f>
        <v>Low IR</v>
      </c>
    </row>
    <row r="1234" spans="5:6" x14ac:dyDescent="0.2">
      <c r="E1234" t="s">
        <v>1593</v>
      </c>
      <c r="F1234" s="148" t="str">
        <f>_xlfn.XLOOKUP(E1234,Candidates!$A$2:$A$1988,Candidates!$L$2:$L$1988,"new")</f>
        <v>Low IR</v>
      </c>
    </row>
    <row r="1235" spans="5:6" x14ac:dyDescent="0.2">
      <c r="E1235" t="s">
        <v>3900</v>
      </c>
      <c r="F1235" s="148" t="str">
        <f>_xlfn.XLOOKUP(E1235,Candidates!$A$2:$A$1988,Candidates!$L$2:$L$1988,"new")</f>
        <v>P</v>
      </c>
    </row>
    <row r="1236" spans="5:6" x14ac:dyDescent="0.2">
      <c r="E1236" t="s">
        <v>1811</v>
      </c>
      <c r="F1236" s="148" t="str">
        <f>_xlfn.XLOOKUP(E1236,Candidates!$A$2:$A$1988,Candidates!$L$2:$L$1988,"new")</f>
        <v>P</v>
      </c>
    </row>
    <row r="1237" spans="5:6" x14ac:dyDescent="0.2">
      <c r="E1237" t="s">
        <v>7142</v>
      </c>
      <c r="F1237" s="148" t="str">
        <f>_xlfn.XLOOKUP(E1237,Candidates!$A$2:$A$1988,Candidates!$L$2:$L$1988,"new")</f>
        <v>new</v>
      </c>
    </row>
    <row r="1238" spans="5:6" x14ac:dyDescent="0.2">
      <c r="E1238" t="s">
        <v>7143</v>
      </c>
      <c r="F1238" s="148" t="str">
        <f>_xlfn.XLOOKUP(E1238,Candidates!$A$2:$A$1988,Candidates!$L$2:$L$1988,"new")</f>
        <v>new</v>
      </c>
    </row>
    <row r="1239" spans="5:6" x14ac:dyDescent="0.2">
      <c r="E1239" t="s">
        <v>7144</v>
      </c>
      <c r="F1239" s="148" t="str">
        <f>_xlfn.XLOOKUP(E1239,Candidates!$A$2:$A$1988,Candidates!$L$2:$L$1988,"new")</f>
        <v>new</v>
      </c>
    </row>
    <row r="1240" spans="5:6" x14ac:dyDescent="0.2">
      <c r="E1240" t="s">
        <v>3787</v>
      </c>
      <c r="F1240" s="148" t="str">
        <f>_xlfn.XLOOKUP(E1240,Candidates!$A$2:$A$1988,Candidates!$L$2:$L$1988,"new")</f>
        <v>P</v>
      </c>
    </row>
    <row r="1241" spans="5:6" x14ac:dyDescent="0.2">
      <c r="E1241" t="s">
        <v>3410</v>
      </c>
      <c r="F1241" s="148" t="str">
        <f>_xlfn.XLOOKUP(E1241,Candidates!$A$2:$A$1988,Candidates!$L$2:$L$1988,"new")</f>
        <v>Low IR</v>
      </c>
    </row>
    <row r="1242" spans="5:6" x14ac:dyDescent="0.2">
      <c r="E1242" t="s">
        <v>7145</v>
      </c>
      <c r="F1242" s="148" t="str">
        <f>_xlfn.XLOOKUP(E1242,Candidates!$A$2:$A$1988,Candidates!$L$2:$L$1988,"new")</f>
        <v>new</v>
      </c>
    </row>
    <row r="1243" spans="5:6" x14ac:dyDescent="0.2">
      <c r="E1243" t="s">
        <v>7146</v>
      </c>
      <c r="F1243" s="148" t="str">
        <f>_xlfn.XLOOKUP(E1243,Candidates!$A$2:$A$1988,Candidates!$L$2:$L$1988,"new")</f>
        <v>new</v>
      </c>
    </row>
    <row r="1244" spans="5:6" x14ac:dyDescent="0.2">
      <c r="E1244" t="s">
        <v>7147</v>
      </c>
      <c r="F1244" s="148" t="str">
        <f>_xlfn.XLOOKUP(E1244,Candidates!$A$2:$A$1988,Candidates!$L$2:$L$1988,"new")</f>
        <v>new</v>
      </c>
    </row>
    <row r="1245" spans="5:6" x14ac:dyDescent="0.2">
      <c r="E1245" t="s">
        <v>2964</v>
      </c>
      <c r="F1245" s="148" t="str">
        <f>_xlfn.XLOOKUP(E1245,Candidates!$A$2:$A$1988,Candidates!$L$2:$L$1988,"new")</f>
        <v>Low IR</v>
      </c>
    </row>
    <row r="1246" spans="5:6" x14ac:dyDescent="0.2">
      <c r="E1246" t="s">
        <v>4051</v>
      </c>
      <c r="F1246" s="148" t="str">
        <f>_xlfn.XLOOKUP(E1246,Candidates!$A$2:$A$1988,Candidates!$L$2:$L$1988,"new")</f>
        <v>P</v>
      </c>
    </row>
    <row r="1247" spans="5:6" x14ac:dyDescent="0.2">
      <c r="E1247" t="s">
        <v>3604</v>
      </c>
      <c r="F1247" s="148" t="str">
        <f>_xlfn.XLOOKUP(E1247,Candidates!$A$2:$A$1988,Candidates!$L$2:$L$1988,"new")</f>
        <v>P</v>
      </c>
    </row>
    <row r="1248" spans="5:6" x14ac:dyDescent="0.2">
      <c r="E1248" t="s">
        <v>4708</v>
      </c>
      <c r="F1248" s="148" t="str">
        <f>_xlfn.XLOOKUP(E1248,Candidates!$A$2:$A$1988,Candidates!$L$2:$L$1988,"new")</f>
        <v>P</v>
      </c>
    </row>
    <row r="1249" spans="5:6" x14ac:dyDescent="0.2">
      <c r="E1249" t="s">
        <v>5181</v>
      </c>
      <c r="F1249" s="148" t="str">
        <f>_xlfn.XLOOKUP(E1249,Candidates!$A$2:$A$1988,Candidates!$L$2:$L$1988,"new")</f>
        <v>Low IR</v>
      </c>
    </row>
    <row r="1250" spans="5:6" x14ac:dyDescent="0.2">
      <c r="E1250" t="s">
        <v>597</v>
      </c>
      <c r="F1250" s="148" t="str">
        <f>_xlfn.XLOOKUP(E1250,Candidates!$A$2:$A$1988,Candidates!$L$2:$L$1988,"new")</f>
        <v>P</v>
      </c>
    </row>
    <row r="1251" spans="5:6" x14ac:dyDescent="0.2">
      <c r="E1251" t="s">
        <v>2199</v>
      </c>
      <c r="F1251" s="148" t="str">
        <f>_xlfn.XLOOKUP(E1251,Candidates!$A$2:$A$1988,Candidates!$L$2:$L$1988,"new")</f>
        <v>P</v>
      </c>
    </row>
    <row r="1252" spans="5:6" x14ac:dyDescent="0.2">
      <c r="E1252" t="s">
        <v>1452</v>
      </c>
      <c r="F1252" s="148" t="str">
        <f>_xlfn.XLOOKUP(E1252,Candidates!$A$2:$A$1988,Candidates!$L$2:$L$1988,"new")</f>
        <v>Low IR</v>
      </c>
    </row>
    <row r="1253" spans="5:6" x14ac:dyDescent="0.2">
      <c r="E1253" t="s">
        <v>1678</v>
      </c>
      <c r="F1253" s="148" t="str">
        <f>_xlfn.XLOOKUP(E1253,Candidates!$A$2:$A$1988,Candidates!$L$2:$L$1988,"new")</f>
        <v>P</v>
      </c>
    </row>
    <row r="1254" spans="5:6" x14ac:dyDescent="0.2">
      <c r="E1254" t="s">
        <v>3067</v>
      </c>
      <c r="F1254" s="148" t="str">
        <f>_xlfn.XLOOKUP(E1254,Candidates!$A$2:$A$1988,Candidates!$L$2:$L$1988,"new")</f>
        <v>Low IR</v>
      </c>
    </row>
    <row r="1255" spans="5:6" x14ac:dyDescent="0.2">
      <c r="E1255" t="s">
        <v>2283</v>
      </c>
      <c r="F1255" s="148" t="str">
        <f>_xlfn.XLOOKUP(E1255,Candidates!$A$2:$A$1988,Candidates!$L$2:$L$1988,"new")</f>
        <v>P</v>
      </c>
    </row>
    <row r="1256" spans="5:6" x14ac:dyDescent="0.2">
      <c r="E1256" t="s">
        <v>7148</v>
      </c>
      <c r="F1256" s="148" t="str">
        <f>_xlfn.XLOOKUP(E1256,Candidates!$A$2:$A$1988,Candidates!$L$2:$L$1988,"new")</f>
        <v>new</v>
      </c>
    </row>
    <row r="1257" spans="5:6" x14ac:dyDescent="0.2">
      <c r="E1257" t="s">
        <v>4742</v>
      </c>
      <c r="F1257" s="148" t="str">
        <f>_xlfn.XLOOKUP(E1257,Candidates!$A$2:$A$1988,Candidates!$L$2:$L$1988,"new")</f>
        <v>Low IR</v>
      </c>
    </row>
    <row r="1258" spans="5:6" x14ac:dyDescent="0.2">
      <c r="E1258" t="s">
        <v>2550</v>
      </c>
      <c r="F1258" s="148" t="str">
        <f>_xlfn.XLOOKUP(E1258,Candidates!$A$2:$A$1988,Candidates!$L$2:$L$1988,"new")</f>
        <v>Low IR</v>
      </c>
    </row>
    <row r="1259" spans="5:6" x14ac:dyDescent="0.2">
      <c r="E1259" t="s">
        <v>4466</v>
      </c>
      <c r="F1259" s="148" t="str">
        <f>_xlfn.XLOOKUP(E1259,Candidates!$A$2:$A$1988,Candidates!$L$2:$L$1988,"new")</f>
        <v>Low IR</v>
      </c>
    </row>
    <row r="1260" spans="5:6" x14ac:dyDescent="0.2">
      <c r="E1260" t="s">
        <v>4423</v>
      </c>
      <c r="F1260" s="148" t="str">
        <f>_xlfn.XLOOKUP(E1260,Candidates!$A$2:$A$1988,Candidates!$L$2:$L$1988,"new")</f>
        <v>Low IR</v>
      </c>
    </row>
    <row r="1261" spans="5:6" x14ac:dyDescent="0.2">
      <c r="E1261" t="s">
        <v>4882</v>
      </c>
      <c r="F1261" s="148" t="str">
        <f>_xlfn.XLOOKUP(E1261,Candidates!$A$2:$A$1988,Candidates!$L$2:$L$1988,"new")</f>
        <v>Low IR</v>
      </c>
    </row>
    <row r="1262" spans="5:6" x14ac:dyDescent="0.2">
      <c r="E1262" t="s">
        <v>3109</v>
      </c>
      <c r="F1262" s="148" t="str">
        <f>_xlfn.XLOOKUP(E1262,Candidates!$A$2:$A$1988,Candidates!$L$2:$L$1988,"new")</f>
        <v>P</v>
      </c>
    </row>
    <row r="1263" spans="5:6" x14ac:dyDescent="0.2">
      <c r="E1263" t="s">
        <v>1107</v>
      </c>
      <c r="F1263" s="148" t="str">
        <f>_xlfn.XLOOKUP(E1263,Candidates!$A$2:$A$1988,Candidates!$L$2:$L$1988,"new")</f>
        <v>Low IR</v>
      </c>
    </row>
    <row r="1264" spans="5:6" x14ac:dyDescent="0.2">
      <c r="E1264" t="s">
        <v>1738</v>
      </c>
      <c r="F1264" s="148" t="str">
        <f>_xlfn.XLOOKUP(E1264,Candidates!$A$2:$A$1988,Candidates!$L$2:$L$1988,"new")</f>
        <v>Low IR</v>
      </c>
    </row>
    <row r="1265" spans="5:6" x14ac:dyDescent="0.2">
      <c r="E1265" t="s">
        <v>7149</v>
      </c>
      <c r="F1265" s="148" t="str">
        <f>_xlfn.XLOOKUP(E1265,Candidates!$A$2:$A$1988,Candidates!$L$2:$L$1988,"new")</f>
        <v>new</v>
      </c>
    </row>
    <row r="1266" spans="5:6" x14ac:dyDescent="0.2">
      <c r="E1266" t="s">
        <v>4875</v>
      </c>
      <c r="F1266" s="148" t="str">
        <f>_xlfn.XLOOKUP(E1266,Candidates!$A$2:$A$1988,Candidates!$L$2:$L$1988,"new")</f>
        <v>P</v>
      </c>
    </row>
    <row r="1267" spans="5:6" x14ac:dyDescent="0.2">
      <c r="E1267" t="s">
        <v>2040</v>
      </c>
      <c r="F1267" s="148" t="str">
        <f>_xlfn.XLOOKUP(E1267,Candidates!$A$2:$A$1988,Candidates!$L$2:$L$1988,"new")</f>
        <v>P</v>
      </c>
    </row>
    <row r="1268" spans="5:6" x14ac:dyDescent="0.2">
      <c r="E1268" t="s">
        <v>2487</v>
      </c>
      <c r="F1268" s="148" t="str">
        <f>_xlfn.XLOOKUP(E1268,Candidates!$A$2:$A$1988,Candidates!$L$2:$L$1988,"new")</f>
        <v>P</v>
      </c>
    </row>
    <row r="1269" spans="5:6" x14ac:dyDescent="0.2">
      <c r="E1269" t="s">
        <v>3170</v>
      </c>
      <c r="F1269" s="148" t="str">
        <f>_xlfn.XLOOKUP(E1269,Candidates!$A$2:$A$1988,Candidates!$L$2:$L$1988,"new")</f>
        <v>Low IR</v>
      </c>
    </row>
    <row r="1270" spans="5:6" x14ac:dyDescent="0.2">
      <c r="E1270" t="s">
        <v>2694</v>
      </c>
      <c r="F1270" s="148" t="str">
        <f>_xlfn.XLOOKUP(E1270,Candidates!$A$2:$A$1988,Candidates!$L$2:$L$1988,"new")</f>
        <v>Low IR</v>
      </c>
    </row>
    <row r="1271" spans="5:6" x14ac:dyDescent="0.2">
      <c r="E1271" t="s">
        <v>4004</v>
      </c>
      <c r="F1271" s="148" t="str">
        <f>_xlfn.XLOOKUP(E1271,Candidates!$A$2:$A$1988,Candidates!$L$2:$L$1988,"new")</f>
        <v>P</v>
      </c>
    </row>
    <row r="1272" spans="5:6" x14ac:dyDescent="0.2">
      <c r="E1272" t="s">
        <v>6454</v>
      </c>
      <c r="F1272" s="148" t="str">
        <f>_xlfn.XLOOKUP(E1272,Candidates!$A$2:$A$1988,Candidates!$L$2:$L$1988,"new")</f>
        <v>new</v>
      </c>
    </row>
    <row r="1273" spans="5:6" x14ac:dyDescent="0.2">
      <c r="E1273" t="s">
        <v>2663</v>
      </c>
      <c r="F1273" s="148" t="str">
        <f>_xlfn.XLOOKUP(E1273,Candidates!$A$2:$A$1988,Candidates!$L$2:$L$1988,"new")</f>
        <v>Low IR</v>
      </c>
    </row>
    <row r="1274" spans="5:6" x14ac:dyDescent="0.2">
      <c r="E1274" t="s">
        <v>4624</v>
      </c>
      <c r="F1274" s="148" t="str">
        <f>_xlfn.XLOOKUP(E1274,Candidates!$A$2:$A$1988,Candidates!$L$2:$L$1988,"new")</f>
        <v>Low IR</v>
      </c>
    </row>
    <row r="1275" spans="5:6" x14ac:dyDescent="0.2">
      <c r="E1275" t="s">
        <v>1702</v>
      </c>
      <c r="F1275" s="148" t="str">
        <f>_xlfn.XLOOKUP(E1275,Candidates!$A$2:$A$1988,Candidates!$L$2:$L$1988,"new")</f>
        <v>P</v>
      </c>
    </row>
    <row r="1276" spans="5:6" x14ac:dyDescent="0.2">
      <c r="E1276" t="s">
        <v>1675</v>
      </c>
      <c r="F1276" s="148" t="str">
        <f>_xlfn.XLOOKUP(E1276,Candidates!$A$2:$A$1988,Candidates!$L$2:$L$1988,"new")</f>
        <v>P</v>
      </c>
    </row>
    <row r="1277" spans="5:6" x14ac:dyDescent="0.2">
      <c r="E1277" t="s">
        <v>4857</v>
      </c>
      <c r="F1277" s="148" t="str">
        <f>_xlfn.XLOOKUP(E1277,Candidates!$A$2:$A$1988,Candidates!$L$2:$L$1988,"new")</f>
        <v>P</v>
      </c>
    </row>
    <row r="1278" spans="5:6" x14ac:dyDescent="0.2">
      <c r="E1278" t="s">
        <v>7150</v>
      </c>
      <c r="F1278" s="148" t="str">
        <f>_xlfn.XLOOKUP(E1278,Candidates!$A$2:$A$1988,Candidates!$L$2:$L$1988,"new")</f>
        <v>new</v>
      </c>
    </row>
    <row r="1279" spans="5:6" x14ac:dyDescent="0.2">
      <c r="E1279" t="s">
        <v>799</v>
      </c>
      <c r="F1279" s="148" t="str">
        <f>_xlfn.XLOOKUP(E1279,Candidates!$A$2:$A$1988,Candidates!$L$2:$L$1988,"new")</f>
        <v>P</v>
      </c>
    </row>
    <row r="1280" spans="5:6" x14ac:dyDescent="0.2">
      <c r="E1280" t="s">
        <v>533</v>
      </c>
      <c r="F1280" s="148" t="str">
        <f>_xlfn.XLOOKUP(E1280,Candidates!$A$2:$A$1988,Candidates!$L$2:$L$1988,"new")</f>
        <v>P</v>
      </c>
    </row>
    <row r="1281" spans="5:6" x14ac:dyDescent="0.2">
      <c r="E1281" t="s">
        <v>5223</v>
      </c>
      <c r="F1281" s="148" t="str">
        <f>_xlfn.XLOOKUP(E1281,Candidates!$A$2:$A$1988,Candidates!$L$2:$L$1988,"new")</f>
        <v>Low IR</v>
      </c>
    </row>
    <row r="1282" spans="5:6" x14ac:dyDescent="0.2">
      <c r="E1282" t="s">
        <v>3809</v>
      </c>
      <c r="F1282" s="148" t="str">
        <f>_xlfn.XLOOKUP(E1282,Candidates!$A$2:$A$1988,Candidates!$L$2:$L$1988,"new")</f>
        <v>P</v>
      </c>
    </row>
    <row r="1283" spans="5:6" x14ac:dyDescent="0.2">
      <c r="E1283" t="s">
        <v>4596</v>
      </c>
      <c r="F1283" s="148" t="str">
        <f>_xlfn.XLOOKUP(E1283,Candidates!$A$2:$A$1988,Candidates!$L$2:$L$1988,"new")</f>
        <v>P</v>
      </c>
    </row>
    <row r="1284" spans="5:6" x14ac:dyDescent="0.2">
      <c r="E1284" t="s">
        <v>7151</v>
      </c>
      <c r="F1284" s="148" t="str">
        <f>_xlfn.XLOOKUP(E1284,Candidates!$A$2:$A$1988,Candidates!$L$2:$L$1988,"new")</f>
        <v>new</v>
      </c>
    </row>
    <row r="1285" spans="5:6" x14ac:dyDescent="0.2">
      <c r="E1285" t="s">
        <v>3101</v>
      </c>
      <c r="F1285" s="148" t="str">
        <f>_xlfn.XLOOKUP(E1285,Candidates!$A$2:$A$1988,Candidates!$L$2:$L$1988,"new")</f>
        <v>Low IR</v>
      </c>
    </row>
    <row r="1286" spans="5:6" x14ac:dyDescent="0.2">
      <c r="E1286" t="s">
        <v>7152</v>
      </c>
      <c r="F1286" s="148" t="str">
        <f>_xlfn.XLOOKUP(E1286,Candidates!$A$2:$A$1988,Candidates!$L$2:$L$1988,"new")</f>
        <v>new</v>
      </c>
    </row>
    <row r="1287" spans="5:6" x14ac:dyDescent="0.2">
      <c r="E1287" t="s">
        <v>3567</v>
      </c>
      <c r="F1287" s="148" t="str">
        <f>_xlfn.XLOOKUP(E1287,Candidates!$A$2:$A$1988,Candidates!$L$2:$L$1988,"new")</f>
        <v>P</v>
      </c>
    </row>
    <row r="1288" spans="5:6" x14ac:dyDescent="0.2">
      <c r="E1288" t="s">
        <v>7153</v>
      </c>
      <c r="F1288" s="148" t="str">
        <f>_xlfn.XLOOKUP(E1288,Candidates!$A$2:$A$1988,Candidates!$L$2:$L$1988,"new")</f>
        <v>new</v>
      </c>
    </row>
    <row r="1289" spans="5:6" x14ac:dyDescent="0.2">
      <c r="E1289" t="s">
        <v>4820</v>
      </c>
      <c r="F1289" s="148" t="str">
        <f>_xlfn.XLOOKUP(E1289,Candidates!$A$2:$A$1988,Candidates!$L$2:$L$1988,"new")</f>
        <v>Low IR</v>
      </c>
    </row>
    <row r="1290" spans="5:6" x14ac:dyDescent="0.2">
      <c r="E1290" t="s">
        <v>3281</v>
      </c>
      <c r="F1290" s="148" t="str">
        <f>_xlfn.XLOOKUP(E1290,Candidates!$A$2:$A$1988,Candidates!$L$2:$L$1988,"new")</f>
        <v>Low IR</v>
      </c>
    </row>
    <row r="1291" spans="5:6" x14ac:dyDescent="0.2">
      <c r="E1291" t="s">
        <v>7154</v>
      </c>
      <c r="F1291" s="148" t="str">
        <f>_xlfn.XLOOKUP(E1291,Candidates!$A$2:$A$1988,Candidates!$L$2:$L$1988,"new")</f>
        <v>new</v>
      </c>
    </row>
    <row r="1292" spans="5:6" x14ac:dyDescent="0.2">
      <c r="E1292" t="s">
        <v>3671</v>
      </c>
      <c r="F1292" s="148" t="str">
        <f>_xlfn.XLOOKUP(E1292,Candidates!$A$2:$A$1988,Candidates!$L$2:$L$1988,"new")</f>
        <v>Low IR</v>
      </c>
    </row>
    <row r="1293" spans="5:6" x14ac:dyDescent="0.2">
      <c r="E1293" t="s">
        <v>2384</v>
      </c>
      <c r="F1293" s="148" t="str">
        <f>_xlfn.XLOOKUP(E1293,Candidates!$A$2:$A$1988,Candidates!$L$2:$L$1988,"new")</f>
        <v>P</v>
      </c>
    </row>
    <row r="1294" spans="5:6" x14ac:dyDescent="0.2">
      <c r="E1294" t="s">
        <v>2834</v>
      </c>
      <c r="F1294" s="148" t="str">
        <f>_xlfn.XLOOKUP(E1294,Candidates!$A$2:$A$1988,Candidates!$L$2:$L$1988,"new")</f>
        <v>Low IR</v>
      </c>
    </row>
    <row r="1295" spans="5:6" x14ac:dyDescent="0.2">
      <c r="E1295" t="s">
        <v>4216</v>
      </c>
      <c r="F1295" s="148" t="str">
        <f>_xlfn.XLOOKUP(E1295,Candidates!$A$2:$A$1988,Candidates!$L$2:$L$1988,"new")</f>
        <v>P</v>
      </c>
    </row>
    <row r="1296" spans="5:6" x14ac:dyDescent="0.2">
      <c r="E1296" t="s">
        <v>962</v>
      </c>
      <c r="F1296" s="148" t="str">
        <f>_xlfn.XLOOKUP(E1296,Candidates!$A$2:$A$1988,Candidates!$L$2:$L$1988,"new")</f>
        <v>Low IR</v>
      </c>
    </row>
    <row r="1297" spans="5:6" x14ac:dyDescent="0.2">
      <c r="E1297" t="s">
        <v>1761</v>
      </c>
      <c r="F1297" s="148" t="str">
        <f>_xlfn.XLOOKUP(E1297,Candidates!$A$2:$A$1988,Candidates!$L$2:$L$1988,"new")</f>
        <v>Low IR</v>
      </c>
    </row>
    <row r="1298" spans="5:6" x14ac:dyDescent="0.2">
      <c r="E1298" t="s">
        <v>1586</v>
      </c>
      <c r="F1298" s="148" t="str">
        <f>_xlfn.XLOOKUP(E1298,Candidates!$A$2:$A$1988,Candidates!$L$2:$L$1988,"new")</f>
        <v>Low IR</v>
      </c>
    </row>
    <row r="1299" spans="5:6" x14ac:dyDescent="0.2">
      <c r="E1299" t="s">
        <v>4529</v>
      </c>
      <c r="F1299" s="148" t="str">
        <f>_xlfn.XLOOKUP(E1299,Candidates!$A$2:$A$1988,Candidates!$L$2:$L$1988,"new")</f>
        <v>Low IR</v>
      </c>
    </row>
    <row r="1300" spans="5:6" x14ac:dyDescent="0.2">
      <c r="E1300" t="s">
        <v>7155</v>
      </c>
      <c r="F1300" s="148" t="str">
        <f>_xlfn.XLOOKUP(E1300,Candidates!$A$2:$A$1988,Candidates!$L$2:$L$1988,"new")</f>
        <v>new</v>
      </c>
    </row>
    <row r="1301" spans="5:6" x14ac:dyDescent="0.2">
      <c r="E1301" t="s">
        <v>6525</v>
      </c>
      <c r="F1301" s="148" t="str">
        <f>_xlfn.XLOOKUP(E1301,Candidates!$A$2:$A$1988,Candidates!$L$2:$L$1988,"new")</f>
        <v>new</v>
      </c>
    </row>
    <row r="1302" spans="5:6" x14ac:dyDescent="0.2">
      <c r="E1302" t="s">
        <v>1921</v>
      </c>
      <c r="F1302" s="148" t="str">
        <f>_xlfn.XLOOKUP(E1302,Candidates!$A$2:$A$1988,Candidates!$L$2:$L$1988,"new")</f>
        <v>P</v>
      </c>
    </row>
    <row r="1303" spans="5:6" x14ac:dyDescent="0.2">
      <c r="E1303" t="s">
        <v>1089</v>
      </c>
      <c r="F1303" s="148" t="str">
        <f>_xlfn.XLOOKUP(E1303,Candidates!$A$2:$A$1988,Candidates!$L$2:$L$1988,"new")</f>
        <v>Low IR</v>
      </c>
    </row>
    <row r="1304" spans="5:6" x14ac:dyDescent="0.2">
      <c r="E1304" t="s">
        <v>7156</v>
      </c>
      <c r="F1304" s="148" t="str">
        <f>_xlfn.XLOOKUP(E1304,Candidates!$A$2:$A$1988,Candidates!$L$2:$L$1988,"new")</f>
        <v>new</v>
      </c>
    </row>
    <row r="1305" spans="5:6" x14ac:dyDescent="0.2">
      <c r="E1305" t="s">
        <v>7157</v>
      </c>
      <c r="F1305" s="148" t="str">
        <f>_xlfn.XLOOKUP(E1305,Candidates!$A$2:$A$1988,Candidates!$L$2:$L$1988,"new")</f>
        <v>new</v>
      </c>
    </row>
    <row r="1306" spans="5:6" x14ac:dyDescent="0.2">
      <c r="E1306" t="s">
        <v>7158</v>
      </c>
      <c r="F1306" s="148" t="str">
        <f>_xlfn.XLOOKUP(E1306,Candidates!$A$2:$A$1988,Candidates!$L$2:$L$1988,"new")</f>
        <v>new</v>
      </c>
    </row>
    <row r="1307" spans="5:6" x14ac:dyDescent="0.2">
      <c r="E1307" t="s">
        <v>4279</v>
      </c>
      <c r="F1307" s="148" t="str">
        <f>_xlfn.XLOOKUP(E1307,Candidates!$A$2:$A$1988,Candidates!$L$2:$L$1988,"new")</f>
        <v>P</v>
      </c>
    </row>
    <row r="1308" spans="5:6" x14ac:dyDescent="0.2">
      <c r="E1308" t="s">
        <v>7159</v>
      </c>
      <c r="F1308" s="148" t="str">
        <f>_xlfn.XLOOKUP(E1308,Candidates!$A$2:$A$1988,Candidates!$L$2:$L$1988,"new")</f>
        <v>new</v>
      </c>
    </row>
    <row r="1309" spans="5:6" x14ac:dyDescent="0.2">
      <c r="E1309" t="s">
        <v>4033</v>
      </c>
      <c r="F1309" s="148" t="str">
        <f>_xlfn.XLOOKUP(E1309,Candidates!$A$2:$A$1988,Candidates!$L$2:$L$1988,"new")</f>
        <v>P</v>
      </c>
    </row>
    <row r="1310" spans="5:6" x14ac:dyDescent="0.2">
      <c r="E1310" t="s">
        <v>4224</v>
      </c>
      <c r="F1310" s="148" t="str">
        <f>_xlfn.XLOOKUP(E1310,Candidates!$A$2:$A$1988,Candidates!$L$2:$L$1988,"new")</f>
        <v>P</v>
      </c>
    </row>
    <row r="1311" spans="5:6" x14ac:dyDescent="0.2">
      <c r="E1311" t="s">
        <v>7160</v>
      </c>
      <c r="F1311" s="148" t="str">
        <f>_xlfn.XLOOKUP(E1311,Candidates!$A$2:$A$1988,Candidates!$L$2:$L$1988,"new")</f>
        <v>new</v>
      </c>
    </row>
    <row r="1312" spans="5:6" x14ac:dyDescent="0.2">
      <c r="E1312" t="s">
        <v>4706</v>
      </c>
      <c r="F1312" s="148" t="str">
        <f>_xlfn.XLOOKUP(E1312,Candidates!$A$2:$A$1988,Candidates!$L$2:$L$1988,"new")</f>
        <v>P</v>
      </c>
    </row>
    <row r="1313" spans="5:6" x14ac:dyDescent="0.2">
      <c r="E1313" t="s">
        <v>917</v>
      </c>
      <c r="F1313" s="148" t="str">
        <f>_xlfn.XLOOKUP(E1313,Candidates!$A$2:$A$1988,Candidates!$L$2:$L$1988,"new")</f>
        <v>P</v>
      </c>
    </row>
    <row r="1314" spans="5:6" x14ac:dyDescent="0.2">
      <c r="E1314" t="s">
        <v>4915</v>
      </c>
      <c r="F1314" s="148" t="str">
        <f>_xlfn.XLOOKUP(E1314,Candidates!$A$2:$A$1988,Candidates!$L$2:$L$1988,"new")</f>
        <v>Low IR</v>
      </c>
    </row>
    <row r="1315" spans="5:6" x14ac:dyDescent="0.2">
      <c r="E1315" t="s">
        <v>7161</v>
      </c>
      <c r="F1315" s="148" t="str">
        <f>_xlfn.XLOOKUP(E1315,Candidates!$A$2:$A$1988,Candidates!$L$2:$L$1988,"new")</f>
        <v>new</v>
      </c>
    </row>
    <row r="1316" spans="5:6" x14ac:dyDescent="0.2">
      <c r="E1316" t="s">
        <v>7162</v>
      </c>
      <c r="F1316" s="148" t="str">
        <f>_xlfn.XLOOKUP(E1316,Candidates!$A$2:$A$1988,Candidates!$L$2:$L$1988,"new")</f>
        <v>new</v>
      </c>
    </row>
    <row r="1317" spans="5:6" x14ac:dyDescent="0.2">
      <c r="E1317" t="s">
        <v>7163</v>
      </c>
      <c r="F1317" s="148" t="str">
        <f>_xlfn.XLOOKUP(E1317,Candidates!$A$2:$A$1988,Candidates!$L$2:$L$1988,"new")</f>
        <v>new</v>
      </c>
    </row>
    <row r="1318" spans="5:6" x14ac:dyDescent="0.2">
      <c r="E1318" t="s">
        <v>2235</v>
      </c>
      <c r="F1318" s="148" t="str">
        <f>_xlfn.XLOOKUP(E1318,Candidates!$A$2:$A$1988,Candidates!$L$2:$L$1988,"new")</f>
        <v>P</v>
      </c>
    </row>
    <row r="1319" spans="5:6" x14ac:dyDescent="0.2">
      <c r="E1319" t="s">
        <v>7164</v>
      </c>
      <c r="F1319" s="148" t="str">
        <f>_xlfn.XLOOKUP(E1319,Candidates!$A$2:$A$1988,Candidates!$L$2:$L$1988,"new")</f>
        <v>new</v>
      </c>
    </row>
    <row r="1320" spans="5:6" x14ac:dyDescent="0.2">
      <c r="E1320" t="s">
        <v>1407</v>
      </c>
      <c r="F1320" s="148" t="str">
        <f>_xlfn.XLOOKUP(E1320,Candidates!$A$2:$A$1988,Candidates!$L$2:$L$1988,"new")</f>
        <v>Low IR</v>
      </c>
    </row>
    <row r="1321" spans="5:6" x14ac:dyDescent="0.2">
      <c r="E1321" t="s">
        <v>5272</v>
      </c>
      <c r="F1321" s="148" t="str">
        <f>_xlfn.XLOOKUP(E1321,Candidates!$A$2:$A$1988,Candidates!$L$2:$L$1988,"new")</f>
        <v>Low IR</v>
      </c>
    </row>
    <row r="1322" spans="5:6" x14ac:dyDescent="0.2">
      <c r="E1322" t="s">
        <v>2032</v>
      </c>
      <c r="F1322" s="148" t="str">
        <f>_xlfn.XLOOKUP(E1322,Candidates!$A$2:$A$1988,Candidates!$L$2:$L$1988,"new")</f>
        <v>P</v>
      </c>
    </row>
    <row r="1323" spans="5:6" x14ac:dyDescent="0.2">
      <c r="E1323" t="s">
        <v>2054</v>
      </c>
      <c r="F1323" s="148" t="str">
        <f>_xlfn.XLOOKUP(E1323,Candidates!$A$2:$A$1988,Candidates!$L$2:$L$1988,"new")</f>
        <v>P</v>
      </c>
    </row>
    <row r="1324" spans="5:6" x14ac:dyDescent="0.2">
      <c r="E1324" t="s">
        <v>4771</v>
      </c>
      <c r="F1324" s="148" t="str">
        <f>_xlfn.XLOOKUP(E1324,Candidates!$A$2:$A$1988,Candidates!$L$2:$L$1988,"new")</f>
        <v>Low IR</v>
      </c>
    </row>
    <row r="1325" spans="5:6" x14ac:dyDescent="0.2">
      <c r="E1325" t="s">
        <v>546</v>
      </c>
      <c r="F1325" s="148" t="str">
        <f>_xlfn.XLOOKUP(E1325,Candidates!$A$2:$A$1988,Candidates!$L$2:$L$1988,"new")</f>
        <v>P</v>
      </c>
    </row>
    <row r="1326" spans="5:6" x14ac:dyDescent="0.2">
      <c r="E1326" t="s">
        <v>1776</v>
      </c>
      <c r="F1326" s="148" t="str">
        <f>_xlfn.XLOOKUP(E1326,Candidates!$A$2:$A$1988,Candidates!$L$2:$L$1988,"new")</f>
        <v>Low IR</v>
      </c>
    </row>
    <row r="1327" spans="5:6" x14ac:dyDescent="0.2">
      <c r="E1327" t="s">
        <v>5133</v>
      </c>
      <c r="F1327" s="148" t="str">
        <f>_xlfn.XLOOKUP(E1327,Candidates!$A$2:$A$1988,Candidates!$L$2:$L$1988,"new")</f>
        <v>Low IR</v>
      </c>
    </row>
    <row r="1328" spans="5:6" x14ac:dyDescent="0.2">
      <c r="E1328" t="s">
        <v>753</v>
      </c>
      <c r="F1328" s="148" t="str">
        <f>_xlfn.XLOOKUP(E1328,Candidates!$A$2:$A$1988,Candidates!$L$2:$L$1988,"new")</f>
        <v>P</v>
      </c>
    </row>
    <row r="1329" spans="5:6" x14ac:dyDescent="0.2">
      <c r="E1329" t="s">
        <v>1063</v>
      </c>
      <c r="F1329" s="148" t="str">
        <f>_xlfn.XLOOKUP(E1329,Candidates!$A$2:$A$1988,Candidates!$L$2:$L$1988,"new")</f>
        <v>Low IR</v>
      </c>
    </row>
    <row r="1330" spans="5:6" x14ac:dyDescent="0.2">
      <c r="E1330" t="s">
        <v>7165</v>
      </c>
      <c r="F1330" s="148" t="str">
        <f>_xlfn.XLOOKUP(E1330,Candidates!$A$2:$A$1988,Candidates!$L$2:$L$1988,"new")</f>
        <v>new</v>
      </c>
    </row>
    <row r="1331" spans="5:6" x14ac:dyDescent="0.2">
      <c r="E1331" t="s">
        <v>5141</v>
      </c>
      <c r="F1331" s="148" t="str">
        <f>_xlfn.XLOOKUP(E1331,Candidates!$A$2:$A$1988,Candidates!$L$2:$L$1988,"new")</f>
        <v>Low IR</v>
      </c>
    </row>
    <row r="1332" spans="5:6" x14ac:dyDescent="0.2">
      <c r="E1332" t="s">
        <v>2092</v>
      </c>
      <c r="F1332" s="148" t="str">
        <f>_xlfn.XLOOKUP(E1332,Candidates!$A$2:$A$1988,Candidates!$L$2:$L$1988,"new")</f>
        <v>P</v>
      </c>
    </row>
    <row r="1333" spans="5:6" x14ac:dyDescent="0.2">
      <c r="E1333" t="s">
        <v>7166</v>
      </c>
      <c r="F1333" s="148" t="str">
        <f>_xlfn.XLOOKUP(E1333,Candidates!$A$2:$A$1988,Candidates!$L$2:$L$1988,"new")</f>
        <v>new</v>
      </c>
    </row>
    <row r="1334" spans="5:6" x14ac:dyDescent="0.2">
      <c r="E1334" t="s">
        <v>7167</v>
      </c>
      <c r="F1334" s="148" t="str">
        <f>_xlfn.XLOOKUP(E1334,Candidates!$A$2:$A$1988,Candidates!$L$2:$L$1988,"new")</f>
        <v>new</v>
      </c>
    </row>
    <row r="1335" spans="5:6" x14ac:dyDescent="0.2">
      <c r="E1335" t="s">
        <v>7168</v>
      </c>
      <c r="F1335" s="148" t="str">
        <f>_xlfn.XLOOKUP(E1335,Candidates!$A$2:$A$1988,Candidates!$L$2:$L$1988,"new")</f>
        <v>new</v>
      </c>
    </row>
    <row r="1336" spans="5:6" x14ac:dyDescent="0.2">
      <c r="E1336" t="s">
        <v>5161</v>
      </c>
      <c r="F1336" s="148" t="str">
        <f>_xlfn.XLOOKUP(E1336,Candidates!$A$2:$A$1988,Candidates!$L$2:$L$1988,"new")</f>
        <v>Low IR</v>
      </c>
    </row>
    <row r="1337" spans="5:6" x14ac:dyDescent="0.2">
      <c r="E1337" t="s">
        <v>1637</v>
      </c>
      <c r="F1337" s="148" t="str">
        <f>_xlfn.XLOOKUP(E1337,Candidates!$A$2:$A$1988,Candidates!$L$2:$L$1988,"new")</f>
        <v>Low IR</v>
      </c>
    </row>
    <row r="1338" spans="5:6" x14ac:dyDescent="0.2">
      <c r="E1338" t="s">
        <v>1147</v>
      </c>
      <c r="F1338" s="148" t="str">
        <f>_xlfn.XLOOKUP(E1338,Candidates!$A$2:$A$1988,Candidates!$L$2:$L$1988,"new")</f>
        <v>Low IR</v>
      </c>
    </row>
    <row r="1339" spans="5:6" x14ac:dyDescent="0.2">
      <c r="E1339" t="s">
        <v>7169</v>
      </c>
      <c r="F1339" s="148" t="str">
        <f>_xlfn.XLOOKUP(E1339,Candidates!$A$2:$A$1988,Candidates!$L$2:$L$1988,"new")</f>
        <v>new</v>
      </c>
    </row>
    <row r="1340" spans="5:6" x14ac:dyDescent="0.2">
      <c r="E1340" t="s">
        <v>716</v>
      </c>
      <c r="F1340" s="148" t="str">
        <f>_xlfn.XLOOKUP(E1340,Candidates!$A$2:$A$1988,Candidates!$L$2:$L$1988,"new")</f>
        <v>P</v>
      </c>
    </row>
    <row r="1341" spans="5:6" x14ac:dyDescent="0.2">
      <c r="E1341" t="s">
        <v>7170</v>
      </c>
      <c r="F1341" s="148" t="str">
        <f>_xlfn.XLOOKUP(E1341,Candidates!$A$2:$A$1988,Candidates!$L$2:$L$1988,"new")</f>
        <v>new</v>
      </c>
    </row>
    <row r="1342" spans="5:6" x14ac:dyDescent="0.2">
      <c r="E1342" t="s">
        <v>3386</v>
      </c>
      <c r="F1342" s="148" t="str">
        <f>_xlfn.XLOOKUP(E1342,Candidates!$A$2:$A$1988,Candidates!$L$2:$L$1988,"new")</f>
        <v>Low IR</v>
      </c>
    </row>
    <row r="1343" spans="5:6" x14ac:dyDescent="0.2">
      <c r="E1343" t="s">
        <v>1980</v>
      </c>
      <c r="F1343" s="148" t="str">
        <f>_xlfn.XLOOKUP(E1343,Candidates!$A$2:$A$1988,Candidates!$L$2:$L$1988,"new")</f>
        <v>P</v>
      </c>
    </row>
    <row r="1344" spans="5:6" x14ac:dyDescent="0.2">
      <c r="E1344" t="s">
        <v>3564</v>
      </c>
      <c r="F1344" s="148" t="str">
        <f>_xlfn.XLOOKUP(E1344,Candidates!$A$2:$A$1988,Candidates!$L$2:$L$1988,"new")</f>
        <v>P</v>
      </c>
    </row>
    <row r="1345" spans="5:6" x14ac:dyDescent="0.2">
      <c r="E1345" t="s">
        <v>1955</v>
      </c>
      <c r="F1345" s="148" t="str">
        <f>_xlfn.XLOOKUP(E1345,Candidates!$A$2:$A$1988,Candidates!$L$2:$L$1988,"new")</f>
        <v>P</v>
      </c>
    </row>
    <row r="1346" spans="5:6" x14ac:dyDescent="0.2">
      <c r="E1346" t="s">
        <v>7171</v>
      </c>
      <c r="F1346" s="148" t="str">
        <f>_xlfn.XLOOKUP(E1346,Candidates!$A$2:$A$1988,Candidates!$L$2:$L$1988,"new")</f>
        <v>new</v>
      </c>
    </row>
    <row r="1347" spans="5:6" x14ac:dyDescent="0.2">
      <c r="E1347" t="s">
        <v>7172</v>
      </c>
      <c r="F1347" s="148" t="str">
        <f>_xlfn.XLOOKUP(E1347,Candidates!$A$2:$A$1988,Candidates!$L$2:$L$1988,"new")</f>
        <v>new</v>
      </c>
    </row>
    <row r="1348" spans="5:6" x14ac:dyDescent="0.2">
      <c r="E1348" t="s">
        <v>5275</v>
      </c>
      <c r="F1348" s="148" t="str">
        <f>_xlfn.XLOOKUP(E1348,Candidates!$A$2:$A$1988,Candidates!$L$2:$L$1988,"new")</f>
        <v>Low IR</v>
      </c>
    </row>
    <row r="1349" spans="5:6" x14ac:dyDescent="0.2">
      <c r="E1349" t="s">
        <v>7173</v>
      </c>
      <c r="F1349" s="148" t="str">
        <f>_xlfn.XLOOKUP(E1349,Candidates!$A$2:$A$1988,Candidates!$L$2:$L$1988,"new")</f>
        <v>new</v>
      </c>
    </row>
    <row r="1350" spans="5:6" x14ac:dyDescent="0.2">
      <c r="E1350" t="s">
        <v>2022</v>
      </c>
      <c r="F1350" s="148" t="str">
        <f>_xlfn.XLOOKUP(E1350,Candidates!$A$2:$A$1988,Candidates!$L$2:$L$1988,"new")</f>
        <v>P</v>
      </c>
    </row>
    <row r="1351" spans="5:6" x14ac:dyDescent="0.2">
      <c r="E1351" t="s">
        <v>1170</v>
      </c>
      <c r="F1351" s="148" t="str">
        <f>_xlfn.XLOOKUP(E1351,Candidates!$A$2:$A$1988,Candidates!$L$2:$L$1988,"new")</f>
        <v>Low IR</v>
      </c>
    </row>
    <row r="1352" spans="5:6" x14ac:dyDescent="0.2">
      <c r="E1352" t="s">
        <v>2595</v>
      </c>
      <c r="F1352" s="148" t="str">
        <f>_xlfn.XLOOKUP(E1352,Candidates!$A$2:$A$1988,Candidates!$L$2:$L$1988,"new")</f>
        <v>Low IR</v>
      </c>
    </row>
    <row r="1353" spans="5:6" x14ac:dyDescent="0.2">
      <c r="E1353" t="s">
        <v>2301</v>
      </c>
      <c r="F1353" s="148" t="str">
        <f>_xlfn.XLOOKUP(E1353,Candidates!$A$2:$A$1988,Candidates!$L$2:$L$1988,"new")</f>
        <v>P</v>
      </c>
    </row>
    <row r="1354" spans="5:6" x14ac:dyDescent="0.2">
      <c r="E1354" t="s">
        <v>1145</v>
      </c>
      <c r="F1354" s="148" t="str">
        <f>_xlfn.XLOOKUP(E1354,Candidates!$A$2:$A$1988,Candidates!$L$2:$L$1988,"new")</f>
        <v>Low IR</v>
      </c>
    </row>
    <row r="1355" spans="5:6" x14ac:dyDescent="0.2">
      <c r="E1355" t="s">
        <v>1377</v>
      </c>
      <c r="F1355" s="148" t="str">
        <f>_xlfn.XLOOKUP(E1355,Candidates!$A$2:$A$1988,Candidates!$L$2:$L$1988,"new")</f>
        <v>Low IR</v>
      </c>
    </row>
    <row r="1356" spans="5:6" x14ac:dyDescent="0.2">
      <c r="E1356" t="s">
        <v>3388</v>
      </c>
      <c r="F1356" s="148" t="str">
        <f>_xlfn.XLOOKUP(E1356,Candidates!$A$2:$A$1988,Candidates!$L$2:$L$1988,"new")</f>
        <v>Low IR</v>
      </c>
    </row>
    <row r="1357" spans="5:6" x14ac:dyDescent="0.2">
      <c r="E1357" t="s">
        <v>363</v>
      </c>
      <c r="F1357" s="148" t="str">
        <f>_xlfn.XLOOKUP(E1357,Candidates!$A$2:$A$1988,Candidates!$L$2:$L$1988,"new")</f>
        <v>P</v>
      </c>
    </row>
    <row r="1358" spans="5:6" x14ac:dyDescent="0.2">
      <c r="E1358" t="s">
        <v>3079</v>
      </c>
      <c r="F1358" s="148" t="str">
        <f>_xlfn.XLOOKUP(E1358,Candidates!$A$2:$A$1988,Candidates!$L$2:$L$1988,"new")</f>
        <v>Low IR</v>
      </c>
    </row>
    <row r="1359" spans="5:6" x14ac:dyDescent="0.2">
      <c r="E1359" t="s">
        <v>487</v>
      </c>
      <c r="F1359" s="148" t="str">
        <f>_xlfn.XLOOKUP(E1359,Candidates!$A$2:$A$1988,Candidates!$L$2:$L$1988,"new")</f>
        <v>P</v>
      </c>
    </row>
    <row r="1360" spans="5:6" x14ac:dyDescent="0.2">
      <c r="E1360" t="s">
        <v>3930</v>
      </c>
      <c r="F1360" s="148" t="str">
        <f>_xlfn.XLOOKUP(E1360,Candidates!$A$2:$A$1988,Candidates!$L$2:$L$1988,"new")</f>
        <v>P</v>
      </c>
    </row>
    <row r="1361" spans="5:6" x14ac:dyDescent="0.2">
      <c r="E1361" t="s">
        <v>4183</v>
      </c>
      <c r="F1361" s="148" t="str">
        <f>_xlfn.XLOOKUP(E1361,Candidates!$A$2:$A$1988,Candidates!$L$2:$L$1988,"new")</f>
        <v>P</v>
      </c>
    </row>
    <row r="1362" spans="5:6" x14ac:dyDescent="0.2">
      <c r="E1362" t="s">
        <v>7174</v>
      </c>
      <c r="F1362" s="148" t="str">
        <f>_xlfn.XLOOKUP(E1362,Candidates!$A$2:$A$1988,Candidates!$L$2:$L$1988,"new")</f>
        <v>new</v>
      </c>
    </row>
    <row r="1363" spans="5:6" x14ac:dyDescent="0.2">
      <c r="E1363" t="s">
        <v>2521</v>
      </c>
      <c r="F1363" s="148" t="str">
        <f>_xlfn.XLOOKUP(E1363,Candidates!$A$2:$A$1988,Candidates!$L$2:$L$1988,"new")</f>
        <v>P</v>
      </c>
    </row>
    <row r="1364" spans="5:6" x14ac:dyDescent="0.2">
      <c r="E1364" t="s">
        <v>1153</v>
      </c>
      <c r="F1364" s="148" t="str">
        <f>_xlfn.XLOOKUP(E1364,Candidates!$A$2:$A$1988,Candidates!$L$2:$L$1988,"new")</f>
        <v>P</v>
      </c>
    </row>
    <row r="1365" spans="5:6" x14ac:dyDescent="0.2">
      <c r="E1365" t="s">
        <v>7175</v>
      </c>
      <c r="F1365" s="148" t="str">
        <f>_xlfn.XLOOKUP(E1365,Candidates!$A$2:$A$1988,Candidates!$L$2:$L$1988,"new")</f>
        <v>new</v>
      </c>
    </row>
    <row r="1366" spans="5:6" x14ac:dyDescent="0.2">
      <c r="E1366" t="s">
        <v>4428</v>
      </c>
      <c r="F1366" s="148" t="str">
        <f>_xlfn.XLOOKUP(E1366,Candidates!$A$2:$A$1988,Candidates!$L$2:$L$1988,"new")</f>
        <v>Low IR</v>
      </c>
    </row>
    <row r="1367" spans="5:6" x14ac:dyDescent="0.2">
      <c r="E1367" t="s">
        <v>1605</v>
      </c>
      <c r="F1367" s="148" t="str">
        <f>_xlfn.XLOOKUP(E1367,Candidates!$A$2:$A$1988,Candidates!$L$2:$L$1988,"new")</f>
        <v>Low IR</v>
      </c>
    </row>
    <row r="1368" spans="5:6" x14ac:dyDescent="0.2">
      <c r="E1368" t="s">
        <v>7176</v>
      </c>
      <c r="F1368" s="148" t="str">
        <f>_xlfn.XLOOKUP(E1368,Candidates!$A$2:$A$1988,Candidates!$L$2:$L$1988,"new")</f>
        <v>new</v>
      </c>
    </row>
    <row r="1369" spans="5:6" x14ac:dyDescent="0.2">
      <c r="E1369" t="s">
        <v>7177</v>
      </c>
      <c r="F1369" s="148" t="str">
        <f>_xlfn.XLOOKUP(E1369,Candidates!$A$2:$A$1988,Candidates!$L$2:$L$1988,"new")</f>
        <v>new</v>
      </c>
    </row>
    <row r="1370" spans="5:6" x14ac:dyDescent="0.2">
      <c r="E1370" t="s">
        <v>1899</v>
      </c>
      <c r="F1370" s="148" t="str">
        <f>_xlfn.XLOOKUP(E1370,Candidates!$A$2:$A$1988,Candidates!$L$2:$L$1988,"new")</f>
        <v>P</v>
      </c>
    </row>
    <row r="1371" spans="5:6" x14ac:dyDescent="0.2">
      <c r="E1371" t="s">
        <v>3239</v>
      </c>
      <c r="F1371" s="148" t="str">
        <f>_xlfn.XLOOKUP(E1371,Candidates!$A$2:$A$1988,Candidates!$L$2:$L$1988,"new")</f>
        <v>Low IR</v>
      </c>
    </row>
    <row r="1372" spans="5:6" x14ac:dyDescent="0.2">
      <c r="E1372" t="s">
        <v>5064</v>
      </c>
      <c r="F1372" s="148" t="str">
        <f>_xlfn.XLOOKUP(E1372,Candidates!$A$2:$A$1988,Candidates!$L$2:$L$1988,"new")</f>
        <v>Low IR</v>
      </c>
    </row>
    <row r="1373" spans="5:6" x14ac:dyDescent="0.2">
      <c r="E1373" t="s">
        <v>1399</v>
      </c>
      <c r="F1373" s="148" t="str">
        <f>_xlfn.XLOOKUP(E1373,Candidates!$A$2:$A$1988,Candidates!$L$2:$L$1988,"new")</f>
        <v>Low IR</v>
      </c>
    </row>
    <row r="1374" spans="5:6" x14ac:dyDescent="0.2">
      <c r="E1374" t="s">
        <v>3971</v>
      </c>
      <c r="F1374" s="148" t="str">
        <f>_xlfn.XLOOKUP(E1374,Candidates!$A$2:$A$1988,Candidates!$L$2:$L$1988,"new")</f>
        <v>P</v>
      </c>
    </row>
    <row r="1375" spans="5:6" x14ac:dyDescent="0.2">
      <c r="E1375" t="s">
        <v>4449</v>
      </c>
      <c r="F1375" s="148" t="str">
        <f>_xlfn.XLOOKUP(E1375,Candidates!$A$2:$A$1988,Candidates!$L$2:$L$1988,"new")</f>
        <v>P</v>
      </c>
    </row>
    <row r="1376" spans="5:6" x14ac:dyDescent="0.2">
      <c r="E1376" t="s">
        <v>7178</v>
      </c>
      <c r="F1376" s="148" t="str">
        <f>_xlfn.XLOOKUP(E1376,Candidates!$A$2:$A$1988,Candidates!$L$2:$L$1988,"new")</f>
        <v>new</v>
      </c>
    </row>
    <row r="1377" spans="5:6" x14ac:dyDescent="0.2">
      <c r="E1377" t="s">
        <v>615</v>
      </c>
      <c r="F1377" s="148" t="str">
        <f>_xlfn.XLOOKUP(E1377,Candidates!$A$2:$A$1988,Candidates!$L$2:$L$1988,"new")</f>
        <v>P</v>
      </c>
    </row>
    <row r="1378" spans="5:6" x14ac:dyDescent="0.2">
      <c r="E1378" t="s">
        <v>4161</v>
      </c>
      <c r="F1378" s="148" t="str">
        <f>_xlfn.XLOOKUP(E1378,Candidates!$A$2:$A$1988,Candidates!$L$2:$L$1988,"new")</f>
        <v>Low IR</v>
      </c>
    </row>
    <row r="1379" spans="5:6" x14ac:dyDescent="0.2">
      <c r="E1379" t="s">
        <v>2768</v>
      </c>
      <c r="F1379" s="148" t="str">
        <f>_xlfn.XLOOKUP(E1379,Candidates!$A$2:$A$1988,Candidates!$L$2:$L$1988,"new")</f>
        <v>Low IR</v>
      </c>
    </row>
    <row r="1380" spans="5:6" x14ac:dyDescent="0.2">
      <c r="E1380" t="s">
        <v>3390</v>
      </c>
      <c r="F1380" s="148" t="str">
        <f>_xlfn.XLOOKUP(E1380,Candidates!$A$2:$A$1988,Candidates!$L$2:$L$1988,"new")</f>
        <v>Low IR</v>
      </c>
    </row>
    <row r="1381" spans="5:6" x14ac:dyDescent="0.2">
      <c r="E1381" t="s">
        <v>2137</v>
      </c>
      <c r="F1381" s="148" t="str">
        <f>_xlfn.XLOOKUP(E1381,Candidates!$A$2:$A$1988,Candidates!$L$2:$L$1988,"new")</f>
        <v>Low IR</v>
      </c>
    </row>
    <row r="1382" spans="5:6" x14ac:dyDescent="0.2">
      <c r="E1382" t="s">
        <v>1227</v>
      </c>
      <c r="F1382" s="148" t="str">
        <f>_xlfn.XLOOKUP(E1382,Candidates!$A$2:$A$1988,Candidates!$L$2:$L$1988,"new")</f>
        <v>P</v>
      </c>
    </row>
    <row r="1383" spans="5:6" x14ac:dyDescent="0.2">
      <c r="E1383" t="s">
        <v>1098</v>
      </c>
      <c r="F1383" s="148" t="str">
        <f>_xlfn.XLOOKUP(E1383,Candidates!$A$2:$A$1988,Candidates!$L$2:$L$1988,"new")</f>
        <v>Low IR</v>
      </c>
    </row>
    <row r="1384" spans="5:6" x14ac:dyDescent="0.2">
      <c r="E1384" t="s">
        <v>2088</v>
      </c>
      <c r="F1384" s="148" t="str">
        <f>_xlfn.XLOOKUP(E1384,Candidates!$A$2:$A$1988,Candidates!$L$2:$L$1988,"new")</f>
        <v>P</v>
      </c>
    </row>
    <row r="1385" spans="5:6" x14ac:dyDescent="0.2">
      <c r="E1385" t="s">
        <v>7179</v>
      </c>
      <c r="F1385" s="148" t="str">
        <f>_xlfn.XLOOKUP(E1385,Candidates!$A$2:$A$1988,Candidates!$L$2:$L$1988,"new")</f>
        <v>new</v>
      </c>
    </row>
    <row r="1386" spans="5:6" x14ac:dyDescent="0.2">
      <c r="E1386" t="s">
        <v>7180</v>
      </c>
      <c r="F1386" s="148" t="str">
        <f>_xlfn.XLOOKUP(E1386,Candidates!$A$2:$A$1988,Candidates!$L$2:$L$1988,"new")</f>
        <v>new</v>
      </c>
    </row>
    <row r="1387" spans="5:6" x14ac:dyDescent="0.2">
      <c r="E1387" t="s">
        <v>7181</v>
      </c>
      <c r="F1387" s="148" t="str">
        <f>_xlfn.XLOOKUP(E1387,Candidates!$A$2:$A$1988,Candidates!$L$2:$L$1988,"new")</f>
        <v>new</v>
      </c>
    </row>
    <row r="1388" spans="5:6" x14ac:dyDescent="0.2">
      <c r="E1388" t="s">
        <v>3148</v>
      </c>
      <c r="F1388" s="148" t="str">
        <f>_xlfn.XLOOKUP(E1388,Candidates!$A$2:$A$1988,Candidates!$L$2:$L$1988,"new")</f>
        <v>Low IR</v>
      </c>
    </row>
    <row r="1389" spans="5:6" x14ac:dyDescent="0.2">
      <c r="E1389" t="s">
        <v>3327</v>
      </c>
      <c r="F1389" s="148" t="str">
        <f>_xlfn.XLOOKUP(E1389,Candidates!$A$2:$A$1988,Candidates!$L$2:$L$1988,"new")</f>
        <v>Low IR</v>
      </c>
    </row>
    <row r="1390" spans="5:6" x14ac:dyDescent="0.2">
      <c r="E1390" t="s">
        <v>2205</v>
      </c>
      <c r="F1390" s="148" t="str">
        <f>_xlfn.XLOOKUP(E1390,Candidates!$A$2:$A$1988,Candidates!$L$2:$L$1988,"new")</f>
        <v>P</v>
      </c>
    </row>
    <row r="1391" spans="5:6" x14ac:dyDescent="0.2">
      <c r="E1391" t="s">
        <v>1304</v>
      </c>
      <c r="F1391" s="148" t="str">
        <f>_xlfn.XLOOKUP(E1391,Candidates!$A$2:$A$1988,Candidates!$L$2:$L$1988,"new")</f>
        <v>Low IR</v>
      </c>
    </row>
    <row r="1392" spans="5:6" x14ac:dyDescent="0.2">
      <c r="E1392" t="s">
        <v>5279</v>
      </c>
      <c r="F1392" s="148" t="str">
        <f>_xlfn.XLOOKUP(E1392,Candidates!$A$2:$A$1988,Candidates!$L$2:$L$1988,"new")</f>
        <v>Low IR</v>
      </c>
    </row>
    <row r="1393" spans="5:6" x14ac:dyDescent="0.2">
      <c r="E1393" t="s">
        <v>2447</v>
      </c>
      <c r="F1393" s="148" t="str">
        <f>_xlfn.XLOOKUP(E1393,Candidates!$A$2:$A$1988,Candidates!$L$2:$L$1988,"new")</f>
        <v>P</v>
      </c>
    </row>
    <row r="1394" spans="5:6" x14ac:dyDescent="0.2">
      <c r="E1394" t="s">
        <v>4631</v>
      </c>
      <c r="F1394" s="148" t="str">
        <f>_xlfn.XLOOKUP(E1394,Candidates!$A$2:$A$1988,Candidates!$L$2:$L$1988,"new")</f>
        <v>P</v>
      </c>
    </row>
    <row r="1395" spans="5:6" x14ac:dyDescent="0.2">
      <c r="E1395" t="s">
        <v>1924</v>
      </c>
      <c r="F1395" s="148" t="str">
        <f>_xlfn.XLOOKUP(E1395,Candidates!$A$2:$A$1988,Candidates!$L$2:$L$1988,"new")</f>
        <v>Low IR</v>
      </c>
    </row>
    <row r="1396" spans="5:6" x14ac:dyDescent="0.2">
      <c r="E1396" t="s">
        <v>6267</v>
      </c>
      <c r="F1396" s="148" t="str">
        <f>_xlfn.XLOOKUP(E1396,Candidates!$A$2:$A$1988,Candidates!$L$2:$L$1988,"new")</f>
        <v>new</v>
      </c>
    </row>
    <row r="1397" spans="5:6" x14ac:dyDescent="0.2">
      <c r="E1397" t="s">
        <v>1057</v>
      </c>
      <c r="F1397" s="148" t="str">
        <f>_xlfn.XLOOKUP(E1397,Candidates!$A$2:$A$1988,Candidates!$L$2:$L$1988,"new")</f>
        <v>Low IR</v>
      </c>
    </row>
    <row r="1398" spans="5:6" x14ac:dyDescent="0.2">
      <c r="E1398" t="s">
        <v>7182</v>
      </c>
      <c r="F1398" s="148" t="str">
        <f>_xlfn.XLOOKUP(E1398,Candidates!$A$2:$A$1988,Candidates!$L$2:$L$1988,"new")</f>
        <v>new</v>
      </c>
    </row>
    <row r="1399" spans="5:6" x14ac:dyDescent="0.2">
      <c r="E1399" t="s">
        <v>2689</v>
      </c>
      <c r="F1399" s="148" t="str">
        <f>_xlfn.XLOOKUP(E1399,Candidates!$A$2:$A$1988,Candidates!$L$2:$L$1988,"new")</f>
        <v>P</v>
      </c>
    </row>
    <row r="1400" spans="5:6" x14ac:dyDescent="0.2">
      <c r="E1400" t="s">
        <v>7183</v>
      </c>
      <c r="F1400" s="148" t="str">
        <f>_xlfn.XLOOKUP(E1400,Candidates!$A$2:$A$1988,Candidates!$L$2:$L$1988,"new")</f>
        <v>new</v>
      </c>
    </row>
    <row r="1401" spans="5:6" x14ac:dyDescent="0.2">
      <c r="E1401" t="s">
        <v>4891</v>
      </c>
      <c r="F1401" s="148" t="str">
        <f>_xlfn.XLOOKUP(E1401,Candidates!$A$2:$A$1988,Candidates!$L$2:$L$1988,"new")</f>
        <v>Low IR</v>
      </c>
    </row>
    <row r="1402" spans="5:6" x14ac:dyDescent="0.2">
      <c r="E1402" t="s">
        <v>7184</v>
      </c>
      <c r="F1402" s="148" t="str">
        <f>_xlfn.XLOOKUP(E1402,Candidates!$A$2:$A$1988,Candidates!$L$2:$L$1988,"new")</f>
        <v>new</v>
      </c>
    </row>
    <row r="1403" spans="5:6" x14ac:dyDescent="0.2">
      <c r="E1403" t="s">
        <v>3979</v>
      </c>
      <c r="F1403" s="148" t="str">
        <f>_xlfn.XLOOKUP(E1403,Candidates!$A$2:$A$1988,Candidates!$L$2:$L$1988,"new")</f>
        <v>Low IR</v>
      </c>
    </row>
    <row r="1404" spans="5:6" x14ac:dyDescent="0.2">
      <c r="E1404" t="s">
        <v>1353</v>
      </c>
      <c r="F1404" s="148" t="str">
        <f>_xlfn.XLOOKUP(E1404,Candidates!$A$2:$A$1988,Candidates!$L$2:$L$1988,"new")</f>
        <v>Low IR</v>
      </c>
    </row>
    <row r="1405" spans="5:6" x14ac:dyDescent="0.2">
      <c r="E1405" t="s">
        <v>3145</v>
      </c>
      <c r="F1405" s="148" t="str">
        <f>_xlfn.XLOOKUP(E1405,Candidates!$A$2:$A$1988,Candidates!$L$2:$L$1988,"new")</f>
        <v>Low IR</v>
      </c>
    </row>
    <row r="1406" spans="5:6" x14ac:dyDescent="0.2">
      <c r="E1406" t="s">
        <v>3680</v>
      </c>
      <c r="F1406" s="148" t="str">
        <f>_xlfn.XLOOKUP(E1406,Candidates!$A$2:$A$1988,Candidates!$L$2:$L$1988,"new")</f>
        <v>Low IR</v>
      </c>
    </row>
    <row r="1407" spans="5:6" x14ac:dyDescent="0.2">
      <c r="E1407" t="s">
        <v>1410</v>
      </c>
      <c r="F1407" s="148" t="str">
        <f>_xlfn.XLOOKUP(E1407,Candidates!$A$2:$A$1988,Candidates!$L$2:$L$1988,"new")</f>
        <v>Low IR</v>
      </c>
    </row>
    <row r="1408" spans="5:6" x14ac:dyDescent="0.2">
      <c r="E1408" t="s">
        <v>3379</v>
      </c>
      <c r="F1408" s="148" t="str">
        <f>_xlfn.XLOOKUP(E1408,Candidates!$A$2:$A$1988,Candidates!$L$2:$L$1988,"new")</f>
        <v>Low IR</v>
      </c>
    </row>
    <row r="1409" spans="5:6" x14ac:dyDescent="0.2">
      <c r="E1409" t="s">
        <v>1086</v>
      </c>
      <c r="F1409" s="148" t="str">
        <f>_xlfn.XLOOKUP(E1409,Candidates!$A$2:$A$1988,Candidates!$L$2:$L$1988,"new")</f>
        <v>Low IR</v>
      </c>
    </row>
    <row r="1410" spans="5:6" x14ac:dyDescent="0.2">
      <c r="E1410" t="s">
        <v>7185</v>
      </c>
      <c r="F1410" s="148" t="str">
        <f>_xlfn.XLOOKUP(E1410,Candidates!$A$2:$A$1988,Candidates!$L$2:$L$1988,"new")</f>
        <v>new</v>
      </c>
    </row>
    <row r="1411" spans="5:6" x14ac:dyDescent="0.2">
      <c r="E1411" t="s">
        <v>1529</v>
      </c>
      <c r="F1411" s="148" t="str">
        <f>_xlfn.XLOOKUP(E1411,Candidates!$A$2:$A$1988,Candidates!$L$2:$L$1988,"new")</f>
        <v>P</v>
      </c>
    </row>
    <row r="1412" spans="5:6" x14ac:dyDescent="0.2">
      <c r="E1412" t="s">
        <v>4097</v>
      </c>
      <c r="F1412" s="148" t="str">
        <f>_xlfn.XLOOKUP(E1412,Candidates!$A$2:$A$1988,Candidates!$L$2:$L$1988,"new")</f>
        <v>P</v>
      </c>
    </row>
    <row r="1413" spans="5:6" x14ac:dyDescent="0.2">
      <c r="E1413" t="s">
        <v>4535</v>
      </c>
      <c r="F1413" s="148" t="str">
        <f>_xlfn.XLOOKUP(E1413,Candidates!$A$2:$A$1988,Candidates!$L$2:$L$1988,"new")</f>
        <v>Low IR</v>
      </c>
    </row>
    <row r="1414" spans="5:6" x14ac:dyDescent="0.2">
      <c r="E1414" t="s">
        <v>1140</v>
      </c>
      <c r="F1414" s="148" t="str">
        <f>_xlfn.XLOOKUP(E1414,Candidates!$A$2:$A$1988,Candidates!$L$2:$L$1988,"new")</f>
        <v>Low IR</v>
      </c>
    </row>
    <row r="1415" spans="5:6" x14ac:dyDescent="0.2">
      <c r="E1415" t="s">
        <v>7186</v>
      </c>
      <c r="F1415" s="148" t="str">
        <f>_xlfn.XLOOKUP(E1415,Candidates!$A$2:$A$1988,Candidates!$L$2:$L$1988,"new")</f>
        <v>new</v>
      </c>
    </row>
    <row r="1416" spans="5:6" x14ac:dyDescent="0.2">
      <c r="E1416" t="s">
        <v>4616</v>
      </c>
      <c r="F1416" s="148" t="str">
        <f>_xlfn.XLOOKUP(E1416,Candidates!$A$2:$A$1988,Candidates!$L$2:$L$1988,"new")</f>
        <v>Low IR</v>
      </c>
    </row>
    <row r="1417" spans="5:6" x14ac:dyDescent="0.2">
      <c r="E1417" t="s">
        <v>4894</v>
      </c>
      <c r="F1417" s="148" t="str">
        <f>_xlfn.XLOOKUP(E1417,Candidates!$A$2:$A$1988,Candidates!$L$2:$L$1988,"new")</f>
        <v>Low IR</v>
      </c>
    </row>
    <row r="1418" spans="5:6" x14ac:dyDescent="0.2">
      <c r="E1418" t="s">
        <v>3632</v>
      </c>
      <c r="F1418" s="148" t="str">
        <f>_xlfn.XLOOKUP(E1418,Candidates!$A$2:$A$1988,Candidates!$L$2:$L$1988,"new")</f>
        <v>P</v>
      </c>
    </row>
    <row r="1419" spans="5:6" x14ac:dyDescent="0.2">
      <c r="E1419" t="s">
        <v>2000</v>
      </c>
      <c r="F1419" s="148" t="str">
        <f>_xlfn.XLOOKUP(E1419,Candidates!$A$2:$A$1988,Candidates!$L$2:$L$1988,"new")</f>
        <v>P</v>
      </c>
    </row>
    <row r="1420" spans="5:6" x14ac:dyDescent="0.2">
      <c r="E1420" t="s">
        <v>2143</v>
      </c>
      <c r="F1420" s="148" t="str">
        <f>_xlfn.XLOOKUP(E1420,Candidates!$A$2:$A$1988,Candidates!$L$2:$L$1988,"new")</f>
        <v>P</v>
      </c>
    </row>
    <row r="1421" spans="5:6" x14ac:dyDescent="0.2">
      <c r="E1421" t="s">
        <v>2317</v>
      </c>
      <c r="F1421" s="148" t="str">
        <f>_xlfn.XLOOKUP(E1421,Candidates!$A$2:$A$1988,Candidates!$L$2:$L$1988,"new")</f>
        <v>P</v>
      </c>
    </row>
    <row r="1422" spans="5:6" x14ac:dyDescent="0.2">
      <c r="E1422" t="s">
        <v>3115</v>
      </c>
      <c r="F1422" s="148" t="str">
        <f>_xlfn.XLOOKUP(E1422,Candidates!$A$2:$A$1988,Candidates!$L$2:$L$1988,"new")</f>
        <v>Low IR</v>
      </c>
    </row>
    <row r="1423" spans="5:6" x14ac:dyDescent="0.2">
      <c r="E1423" t="s">
        <v>2541</v>
      </c>
      <c r="F1423" s="148" t="str">
        <f>_xlfn.XLOOKUP(E1423,Candidates!$A$2:$A$1988,Candidates!$L$2:$L$1988,"new")</f>
        <v>Low IR</v>
      </c>
    </row>
    <row r="1424" spans="5:6" x14ac:dyDescent="0.2">
      <c r="E1424" t="s">
        <v>7187</v>
      </c>
      <c r="F1424" s="148" t="str">
        <f>_xlfn.XLOOKUP(E1424,Candidates!$A$2:$A$1988,Candidates!$L$2:$L$1988,"new")</f>
        <v>new</v>
      </c>
    </row>
    <row r="1425" spans="5:6" x14ac:dyDescent="0.2">
      <c r="E1425" t="s">
        <v>5119</v>
      </c>
      <c r="F1425" s="148" t="str">
        <f>_xlfn.XLOOKUP(E1425,Candidates!$A$2:$A$1988,Candidates!$L$2:$L$1988,"new")</f>
        <v>Low IR</v>
      </c>
    </row>
    <row r="1426" spans="5:6" x14ac:dyDescent="0.2">
      <c r="E1426" t="s">
        <v>4787</v>
      </c>
      <c r="F1426" s="148" t="str">
        <f>_xlfn.XLOOKUP(E1426,Candidates!$A$2:$A$1988,Candidates!$L$2:$L$1988,"new")</f>
        <v>P</v>
      </c>
    </row>
    <row r="1427" spans="5:6" x14ac:dyDescent="0.2">
      <c r="E1427" t="s">
        <v>2637</v>
      </c>
      <c r="F1427" s="148" t="str">
        <f>_xlfn.XLOOKUP(E1427,Candidates!$A$2:$A$1988,Candidates!$L$2:$L$1988,"new")</f>
        <v>Low IR</v>
      </c>
    </row>
    <row r="1428" spans="5:6" x14ac:dyDescent="0.2">
      <c r="E1428" t="s">
        <v>3315</v>
      </c>
      <c r="F1428" s="148" t="str">
        <f>_xlfn.XLOOKUP(E1428,Candidates!$A$2:$A$1988,Candidates!$L$2:$L$1988,"new")</f>
        <v>Low IR</v>
      </c>
    </row>
    <row r="1429" spans="5:6" x14ac:dyDescent="0.2">
      <c r="E1429" t="s">
        <v>371</v>
      </c>
      <c r="F1429" s="148" t="str">
        <f>_xlfn.XLOOKUP(E1429,Candidates!$A$2:$A$1988,Candidates!$L$2:$L$1988,"new")</f>
        <v>P</v>
      </c>
    </row>
    <row r="1430" spans="5:6" x14ac:dyDescent="0.2">
      <c r="E1430" t="s">
        <v>1914</v>
      </c>
      <c r="F1430" s="148" t="str">
        <f>_xlfn.XLOOKUP(E1430,Candidates!$A$2:$A$1988,Candidates!$L$2:$L$1988,"new")</f>
        <v>P</v>
      </c>
    </row>
    <row r="1431" spans="5:6" x14ac:dyDescent="0.2">
      <c r="E1431" t="s">
        <v>3807</v>
      </c>
      <c r="F1431" s="148" t="str">
        <f>_xlfn.XLOOKUP(E1431,Candidates!$A$2:$A$1988,Candidates!$L$2:$L$1988,"new")</f>
        <v>P</v>
      </c>
    </row>
    <row r="1432" spans="5:6" x14ac:dyDescent="0.2">
      <c r="E1432" t="s">
        <v>1092</v>
      </c>
      <c r="F1432" s="148" t="str">
        <f>_xlfn.XLOOKUP(E1432,Candidates!$A$2:$A$1988,Candidates!$L$2:$L$1988,"new")</f>
        <v>Low IR</v>
      </c>
    </row>
    <row r="1433" spans="5:6" x14ac:dyDescent="0.2">
      <c r="E1433" t="s">
        <v>7188</v>
      </c>
      <c r="F1433" s="148" t="str">
        <f>_xlfn.XLOOKUP(E1433,Candidates!$A$2:$A$1988,Candidates!$L$2:$L$1988,"new")</f>
        <v>new</v>
      </c>
    </row>
    <row r="1434" spans="5:6" x14ac:dyDescent="0.2">
      <c r="E1434" t="s">
        <v>1054</v>
      </c>
      <c r="F1434" s="148" t="str">
        <f>_xlfn.XLOOKUP(E1434,Candidates!$A$2:$A$1988,Candidates!$L$2:$L$1988,"new")</f>
        <v>Low IR</v>
      </c>
    </row>
    <row r="1435" spans="5:6" x14ac:dyDescent="0.2">
      <c r="E1435" t="s">
        <v>2167</v>
      </c>
      <c r="F1435" s="148" t="str">
        <f>_xlfn.XLOOKUP(E1435,Candidates!$A$2:$A$1988,Candidates!$L$2:$L$1988,"new")</f>
        <v>P</v>
      </c>
    </row>
    <row r="1436" spans="5:6" x14ac:dyDescent="0.2">
      <c r="E1436" t="s">
        <v>5179</v>
      </c>
      <c r="F1436" s="148" t="str">
        <f>_xlfn.XLOOKUP(E1436,Candidates!$A$2:$A$1988,Candidates!$L$2:$L$1988,"new")</f>
        <v>P</v>
      </c>
    </row>
    <row r="1437" spans="5:6" x14ac:dyDescent="0.2">
      <c r="E1437" t="s">
        <v>636</v>
      </c>
      <c r="F1437" s="148" t="str">
        <f>_xlfn.XLOOKUP(E1437,Candidates!$A$2:$A$1988,Candidates!$L$2:$L$1988,"new")</f>
        <v>P</v>
      </c>
    </row>
    <row r="1438" spans="5:6" x14ac:dyDescent="0.2">
      <c r="E1438" t="s">
        <v>2479</v>
      </c>
      <c r="F1438" s="148" t="str">
        <f>_xlfn.XLOOKUP(E1438,Candidates!$A$2:$A$1988,Candidates!$L$2:$L$1988,"new")</f>
        <v>P</v>
      </c>
    </row>
    <row r="1439" spans="5:6" x14ac:dyDescent="0.2">
      <c r="E1439" t="s">
        <v>7189</v>
      </c>
      <c r="F1439" s="148" t="str">
        <f>_xlfn.XLOOKUP(E1439,Candidates!$A$2:$A$1988,Candidates!$L$2:$L$1988,"new")</f>
        <v>new</v>
      </c>
    </row>
    <row r="1440" spans="5:6" x14ac:dyDescent="0.2">
      <c r="E1440" t="s">
        <v>1030</v>
      </c>
      <c r="F1440" s="148" t="str">
        <f>_xlfn.XLOOKUP(E1440,Candidates!$A$2:$A$1988,Candidates!$L$2:$L$1988,"new")</f>
        <v>Low IR</v>
      </c>
    </row>
    <row r="1441" spans="5:6" x14ac:dyDescent="0.2">
      <c r="E1441" t="s">
        <v>7190</v>
      </c>
      <c r="F1441" s="148" t="str">
        <f>_xlfn.XLOOKUP(E1441,Candidates!$A$2:$A$1988,Candidates!$L$2:$L$1988,"new")</f>
        <v>new</v>
      </c>
    </row>
    <row r="1442" spans="5:6" x14ac:dyDescent="0.2">
      <c r="E1442" t="s">
        <v>7191</v>
      </c>
      <c r="F1442" s="148" t="str">
        <f>_xlfn.XLOOKUP(E1442,Candidates!$A$2:$A$1988,Candidates!$L$2:$L$1988,"new")</f>
        <v>new</v>
      </c>
    </row>
    <row r="1443" spans="5:6" x14ac:dyDescent="0.2">
      <c r="E1443" t="s">
        <v>7192</v>
      </c>
      <c r="F1443" s="148" t="str">
        <f>_xlfn.XLOOKUP(E1443,Candidates!$A$2:$A$1988,Candidates!$L$2:$L$1988,"new")</f>
        <v>new</v>
      </c>
    </row>
    <row r="1444" spans="5:6" x14ac:dyDescent="0.2">
      <c r="E1444" t="s">
        <v>7193</v>
      </c>
      <c r="F1444" s="148" t="str">
        <f>_xlfn.XLOOKUP(E1444,Candidates!$A$2:$A$1988,Candidates!$L$2:$L$1988,"new")</f>
        <v>new</v>
      </c>
    </row>
    <row r="1445" spans="5:6" x14ac:dyDescent="0.2">
      <c r="E1445" t="s">
        <v>3771</v>
      </c>
      <c r="F1445" s="148" t="str">
        <f>_xlfn.XLOOKUP(E1445,Candidates!$A$2:$A$1988,Candidates!$L$2:$L$1988,"new")</f>
        <v>P</v>
      </c>
    </row>
    <row r="1446" spans="5:6" x14ac:dyDescent="0.2">
      <c r="E1446" t="s">
        <v>2922</v>
      </c>
      <c r="F1446" s="148" t="str">
        <f>_xlfn.XLOOKUP(E1446,Candidates!$A$2:$A$1988,Candidates!$L$2:$L$1988,"new")</f>
        <v>Low IR</v>
      </c>
    </row>
    <row r="1447" spans="5:6" x14ac:dyDescent="0.2">
      <c r="E1447" t="s">
        <v>4538</v>
      </c>
      <c r="F1447" s="148" t="str">
        <f>_xlfn.XLOOKUP(E1447,Candidates!$A$2:$A$1988,Candidates!$L$2:$L$1988,"new")</f>
        <v>Low IR</v>
      </c>
    </row>
    <row r="1448" spans="5:6" x14ac:dyDescent="0.2">
      <c r="E1448" t="s">
        <v>2951</v>
      </c>
      <c r="F1448" s="148" t="str">
        <f>_xlfn.XLOOKUP(E1448,Candidates!$A$2:$A$1988,Candidates!$L$2:$L$1988,"new")</f>
        <v>Low IR</v>
      </c>
    </row>
    <row r="1449" spans="5:6" x14ac:dyDescent="0.2">
      <c r="E1449" t="s">
        <v>4486</v>
      </c>
      <c r="F1449" s="148" t="str">
        <f>_xlfn.XLOOKUP(E1449,Candidates!$A$2:$A$1988,Candidates!$L$2:$L$1988,"new")</f>
        <v>Low IR</v>
      </c>
    </row>
    <row r="1450" spans="5:6" x14ac:dyDescent="0.2">
      <c r="E1450" t="s">
        <v>7194</v>
      </c>
      <c r="F1450" s="148" t="str">
        <f>_xlfn.XLOOKUP(E1450,Candidates!$A$2:$A$1988,Candidates!$L$2:$L$1988,"new")</f>
        <v>new</v>
      </c>
    </row>
    <row r="1451" spans="5:6" x14ac:dyDescent="0.2">
      <c r="E1451" t="s">
        <v>2561</v>
      </c>
      <c r="F1451" s="148" t="str">
        <f>_xlfn.XLOOKUP(E1451,Candidates!$A$2:$A$1988,Candidates!$L$2:$L$1988,"new")</f>
        <v>Low IR</v>
      </c>
    </row>
    <row r="1452" spans="5:6" x14ac:dyDescent="0.2">
      <c r="E1452" t="s">
        <v>7195</v>
      </c>
      <c r="F1452" s="148" t="str">
        <f>_xlfn.XLOOKUP(E1452,Candidates!$A$2:$A$1988,Candidates!$L$2:$L$1988,"new")</f>
        <v>new</v>
      </c>
    </row>
    <row r="1453" spans="5:6" x14ac:dyDescent="0.2">
      <c r="E1453" t="s">
        <v>5240</v>
      </c>
      <c r="F1453" s="148" t="str">
        <f>_xlfn.XLOOKUP(E1453,Candidates!$A$2:$A$1988,Candidates!$L$2:$L$1988,"new")</f>
        <v>Low IR</v>
      </c>
    </row>
    <row r="1454" spans="5:6" x14ac:dyDescent="0.2">
      <c r="E1454" t="s">
        <v>7196</v>
      </c>
      <c r="F1454" s="148" t="str">
        <f>_xlfn.XLOOKUP(E1454,Candidates!$A$2:$A$1988,Candidates!$L$2:$L$1988,"new")</f>
        <v>new</v>
      </c>
    </row>
    <row r="1455" spans="5:6" x14ac:dyDescent="0.2">
      <c r="E1455" t="s">
        <v>7197</v>
      </c>
      <c r="F1455" s="148" t="str">
        <f>_xlfn.XLOOKUP(E1455,Candidates!$A$2:$A$1988,Candidates!$L$2:$L$1988,"new")</f>
        <v>new</v>
      </c>
    </row>
    <row r="1456" spans="5:6" x14ac:dyDescent="0.2">
      <c r="E1456" t="s">
        <v>7198</v>
      </c>
      <c r="F1456" s="148" t="str">
        <f>_xlfn.XLOOKUP(E1456,Candidates!$A$2:$A$1988,Candidates!$L$2:$L$1988,"new")</f>
        <v>new</v>
      </c>
    </row>
    <row r="1457" spans="5:6" x14ac:dyDescent="0.2">
      <c r="E1457" t="s">
        <v>3925</v>
      </c>
      <c r="F1457" s="148" t="str">
        <f>_xlfn.XLOOKUP(E1457,Candidates!$A$2:$A$1988,Candidates!$L$2:$L$1988,"new")</f>
        <v>Low IR</v>
      </c>
    </row>
    <row r="1458" spans="5:6" x14ac:dyDescent="0.2">
      <c r="E1458" t="s">
        <v>1692</v>
      </c>
      <c r="F1458" s="148" t="str">
        <f>_xlfn.XLOOKUP(E1458,Candidates!$A$2:$A$1988,Candidates!$L$2:$L$1988,"new")</f>
        <v>P</v>
      </c>
    </row>
    <row r="1459" spans="5:6" x14ac:dyDescent="0.2">
      <c r="E1459" t="s">
        <v>2821</v>
      </c>
      <c r="F1459" s="148" t="str">
        <f>_xlfn.XLOOKUP(E1459,Candidates!$A$2:$A$1988,Candidates!$L$2:$L$1988,"new")</f>
        <v>Low IR</v>
      </c>
    </row>
    <row r="1460" spans="5:6" x14ac:dyDescent="0.2">
      <c r="E1460" t="s">
        <v>4604</v>
      </c>
      <c r="F1460" s="148" t="str">
        <f>_xlfn.XLOOKUP(E1460,Candidates!$A$2:$A$1988,Candidates!$L$2:$L$1988,"new")</f>
        <v>Low IR</v>
      </c>
    </row>
    <row r="1461" spans="5:6" x14ac:dyDescent="0.2">
      <c r="E1461" t="s">
        <v>1036</v>
      </c>
      <c r="F1461" s="148" t="str">
        <f>_xlfn.XLOOKUP(E1461,Candidates!$A$2:$A$1988,Candidates!$L$2:$L$1988,"new")</f>
        <v>P</v>
      </c>
    </row>
    <row r="1462" spans="5:6" x14ac:dyDescent="0.2">
      <c r="E1462" t="s">
        <v>771</v>
      </c>
      <c r="F1462" s="148" t="str">
        <f>_xlfn.XLOOKUP(E1462,Candidates!$A$2:$A$1988,Candidates!$L$2:$L$1988,"new")</f>
        <v>P</v>
      </c>
    </row>
    <row r="1463" spans="5:6" x14ac:dyDescent="0.2">
      <c r="E1463" t="s">
        <v>1581</v>
      </c>
      <c r="F1463" s="148" t="str">
        <f>_xlfn.XLOOKUP(E1463,Candidates!$A$2:$A$1988,Candidates!$L$2:$L$1988,"new")</f>
        <v>Low IR</v>
      </c>
    </row>
    <row r="1464" spans="5:6" x14ac:dyDescent="0.2">
      <c r="E1464" t="s">
        <v>3756</v>
      </c>
      <c r="F1464" s="148" t="str">
        <f>_xlfn.XLOOKUP(E1464,Candidates!$A$2:$A$1988,Candidates!$L$2:$L$1988,"new")</f>
        <v>P</v>
      </c>
    </row>
    <row r="1465" spans="5:6" x14ac:dyDescent="0.2">
      <c r="E1465" t="s">
        <v>3155</v>
      </c>
      <c r="F1465" s="148" t="str">
        <f>_xlfn.XLOOKUP(E1465,Candidates!$A$2:$A$1988,Candidates!$L$2:$L$1988,"new")</f>
        <v>P</v>
      </c>
    </row>
    <row r="1466" spans="5:6" x14ac:dyDescent="0.2">
      <c r="E1466" t="s">
        <v>7199</v>
      </c>
      <c r="F1466" s="148" t="str">
        <f>_xlfn.XLOOKUP(E1466,Candidates!$A$2:$A$1988,Candidates!$L$2:$L$1988,"new")</f>
        <v>new</v>
      </c>
    </row>
    <row r="1467" spans="5:6" x14ac:dyDescent="0.2">
      <c r="E1467" t="s">
        <v>7200</v>
      </c>
      <c r="F1467" s="148" t="str">
        <f>_xlfn.XLOOKUP(E1467,Candidates!$A$2:$A$1988,Candidates!$L$2:$L$1988,"new")</f>
        <v>new</v>
      </c>
    </row>
    <row r="1468" spans="5:6" x14ac:dyDescent="0.2">
      <c r="E1468" t="s">
        <v>1195</v>
      </c>
      <c r="F1468" s="148" t="str">
        <f>_xlfn.XLOOKUP(E1468,Candidates!$A$2:$A$1988,Candidates!$L$2:$L$1988,"new")</f>
        <v>Low IR</v>
      </c>
    </row>
    <row r="1469" spans="5:6" x14ac:dyDescent="0.2">
      <c r="E1469" t="s">
        <v>7201</v>
      </c>
      <c r="F1469" s="148" t="str">
        <f>_xlfn.XLOOKUP(E1469,Candidates!$A$2:$A$1988,Candidates!$L$2:$L$1988,"new")</f>
        <v>new</v>
      </c>
    </row>
    <row r="1470" spans="5:6" x14ac:dyDescent="0.2">
      <c r="E1470" t="s">
        <v>7202</v>
      </c>
      <c r="F1470" s="148" t="str">
        <f>_xlfn.XLOOKUP(E1470,Candidates!$A$2:$A$1988,Candidates!$L$2:$L$1988,"new")</f>
        <v>new</v>
      </c>
    </row>
    <row r="1471" spans="5:6" x14ac:dyDescent="0.2">
      <c r="E1471" t="s">
        <v>4593</v>
      </c>
      <c r="F1471" s="148" t="str">
        <f>_xlfn.XLOOKUP(E1471,Candidates!$A$2:$A$1988,Candidates!$L$2:$L$1988,"new")</f>
        <v>P</v>
      </c>
    </row>
    <row r="1472" spans="5:6" x14ac:dyDescent="0.2">
      <c r="E1472" t="s">
        <v>3549</v>
      </c>
      <c r="F1472" s="148" t="str">
        <f>_xlfn.XLOOKUP(E1472,Candidates!$A$2:$A$1988,Candidates!$L$2:$L$1988,"new")</f>
        <v>Low IR</v>
      </c>
    </row>
    <row r="1473" spans="5:6" x14ac:dyDescent="0.2">
      <c r="E1473" t="s">
        <v>4934</v>
      </c>
      <c r="F1473" s="148" t="str">
        <f>_xlfn.XLOOKUP(E1473,Candidates!$A$2:$A$1988,Candidates!$L$2:$L$1988,"new")</f>
        <v>Low IR</v>
      </c>
    </row>
    <row r="1474" spans="5:6" x14ac:dyDescent="0.2">
      <c r="E1474" t="s">
        <v>3762</v>
      </c>
      <c r="F1474" s="148" t="str">
        <f>_xlfn.XLOOKUP(E1474,Candidates!$A$2:$A$1988,Candidates!$L$2:$L$1988,"new")</f>
        <v>P</v>
      </c>
    </row>
    <row r="1475" spans="5:6" x14ac:dyDescent="0.2">
      <c r="E1475" t="s">
        <v>7203</v>
      </c>
      <c r="F1475" s="148" t="str">
        <f>_xlfn.XLOOKUP(E1475,Candidates!$A$2:$A$1988,Candidates!$L$2:$L$1988,"new")</f>
        <v>new</v>
      </c>
    </row>
    <row r="1476" spans="5:6" x14ac:dyDescent="0.2">
      <c r="E1476" t="s">
        <v>7204</v>
      </c>
      <c r="F1476" s="148" t="str">
        <f>_xlfn.XLOOKUP(E1476,Candidates!$A$2:$A$1988,Candidates!$L$2:$L$1988,"new")</f>
        <v>new</v>
      </c>
    </row>
    <row r="1477" spans="5:6" x14ac:dyDescent="0.2">
      <c r="E1477" t="s">
        <v>386</v>
      </c>
      <c r="F1477" s="148" t="str">
        <f>_xlfn.XLOOKUP(E1477,Candidates!$A$2:$A$1988,Candidates!$L$2:$L$1988,"new")</f>
        <v>P</v>
      </c>
    </row>
    <row r="1478" spans="5:6" x14ac:dyDescent="0.2">
      <c r="E1478" t="s">
        <v>2724</v>
      </c>
      <c r="F1478" s="148" t="str">
        <f>_xlfn.XLOOKUP(E1478,Candidates!$A$2:$A$1988,Candidates!$L$2:$L$1988,"new")</f>
        <v>Low IR</v>
      </c>
    </row>
    <row r="1479" spans="5:6" x14ac:dyDescent="0.2">
      <c r="E1479" t="s">
        <v>3779</v>
      </c>
      <c r="F1479" s="148" t="str">
        <f>_xlfn.XLOOKUP(E1479,Candidates!$A$2:$A$1988,Candidates!$L$2:$L$1988,"new")</f>
        <v>P</v>
      </c>
    </row>
    <row r="1480" spans="5:6" x14ac:dyDescent="0.2">
      <c r="E1480" t="s">
        <v>3413</v>
      </c>
      <c r="F1480" s="148" t="str">
        <f>_xlfn.XLOOKUP(E1480,Candidates!$A$2:$A$1988,Candidates!$L$2:$L$1988,"new")</f>
        <v>Low IR</v>
      </c>
    </row>
    <row r="1481" spans="5:6" x14ac:dyDescent="0.2">
      <c r="E1481" t="s">
        <v>7205</v>
      </c>
      <c r="F1481" s="148" t="str">
        <f>_xlfn.XLOOKUP(E1481,Candidates!$A$2:$A$1988,Candidates!$L$2:$L$1988,"new")</f>
        <v>new</v>
      </c>
    </row>
    <row r="1482" spans="5:6" x14ac:dyDescent="0.2">
      <c r="E1482" t="s">
        <v>3647</v>
      </c>
      <c r="F1482" s="148" t="str">
        <f>_xlfn.XLOOKUP(E1482,Candidates!$A$2:$A$1988,Candidates!$L$2:$L$1988,"new")</f>
        <v>P</v>
      </c>
    </row>
    <row r="1483" spans="5:6" x14ac:dyDescent="0.2">
      <c r="E1483" t="s">
        <v>1258</v>
      </c>
      <c r="F1483" s="148" t="str">
        <f>_xlfn.XLOOKUP(E1483,Candidates!$A$2:$A$1988,Candidates!$L$2:$L$1988,"new")</f>
        <v>Low IR</v>
      </c>
    </row>
    <row r="1484" spans="5:6" x14ac:dyDescent="0.2">
      <c r="E1484" t="s">
        <v>3742</v>
      </c>
      <c r="F1484" s="148" t="str">
        <f>_xlfn.XLOOKUP(E1484,Candidates!$A$2:$A$1988,Candidates!$L$2:$L$1988,"new")</f>
        <v>P</v>
      </c>
    </row>
    <row r="1485" spans="5:6" x14ac:dyDescent="0.2">
      <c r="E1485" t="s">
        <v>1342</v>
      </c>
      <c r="F1485" s="148" t="str">
        <f>_xlfn.XLOOKUP(E1485,Candidates!$A$2:$A$1988,Candidates!$L$2:$L$1988,"new")</f>
        <v>Low IR</v>
      </c>
    </row>
    <row r="1486" spans="5:6" x14ac:dyDescent="0.2">
      <c r="E1486" t="s">
        <v>7206</v>
      </c>
      <c r="F1486" s="148" t="str">
        <f>_xlfn.XLOOKUP(E1486,Candidates!$A$2:$A$1988,Candidates!$L$2:$L$1988,"new")</f>
        <v>new</v>
      </c>
    </row>
    <row r="1487" spans="5:6" x14ac:dyDescent="0.2">
      <c r="E1487" t="s">
        <v>2936</v>
      </c>
      <c r="F1487" s="148" t="str">
        <f>_xlfn.XLOOKUP(E1487,Candidates!$A$2:$A$1988,Candidates!$L$2:$L$1988,"new")</f>
        <v>Low IR</v>
      </c>
    </row>
    <row r="1488" spans="5:6" x14ac:dyDescent="0.2">
      <c r="E1488" t="s">
        <v>644</v>
      </c>
      <c r="F1488" s="148" t="str">
        <f>_xlfn.XLOOKUP(E1488,Candidates!$A$2:$A$1988,Candidates!$L$2:$L$1988,"new")</f>
        <v>P</v>
      </c>
    </row>
    <row r="1489" spans="5:6" x14ac:dyDescent="0.2">
      <c r="E1489" t="s">
        <v>1857</v>
      </c>
      <c r="F1489" s="148" t="str">
        <f>_xlfn.XLOOKUP(E1489,Candidates!$A$2:$A$1988,Candidates!$L$2:$L$1988,"new")</f>
        <v>P</v>
      </c>
    </row>
    <row r="1490" spans="5:6" x14ac:dyDescent="0.2">
      <c r="E1490" t="s">
        <v>7207</v>
      </c>
      <c r="F1490" s="148" t="str">
        <f>_xlfn.XLOOKUP(E1490,Candidates!$A$2:$A$1988,Candidates!$L$2:$L$1988,"new")</f>
        <v>new</v>
      </c>
    </row>
    <row r="1491" spans="5:6" x14ac:dyDescent="0.2">
      <c r="E1491" t="s">
        <v>3118</v>
      </c>
      <c r="F1491" s="148" t="str">
        <f>_xlfn.XLOOKUP(E1491,Candidates!$A$2:$A$1988,Candidates!$L$2:$L$1988,"new")</f>
        <v>Low IR</v>
      </c>
    </row>
    <row r="1492" spans="5:6" x14ac:dyDescent="0.2">
      <c r="E1492" t="s">
        <v>7208</v>
      </c>
      <c r="F1492" s="148" t="str">
        <f>_xlfn.XLOOKUP(E1492,Candidates!$A$2:$A$1988,Candidates!$L$2:$L$1988,"new")</f>
        <v>new</v>
      </c>
    </row>
    <row r="1493" spans="5:6" x14ac:dyDescent="0.2">
      <c r="E1493" t="s">
        <v>1998</v>
      </c>
      <c r="F1493" s="148" t="str">
        <f>_xlfn.XLOOKUP(E1493,Candidates!$A$2:$A$1988,Candidates!$L$2:$L$1988,"new")</f>
        <v>P</v>
      </c>
    </row>
    <row r="1494" spans="5:6" x14ac:dyDescent="0.2">
      <c r="E1494" t="s">
        <v>1254</v>
      </c>
      <c r="F1494" s="148" t="str">
        <f>_xlfn.XLOOKUP(E1494,Candidates!$A$2:$A$1988,Candidates!$L$2:$L$1988,"new")</f>
        <v>Low IR</v>
      </c>
    </row>
    <row r="1495" spans="5:6" x14ac:dyDescent="0.2">
      <c r="E1495" t="s">
        <v>4019</v>
      </c>
      <c r="F1495" s="148" t="str">
        <f>_xlfn.XLOOKUP(E1495,Candidates!$A$2:$A$1988,Candidates!$L$2:$L$1988,"new")</f>
        <v>Low IR</v>
      </c>
    </row>
    <row r="1496" spans="5:6" x14ac:dyDescent="0.2">
      <c r="E1496" t="s">
        <v>1365</v>
      </c>
      <c r="F1496" s="148" t="str">
        <f>_xlfn.XLOOKUP(E1496,Candidates!$A$2:$A$1988,Candidates!$L$2:$L$1988,"new")</f>
        <v>Low IR</v>
      </c>
    </row>
    <row r="1497" spans="5:6" x14ac:dyDescent="0.2">
      <c r="E1497" t="s">
        <v>3895</v>
      </c>
      <c r="F1497" s="148" t="str">
        <f>_xlfn.XLOOKUP(E1497,Candidates!$A$2:$A$1988,Candidates!$L$2:$L$1988,"new")</f>
        <v>Low IR</v>
      </c>
    </row>
    <row r="1498" spans="5:6" x14ac:dyDescent="0.2">
      <c r="E1498" t="s">
        <v>7209</v>
      </c>
      <c r="F1498" s="148" t="str">
        <f>_xlfn.XLOOKUP(E1498,Candidates!$A$2:$A$1988,Candidates!$L$2:$L$1988,"new")</f>
        <v>new</v>
      </c>
    </row>
    <row r="1499" spans="5:6" x14ac:dyDescent="0.2">
      <c r="E1499" t="s">
        <v>7210</v>
      </c>
      <c r="F1499" s="148" t="str">
        <f>_xlfn.XLOOKUP(E1499,Candidates!$A$2:$A$1988,Candidates!$L$2:$L$1988,"new")</f>
        <v>new</v>
      </c>
    </row>
    <row r="1500" spans="5:6" x14ac:dyDescent="0.2">
      <c r="E1500" t="s">
        <v>4082</v>
      </c>
      <c r="F1500" s="148" t="str">
        <f>_xlfn.XLOOKUP(E1500,Candidates!$A$2:$A$1988,Candidates!$L$2:$L$1988,"new")</f>
        <v>P</v>
      </c>
    </row>
    <row r="1501" spans="5:6" x14ac:dyDescent="0.2">
      <c r="E1501" t="s">
        <v>3093</v>
      </c>
      <c r="F1501" s="148" t="str">
        <f>_xlfn.XLOOKUP(E1501,Candidates!$A$2:$A$1988,Candidates!$L$2:$L$1988,"new")</f>
        <v>Low IR</v>
      </c>
    </row>
    <row r="1502" spans="5:6" x14ac:dyDescent="0.2">
      <c r="E1502" t="s">
        <v>4515</v>
      </c>
      <c r="F1502" s="148" t="str">
        <f>_xlfn.XLOOKUP(E1502,Candidates!$A$2:$A$1988,Candidates!$L$2:$L$1988,"new")</f>
        <v>P</v>
      </c>
    </row>
    <row r="1503" spans="5:6" x14ac:dyDescent="0.2">
      <c r="E1503" t="s">
        <v>7211</v>
      </c>
      <c r="F1503" s="148" t="str">
        <f>_xlfn.XLOOKUP(E1503,Candidates!$A$2:$A$1988,Candidates!$L$2:$L$1988,"new")</f>
        <v>new</v>
      </c>
    </row>
    <row r="1504" spans="5:6" x14ac:dyDescent="0.2">
      <c r="E1504" t="s">
        <v>2126</v>
      </c>
      <c r="F1504" s="148" t="str">
        <f>_xlfn.XLOOKUP(E1504,Candidates!$A$2:$A$1988,Candidates!$L$2:$L$1988,"new")</f>
        <v>P</v>
      </c>
    </row>
    <row r="1505" spans="5:6" x14ac:dyDescent="0.2">
      <c r="E1505" t="s">
        <v>1307</v>
      </c>
      <c r="F1505" s="148" t="str">
        <f>_xlfn.XLOOKUP(E1505,Candidates!$A$2:$A$1988,Candidates!$L$2:$L$1988,"new")</f>
        <v>Low IR</v>
      </c>
    </row>
    <row r="1506" spans="5:6" x14ac:dyDescent="0.2">
      <c r="E1506" t="s">
        <v>4835</v>
      </c>
      <c r="F1506" s="148" t="str">
        <f>_xlfn.XLOOKUP(E1506,Candidates!$A$2:$A$1988,Candidates!$L$2:$L$1988,"new")</f>
        <v>Low IR</v>
      </c>
    </row>
    <row r="1507" spans="5:6" x14ac:dyDescent="0.2">
      <c r="E1507" t="s">
        <v>493</v>
      </c>
      <c r="F1507" s="148" t="str">
        <f>_xlfn.XLOOKUP(E1507,Candidates!$A$2:$A$1988,Candidates!$L$2:$L$1988,"new")</f>
        <v>P</v>
      </c>
    </row>
    <row r="1508" spans="5:6" x14ac:dyDescent="0.2">
      <c r="E1508" t="s">
        <v>3528</v>
      </c>
      <c r="F1508" s="148" t="str">
        <f>_xlfn.XLOOKUP(E1508,Candidates!$A$2:$A$1988,Candidates!$L$2:$L$1988,"new")</f>
        <v>P</v>
      </c>
    </row>
    <row r="1509" spans="5:6" x14ac:dyDescent="0.2">
      <c r="E1509" t="s">
        <v>3678</v>
      </c>
      <c r="F1509" s="148" t="str">
        <f>_xlfn.XLOOKUP(E1509,Candidates!$A$2:$A$1988,Candidates!$L$2:$L$1988,"new")</f>
        <v>Low IR</v>
      </c>
    </row>
    <row r="1510" spans="5:6" x14ac:dyDescent="0.2">
      <c r="E1510" t="s">
        <v>5109</v>
      </c>
      <c r="F1510" s="148" t="str">
        <f>_xlfn.XLOOKUP(E1510,Candidates!$A$2:$A$1988,Candidates!$L$2:$L$1988,"new")</f>
        <v>Low IR</v>
      </c>
    </row>
    <row r="1511" spans="5:6" x14ac:dyDescent="0.2">
      <c r="E1511" t="s">
        <v>4677</v>
      </c>
      <c r="F1511" s="148" t="str">
        <f>_xlfn.XLOOKUP(E1511,Candidates!$A$2:$A$1988,Candidates!$L$2:$L$1988,"new")</f>
        <v>P</v>
      </c>
    </row>
    <row r="1512" spans="5:6" x14ac:dyDescent="0.2">
      <c r="E1512" t="s">
        <v>2351</v>
      </c>
      <c r="F1512" s="148" t="str">
        <f>_xlfn.XLOOKUP(E1512,Candidates!$A$2:$A$1988,Candidates!$L$2:$L$1988,"new")</f>
        <v>P</v>
      </c>
    </row>
    <row r="1513" spans="5:6" x14ac:dyDescent="0.2">
      <c r="E1513" t="s">
        <v>1571</v>
      </c>
      <c r="F1513" s="148" t="str">
        <f>_xlfn.XLOOKUP(E1513,Candidates!$A$2:$A$1988,Candidates!$L$2:$L$1988,"new")</f>
        <v>Low IR</v>
      </c>
    </row>
    <row r="1514" spans="5:6" x14ac:dyDescent="0.2">
      <c r="E1514" t="s">
        <v>7212</v>
      </c>
      <c r="F1514" s="148" t="str">
        <f>_xlfn.XLOOKUP(E1514,Candidates!$A$2:$A$1988,Candidates!$L$2:$L$1988,"new")</f>
        <v>new</v>
      </c>
    </row>
    <row r="1515" spans="5:6" x14ac:dyDescent="0.2">
      <c r="E1515" t="s">
        <v>2657</v>
      </c>
      <c r="F1515" s="148" t="str">
        <f>_xlfn.XLOOKUP(E1515,Candidates!$A$2:$A$1988,Candidates!$L$2:$L$1988,"new")</f>
        <v>P</v>
      </c>
    </row>
    <row r="1516" spans="5:6" x14ac:dyDescent="0.2">
      <c r="E1516" t="s">
        <v>2299</v>
      </c>
      <c r="F1516" s="148" t="str">
        <f>_xlfn.XLOOKUP(E1516,Candidates!$A$2:$A$1988,Candidates!$L$2:$L$1988,"new")</f>
        <v>Low IR</v>
      </c>
    </row>
    <row r="1517" spans="5:6" x14ac:dyDescent="0.2">
      <c r="E1517" t="s">
        <v>3960</v>
      </c>
      <c r="F1517" s="148" t="str">
        <f>_xlfn.XLOOKUP(E1517,Candidates!$A$2:$A$1988,Candidates!$L$2:$L$1988,"new")</f>
        <v>P</v>
      </c>
    </row>
    <row r="1518" spans="5:6" x14ac:dyDescent="0.2">
      <c r="E1518" t="s">
        <v>7213</v>
      </c>
      <c r="F1518" s="148" t="str">
        <f>_xlfn.XLOOKUP(E1518,Candidates!$A$2:$A$1988,Candidates!$L$2:$L$1988,"new")</f>
        <v>new</v>
      </c>
    </row>
    <row r="1519" spans="5:6" x14ac:dyDescent="0.2">
      <c r="E1519" t="s">
        <v>3022</v>
      </c>
      <c r="F1519" s="148" t="str">
        <f>_xlfn.XLOOKUP(E1519,Candidates!$A$2:$A$1988,Candidates!$L$2:$L$1988,"new")</f>
        <v>P</v>
      </c>
    </row>
    <row r="1520" spans="5:6" x14ac:dyDescent="0.2">
      <c r="E1520" t="s">
        <v>4441</v>
      </c>
      <c r="F1520" s="148" t="str">
        <f>_xlfn.XLOOKUP(E1520,Candidates!$A$2:$A$1988,Candidates!$L$2:$L$1988,"new")</f>
        <v>P</v>
      </c>
    </row>
    <row r="1521" spans="5:6" x14ac:dyDescent="0.2">
      <c r="E1521" t="s">
        <v>4961</v>
      </c>
      <c r="F1521" s="148" t="str">
        <f>_xlfn.XLOOKUP(E1521,Candidates!$A$2:$A$1988,Candidates!$L$2:$L$1988,"new")</f>
        <v>Low IR</v>
      </c>
    </row>
    <row r="1522" spans="5:6" x14ac:dyDescent="0.2">
      <c r="E1522" t="s">
        <v>421</v>
      </c>
      <c r="F1522" s="148" t="str">
        <f>_xlfn.XLOOKUP(E1522,Candidates!$A$2:$A$1988,Candidates!$L$2:$L$1988,"new")</f>
        <v>P</v>
      </c>
    </row>
    <row r="1523" spans="5:6" x14ac:dyDescent="0.2">
      <c r="E1523" t="s">
        <v>2887</v>
      </c>
      <c r="F1523" s="148" t="str">
        <f>_xlfn.XLOOKUP(E1523,Candidates!$A$2:$A$1988,Candidates!$L$2:$L$1988,"new")</f>
        <v>Low IR</v>
      </c>
    </row>
    <row r="1524" spans="5:6" x14ac:dyDescent="0.2">
      <c r="E1524" t="s">
        <v>1069</v>
      </c>
      <c r="F1524" s="148" t="str">
        <f>_xlfn.XLOOKUP(E1524,Candidates!$A$2:$A$1988,Candidates!$L$2:$L$1988,"new")</f>
        <v>P</v>
      </c>
    </row>
    <row r="1525" spans="5:6" x14ac:dyDescent="0.2">
      <c r="E1525" t="s">
        <v>2635</v>
      </c>
      <c r="F1525" s="148" t="str">
        <f>_xlfn.XLOOKUP(E1525,Candidates!$A$2:$A$1988,Candidates!$L$2:$L$1988,"new")</f>
        <v>P</v>
      </c>
    </row>
    <row r="1526" spans="5:6" x14ac:dyDescent="0.2">
      <c r="E1526" t="s">
        <v>1611</v>
      </c>
      <c r="F1526" s="148" t="str">
        <f>_xlfn.XLOOKUP(E1526,Candidates!$A$2:$A$1988,Candidates!$L$2:$L$1988,"new")</f>
        <v>Low IR</v>
      </c>
    </row>
    <row r="1527" spans="5:6" x14ac:dyDescent="0.2">
      <c r="E1527" t="s">
        <v>7214</v>
      </c>
      <c r="F1527" s="148" t="str">
        <f>_xlfn.XLOOKUP(E1527,Candidates!$A$2:$A$1988,Candidates!$L$2:$L$1988,"new")</f>
        <v>new</v>
      </c>
    </row>
    <row r="1528" spans="5:6" x14ac:dyDescent="0.2">
      <c r="E1528" t="s">
        <v>3053</v>
      </c>
      <c r="F1528" s="148" t="str">
        <f>_xlfn.XLOOKUP(E1528,Candidates!$A$2:$A$1988,Candidates!$L$2:$L$1988,"new")</f>
        <v>Low IR</v>
      </c>
    </row>
    <row r="1529" spans="5:6" x14ac:dyDescent="0.2">
      <c r="E1529" t="s">
        <v>7215</v>
      </c>
      <c r="F1529" s="148" t="str">
        <f>_xlfn.XLOOKUP(E1529,Candidates!$A$2:$A$1988,Candidates!$L$2:$L$1988,"new")</f>
        <v>new</v>
      </c>
    </row>
    <row r="1530" spans="5:6" x14ac:dyDescent="0.2">
      <c r="E1530" t="s">
        <v>4021</v>
      </c>
      <c r="F1530" s="148" t="str">
        <f>_xlfn.XLOOKUP(E1530,Candidates!$A$2:$A$1988,Candidates!$L$2:$L$1988,"new")</f>
        <v>P</v>
      </c>
    </row>
    <row r="1531" spans="5:6" x14ac:dyDescent="0.2">
      <c r="E1531" t="s">
        <v>1095</v>
      </c>
      <c r="F1531" s="148" t="str">
        <f>_xlfn.XLOOKUP(E1531,Candidates!$A$2:$A$1988,Candidates!$L$2:$L$1988,"new")</f>
        <v>Low IR</v>
      </c>
    </row>
    <row r="1532" spans="5:6" x14ac:dyDescent="0.2">
      <c r="E1532" t="s">
        <v>899</v>
      </c>
      <c r="F1532" s="148" t="str">
        <f>_xlfn.XLOOKUP(E1532,Candidates!$A$2:$A$1988,Candidates!$L$2:$L$1988,"new")</f>
        <v>P</v>
      </c>
    </row>
    <row r="1533" spans="5:6" x14ac:dyDescent="0.2">
      <c r="E1533" t="s">
        <v>628</v>
      </c>
      <c r="F1533" s="148" t="str">
        <f>_xlfn.XLOOKUP(E1533,Candidates!$A$2:$A$1988,Candidates!$L$2:$L$1988,"new")</f>
        <v>P</v>
      </c>
    </row>
    <row r="1534" spans="5:6" x14ac:dyDescent="0.2">
      <c r="E1534" t="s">
        <v>7216</v>
      </c>
      <c r="F1534" s="148" t="str">
        <f>_xlfn.XLOOKUP(E1534,Candidates!$A$2:$A$1988,Candidates!$L$2:$L$1988,"new")</f>
        <v>new</v>
      </c>
    </row>
    <row r="1535" spans="5:6" x14ac:dyDescent="0.2">
      <c r="E1535" t="s">
        <v>4843</v>
      </c>
      <c r="F1535" s="148" t="str">
        <f>_xlfn.XLOOKUP(E1535,Candidates!$A$2:$A$1988,Candidates!$L$2:$L$1988,"new")</f>
        <v>P</v>
      </c>
    </row>
    <row r="1536" spans="5:6" x14ac:dyDescent="0.2">
      <c r="E1536" t="s">
        <v>5176</v>
      </c>
      <c r="F1536" s="148" t="str">
        <f>_xlfn.XLOOKUP(E1536,Candidates!$A$2:$A$1988,Candidates!$L$2:$L$1988,"new")</f>
        <v>Low IR</v>
      </c>
    </row>
    <row r="1537" spans="5:6" x14ac:dyDescent="0.2">
      <c r="E1537" t="s">
        <v>4618</v>
      </c>
      <c r="F1537" s="148" t="str">
        <f>_xlfn.XLOOKUP(E1537,Candidates!$A$2:$A$1988,Candidates!$L$2:$L$1988,"new")</f>
        <v>Low IR</v>
      </c>
    </row>
    <row r="1538" spans="5:6" x14ac:dyDescent="0.2">
      <c r="E1538" t="s">
        <v>3822</v>
      </c>
      <c r="F1538" s="148" t="str">
        <f>_xlfn.XLOOKUP(E1538,Candidates!$A$2:$A$1988,Candidates!$L$2:$L$1988,"new")</f>
        <v>P</v>
      </c>
    </row>
    <row r="1539" spans="5:6" x14ac:dyDescent="0.2">
      <c r="E1539" t="s">
        <v>7217</v>
      </c>
      <c r="F1539" s="148" t="str">
        <f>_xlfn.XLOOKUP(E1539,Candidates!$A$2:$A$1988,Candidates!$L$2:$L$1988,"new")</f>
        <v>new</v>
      </c>
    </row>
    <row r="1540" spans="5:6" x14ac:dyDescent="0.2">
      <c r="E1540" t="s">
        <v>7218</v>
      </c>
      <c r="F1540" s="148" t="str">
        <f>_xlfn.XLOOKUP(E1540,Candidates!$A$2:$A$1988,Candidates!$L$2:$L$1988,"new")</f>
        <v>new</v>
      </c>
    </row>
    <row r="1541" spans="5:6" x14ac:dyDescent="0.2">
      <c r="E1541" t="s">
        <v>7219</v>
      </c>
      <c r="F1541" s="148" t="str">
        <f>_xlfn.XLOOKUP(E1541,Candidates!$A$2:$A$1988,Candidates!$L$2:$L$1988,"new")</f>
        <v>new</v>
      </c>
    </row>
    <row r="1542" spans="5:6" x14ac:dyDescent="0.2">
      <c r="E1542" t="s">
        <v>5170</v>
      </c>
      <c r="F1542" s="148" t="str">
        <f>_xlfn.XLOOKUP(E1542,Candidates!$A$2:$A$1988,Candidates!$L$2:$L$1988,"new")</f>
        <v>Low IR</v>
      </c>
    </row>
    <row r="1543" spans="5:6" x14ac:dyDescent="0.2">
      <c r="E1543" t="s">
        <v>6047</v>
      </c>
      <c r="F1543" s="148" t="str">
        <f>_xlfn.XLOOKUP(E1543,Candidates!$A$2:$A$1988,Candidates!$L$2:$L$1988,"new")</f>
        <v>new</v>
      </c>
    </row>
    <row r="1544" spans="5:6" x14ac:dyDescent="0.2">
      <c r="E1544" t="s">
        <v>7220</v>
      </c>
      <c r="F1544" s="148" t="str">
        <f>_xlfn.XLOOKUP(E1544,Candidates!$A$2:$A$1988,Candidates!$L$2:$L$1988,"new")</f>
        <v>new</v>
      </c>
    </row>
    <row r="1545" spans="5:6" x14ac:dyDescent="0.2">
      <c r="E1545" t="s">
        <v>3520</v>
      </c>
      <c r="F1545" s="148" t="str">
        <f>_xlfn.XLOOKUP(E1545,Candidates!$A$2:$A$1988,Candidates!$L$2:$L$1988,"new")</f>
        <v>P</v>
      </c>
    </row>
    <row r="1546" spans="5:6" x14ac:dyDescent="0.2">
      <c r="E1546" t="s">
        <v>3342</v>
      </c>
      <c r="F1546" s="148" t="str">
        <f>_xlfn.XLOOKUP(E1546,Candidates!$A$2:$A$1988,Candidates!$L$2:$L$1988,"new")</f>
        <v>Low IR</v>
      </c>
    </row>
    <row r="1547" spans="5:6" x14ac:dyDescent="0.2">
      <c r="E1547" t="s">
        <v>4380</v>
      </c>
      <c r="F1547" s="148" t="str">
        <f>_xlfn.XLOOKUP(E1547,Candidates!$A$2:$A$1988,Candidates!$L$2:$L$1988,"new")</f>
        <v>Low IR</v>
      </c>
    </row>
    <row r="1548" spans="5:6" x14ac:dyDescent="0.2">
      <c r="E1548" t="s">
        <v>1859</v>
      </c>
      <c r="F1548" s="148" t="str">
        <f>_xlfn.XLOOKUP(E1548,Candidates!$A$2:$A$1988,Candidates!$L$2:$L$1988,"new")</f>
        <v>P</v>
      </c>
    </row>
    <row r="1549" spans="5:6" x14ac:dyDescent="0.2">
      <c r="E1549" t="s">
        <v>3880</v>
      </c>
      <c r="F1549" s="148" t="str">
        <f>_xlfn.XLOOKUP(E1549,Candidates!$A$2:$A$1988,Candidates!$L$2:$L$1988,"new")</f>
        <v>P</v>
      </c>
    </row>
    <row r="1550" spans="5:6" x14ac:dyDescent="0.2">
      <c r="E1550" t="s">
        <v>4363</v>
      </c>
      <c r="F1550" s="148" t="str">
        <f>_xlfn.XLOOKUP(E1550,Candidates!$A$2:$A$1988,Candidates!$L$2:$L$1988,"new")</f>
        <v>Low IR</v>
      </c>
    </row>
    <row r="1551" spans="5:6" x14ac:dyDescent="0.2">
      <c r="E1551" t="s">
        <v>1984</v>
      </c>
      <c r="F1551" s="148" t="str">
        <f>_xlfn.XLOOKUP(E1551,Candidates!$A$2:$A$1988,Candidates!$L$2:$L$1988,"new")</f>
        <v>P</v>
      </c>
    </row>
    <row r="1552" spans="5:6" x14ac:dyDescent="0.2">
      <c r="E1552" t="s">
        <v>4694</v>
      </c>
      <c r="F1552" s="148" t="str">
        <f>_xlfn.XLOOKUP(E1552,Candidates!$A$2:$A$1988,Candidates!$L$2:$L$1988,"new")</f>
        <v>Low IR</v>
      </c>
    </row>
    <row r="1553" spans="5:6" x14ac:dyDescent="0.2">
      <c r="E1553" t="s">
        <v>2078</v>
      </c>
      <c r="F1553" s="148" t="str">
        <f>_xlfn.XLOOKUP(E1553,Candidates!$A$2:$A$1988,Candidates!$L$2:$L$1988,"new")</f>
        <v>P</v>
      </c>
    </row>
    <row r="1554" spans="5:6" x14ac:dyDescent="0.2">
      <c r="E1554" t="s">
        <v>1320</v>
      </c>
      <c r="F1554" s="148" t="str">
        <f>_xlfn.XLOOKUP(E1554,Candidates!$A$2:$A$1988,Candidates!$L$2:$L$1988,"new")</f>
        <v>Low IR</v>
      </c>
    </row>
    <row r="1555" spans="5:6" x14ac:dyDescent="0.2">
      <c r="E1555" t="s">
        <v>3554</v>
      </c>
      <c r="F1555" s="148" t="str">
        <f>_xlfn.XLOOKUP(E1555,Candidates!$A$2:$A$1988,Candidates!$L$2:$L$1988,"new")</f>
        <v>P</v>
      </c>
    </row>
    <row r="1556" spans="5:6" x14ac:dyDescent="0.2">
      <c r="E1556" t="s">
        <v>7221</v>
      </c>
      <c r="F1556" s="148" t="str">
        <f>_xlfn.XLOOKUP(E1556,Candidates!$A$2:$A$1988,Candidates!$L$2:$L$1988,"new")</f>
        <v>new</v>
      </c>
    </row>
    <row r="1557" spans="5:6" x14ac:dyDescent="0.2">
      <c r="E1557" t="s">
        <v>507</v>
      </c>
      <c r="F1557" s="148" t="str">
        <f>_xlfn.XLOOKUP(E1557,Candidates!$A$2:$A$1988,Candidates!$L$2:$L$1988,"new")</f>
        <v>P</v>
      </c>
    </row>
    <row r="1558" spans="5:6" x14ac:dyDescent="0.2">
      <c r="E1558" t="s">
        <v>858</v>
      </c>
      <c r="F1558" s="148" t="str">
        <f>_xlfn.XLOOKUP(E1558,Candidates!$A$2:$A$1988,Candidates!$L$2:$L$1988,"new")</f>
        <v>P</v>
      </c>
    </row>
    <row r="1559" spans="5:6" x14ac:dyDescent="0.2">
      <c r="E1559" t="s">
        <v>7222</v>
      </c>
      <c r="F1559" s="148" t="str">
        <f>_xlfn.XLOOKUP(E1559,Candidates!$A$2:$A$1988,Candidates!$L$2:$L$1988,"new")</f>
        <v>new</v>
      </c>
    </row>
    <row r="1560" spans="5:6" x14ac:dyDescent="0.2">
      <c r="E1560" t="s">
        <v>2993</v>
      </c>
      <c r="F1560" s="148" t="str">
        <f>_xlfn.XLOOKUP(E1560,Candidates!$A$2:$A$1988,Candidates!$L$2:$L$1988,"new")</f>
        <v>Low IR</v>
      </c>
    </row>
    <row r="1561" spans="5:6" x14ac:dyDescent="0.2">
      <c r="E1561" t="s">
        <v>7223</v>
      </c>
      <c r="F1561" s="148" t="str">
        <f>_xlfn.XLOOKUP(E1561,Candidates!$A$2:$A$1988,Candidates!$L$2:$L$1988,"new")</f>
        <v>new</v>
      </c>
    </row>
    <row r="1562" spans="5:6" x14ac:dyDescent="0.2">
      <c r="E1562" t="s">
        <v>454</v>
      </c>
      <c r="F1562" s="148" t="str">
        <f>_xlfn.XLOOKUP(E1562,Candidates!$A$2:$A$1988,Candidates!$L$2:$L$1988,"new")</f>
        <v>P</v>
      </c>
    </row>
    <row r="1563" spans="5:6" x14ac:dyDescent="0.2">
      <c r="E1563" t="s">
        <v>835</v>
      </c>
      <c r="F1563" s="148" t="str">
        <f>_xlfn.XLOOKUP(E1563,Candidates!$A$2:$A$1988,Candidates!$L$2:$L$1988,"new")</f>
        <v>P</v>
      </c>
    </row>
    <row r="1564" spans="5:6" x14ac:dyDescent="0.2">
      <c r="E1564" t="s">
        <v>2721</v>
      </c>
      <c r="F1564" s="148" t="str">
        <f>_xlfn.XLOOKUP(E1564,Candidates!$A$2:$A$1988,Candidates!$L$2:$L$1988,"new")</f>
        <v>P</v>
      </c>
    </row>
    <row r="1565" spans="5:6" x14ac:dyDescent="0.2">
      <c r="E1565" t="s">
        <v>7224</v>
      </c>
      <c r="F1565" s="148" t="str">
        <f>_xlfn.XLOOKUP(E1565,Candidates!$A$2:$A$1988,Candidates!$L$2:$L$1988,"new")</f>
        <v>new</v>
      </c>
    </row>
    <row r="1566" spans="5:6" x14ac:dyDescent="0.2">
      <c r="E1566" t="s">
        <v>7225</v>
      </c>
      <c r="F1566" s="148" t="str">
        <f>_xlfn.XLOOKUP(E1566,Candidates!$A$2:$A$1988,Candidates!$L$2:$L$1988,"new")</f>
        <v>new</v>
      </c>
    </row>
    <row r="1567" spans="5:6" x14ac:dyDescent="0.2">
      <c r="E1567" t="s">
        <v>1049</v>
      </c>
      <c r="F1567" s="148" t="str">
        <f>_xlfn.XLOOKUP(E1567,Candidates!$A$2:$A$1988,Candidates!$L$2:$L$1988,"new")</f>
        <v>Low IR</v>
      </c>
    </row>
    <row r="1568" spans="5:6" x14ac:dyDescent="0.2">
      <c r="E1568" t="s">
        <v>7226</v>
      </c>
      <c r="F1568" s="148" t="str">
        <f>_xlfn.XLOOKUP(E1568,Candidates!$A$2:$A$1988,Candidates!$L$2:$L$1988,"new")</f>
        <v>new</v>
      </c>
    </row>
    <row r="1569" spans="5:6" x14ac:dyDescent="0.2">
      <c r="E1569" t="s">
        <v>4309</v>
      </c>
      <c r="F1569" s="148" t="str">
        <f>_xlfn.XLOOKUP(E1569,Candidates!$A$2:$A$1988,Candidates!$L$2:$L$1988,"new")</f>
        <v>P</v>
      </c>
    </row>
    <row r="1570" spans="5:6" x14ac:dyDescent="0.2">
      <c r="E1570" t="s">
        <v>2537</v>
      </c>
      <c r="F1570" s="148" t="str">
        <f>_xlfn.XLOOKUP(E1570,Candidates!$A$2:$A$1988,Candidates!$L$2:$L$1988,"new")</f>
        <v>Low IR</v>
      </c>
    </row>
    <row r="1571" spans="5:6" x14ac:dyDescent="0.2">
      <c r="E1571" t="s">
        <v>5308</v>
      </c>
      <c r="F1571" s="148" t="str">
        <f>_xlfn.XLOOKUP(E1571,Candidates!$A$2:$A$1988,Candidates!$L$2:$L$1988,"new")</f>
        <v>P</v>
      </c>
    </row>
    <row r="1572" spans="5:6" x14ac:dyDescent="0.2">
      <c r="E1572" t="s">
        <v>7227</v>
      </c>
      <c r="F1572" s="148" t="str">
        <f>_xlfn.XLOOKUP(E1572,Candidates!$A$2:$A$1988,Candidates!$L$2:$L$1988,"new")</f>
        <v>new</v>
      </c>
    </row>
    <row r="1573" spans="5:6" x14ac:dyDescent="0.2">
      <c r="E1573" t="s">
        <v>2740</v>
      </c>
      <c r="F1573" s="148" t="str">
        <f>_xlfn.XLOOKUP(E1573,Candidates!$A$2:$A$1988,Candidates!$L$2:$L$1988,"new")</f>
        <v>Low IR</v>
      </c>
    </row>
    <row r="1574" spans="5:6" x14ac:dyDescent="0.2">
      <c r="E1574" t="s">
        <v>3163</v>
      </c>
      <c r="F1574" s="148" t="str">
        <f>_xlfn.XLOOKUP(E1574,Candidates!$A$2:$A$1988,Candidates!$L$2:$L$1988,"new")</f>
        <v>P</v>
      </c>
    </row>
    <row r="1575" spans="5:6" x14ac:dyDescent="0.2">
      <c r="E1575" t="s">
        <v>1568</v>
      </c>
      <c r="F1575" s="148" t="str">
        <f>_xlfn.XLOOKUP(E1575,Candidates!$A$2:$A$1988,Candidates!$L$2:$L$1988,"new")</f>
        <v>Low IR</v>
      </c>
    </row>
    <row r="1576" spans="5:6" x14ac:dyDescent="0.2">
      <c r="E1576" t="s">
        <v>7228</v>
      </c>
      <c r="F1576" s="148" t="str">
        <f>_xlfn.XLOOKUP(E1576,Candidates!$A$2:$A$1988,Candidates!$L$2:$L$1988,"new")</f>
        <v>new</v>
      </c>
    </row>
    <row r="1577" spans="5:6" x14ac:dyDescent="0.2">
      <c r="E1577" t="s">
        <v>7229</v>
      </c>
      <c r="F1577" s="148" t="str">
        <f>_xlfn.XLOOKUP(E1577,Candidates!$A$2:$A$1988,Candidates!$L$2:$L$1988,"new")</f>
        <v>new</v>
      </c>
    </row>
    <row r="1578" spans="5:6" x14ac:dyDescent="0.2">
      <c r="E1578" t="s">
        <v>1524</v>
      </c>
      <c r="F1578" s="148" t="str">
        <f>_xlfn.XLOOKUP(E1578,Candidates!$A$2:$A$1988,Candidates!$L$2:$L$1988,"new")</f>
        <v>Low IR</v>
      </c>
    </row>
    <row r="1579" spans="5:6" x14ac:dyDescent="0.2">
      <c r="E1579" t="s">
        <v>7230</v>
      </c>
      <c r="F1579" s="148" t="str">
        <f>_xlfn.XLOOKUP(E1579,Candidates!$A$2:$A$1988,Candidates!$L$2:$L$1988,"new")</f>
        <v>new</v>
      </c>
    </row>
    <row r="1580" spans="5:6" x14ac:dyDescent="0.2">
      <c r="E1580" t="s">
        <v>2451</v>
      </c>
      <c r="F1580" s="148" t="str">
        <f>_xlfn.XLOOKUP(E1580,Candidates!$A$2:$A$1988,Candidates!$L$2:$L$1988,"new")</f>
        <v>P</v>
      </c>
    </row>
    <row r="1581" spans="5:6" x14ac:dyDescent="0.2">
      <c r="E1581" t="s">
        <v>3407</v>
      </c>
      <c r="F1581" s="148" t="str">
        <f>_xlfn.XLOOKUP(E1581,Candidates!$A$2:$A$1988,Candidates!$L$2:$L$1988,"new")</f>
        <v>Low IR</v>
      </c>
    </row>
    <row r="1582" spans="5:6" x14ac:dyDescent="0.2">
      <c r="E1582" t="s">
        <v>5229</v>
      </c>
      <c r="F1582" s="148" t="str">
        <f>_xlfn.XLOOKUP(E1582,Candidates!$A$2:$A$1988,Candidates!$L$2:$L$1988,"new")</f>
        <v>P</v>
      </c>
    </row>
    <row r="1583" spans="5:6" x14ac:dyDescent="0.2">
      <c r="E1583" t="s">
        <v>4845</v>
      </c>
      <c r="F1583" s="148" t="str">
        <f>_xlfn.XLOOKUP(E1583,Candidates!$A$2:$A$1988,Candidates!$L$2:$L$1988,"new")</f>
        <v>Low IR</v>
      </c>
    </row>
    <row r="1584" spans="5:6" x14ac:dyDescent="0.2">
      <c r="E1584" t="s">
        <v>738</v>
      </c>
      <c r="F1584" s="148" t="str">
        <f>_xlfn.XLOOKUP(E1584,Candidates!$A$2:$A$1988,Candidates!$L$2:$L$1988,"new")</f>
        <v>P</v>
      </c>
    </row>
    <row r="1585" spans="5:6" x14ac:dyDescent="0.2">
      <c r="E1585" t="s">
        <v>663</v>
      </c>
      <c r="F1585" s="148" t="str">
        <f>_xlfn.XLOOKUP(E1585,Candidates!$A$2:$A$1988,Candidates!$L$2:$L$1988,"new")</f>
        <v>P</v>
      </c>
    </row>
    <row r="1586" spans="5:6" x14ac:dyDescent="0.2">
      <c r="E1586" t="s">
        <v>2289</v>
      </c>
      <c r="F1586" s="148" t="str">
        <f>_xlfn.XLOOKUP(E1586,Candidates!$A$2:$A$1988,Candidates!$L$2:$L$1988,"new")</f>
        <v>P</v>
      </c>
    </row>
    <row r="1587" spans="5:6" x14ac:dyDescent="0.2">
      <c r="E1587" t="s">
        <v>7231</v>
      </c>
      <c r="F1587" s="148" t="str">
        <f>_xlfn.XLOOKUP(E1587,Candidates!$A$2:$A$1988,Candidates!$L$2:$L$1988,"new")</f>
        <v>new</v>
      </c>
    </row>
    <row r="1588" spans="5:6" x14ac:dyDescent="0.2">
      <c r="E1588" t="s">
        <v>4626</v>
      </c>
      <c r="F1588" s="148" t="str">
        <f>_xlfn.XLOOKUP(E1588,Candidates!$A$2:$A$1988,Candidates!$L$2:$L$1988,"new")</f>
        <v>Low IR</v>
      </c>
    </row>
    <row r="1589" spans="5:6" x14ac:dyDescent="0.2">
      <c r="E1589" t="s">
        <v>2238</v>
      </c>
      <c r="F1589" s="148" t="str">
        <f>_xlfn.XLOOKUP(E1589,Candidates!$A$2:$A$1988,Candidates!$L$2:$L$1988,"new")</f>
        <v>P</v>
      </c>
    </row>
    <row r="1590" spans="5:6" x14ac:dyDescent="0.2">
      <c r="E1590" t="s">
        <v>6569</v>
      </c>
      <c r="F1590" s="148" t="str">
        <f>_xlfn.XLOOKUP(E1590,Candidates!$A$2:$A$1988,Candidates!$L$2:$L$1988,"new")</f>
        <v>new</v>
      </c>
    </row>
    <row r="1591" spans="5:6" x14ac:dyDescent="0.2">
      <c r="E1591" t="s">
        <v>5006</v>
      </c>
      <c r="F1591" s="148" t="str">
        <f>_xlfn.XLOOKUP(E1591,Candidates!$A$2:$A$1988,Candidates!$L$2:$L$1988,"new")</f>
        <v>Low IR</v>
      </c>
    </row>
    <row r="1592" spans="5:6" x14ac:dyDescent="0.2">
      <c r="E1592" t="s">
        <v>7232</v>
      </c>
      <c r="F1592" s="148" t="str">
        <f>_xlfn.XLOOKUP(E1592,Candidates!$A$2:$A$1988,Candidates!$L$2:$L$1988,"new")</f>
        <v>new</v>
      </c>
    </row>
    <row r="1593" spans="5:6" x14ac:dyDescent="0.2">
      <c r="E1593" t="s">
        <v>1614</v>
      </c>
      <c r="F1593" s="148" t="str">
        <f>_xlfn.XLOOKUP(E1593,Candidates!$A$2:$A$1988,Candidates!$L$2:$L$1988,"new")</f>
        <v>Low IR</v>
      </c>
    </row>
    <row r="1594" spans="5:6" x14ac:dyDescent="0.2">
      <c r="E1594" t="s">
        <v>4746</v>
      </c>
      <c r="F1594" s="148" t="str">
        <f>_xlfn.XLOOKUP(E1594,Candidates!$A$2:$A$1988,Candidates!$L$2:$L$1988,"new")</f>
        <v>Low IR</v>
      </c>
    </row>
    <row r="1595" spans="5:6" x14ac:dyDescent="0.2">
      <c r="E1595" t="s">
        <v>1871</v>
      </c>
      <c r="F1595" s="148" t="str">
        <f>_xlfn.XLOOKUP(E1595,Candidates!$A$2:$A$1988,Candidates!$L$2:$L$1988,"new")</f>
        <v>P</v>
      </c>
    </row>
    <row r="1596" spans="5:6" x14ac:dyDescent="0.2">
      <c r="E1596" t="s">
        <v>2274</v>
      </c>
      <c r="F1596" s="148" t="str">
        <f>_xlfn.XLOOKUP(E1596,Candidates!$A$2:$A$1988,Candidates!$L$2:$L$1988,"new")</f>
        <v>P</v>
      </c>
    </row>
    <row r="1597" spans="5:6" x14ac:dyDescent="0.2">
      <c r="E1597" t="s">
        <v>3474</v>
      </c>
      <c r="F1597" s="148" t="str">
        <f>_xlfn.XLOOKUP(E1597,Candidates!$A$2:$A$1988,Candidates!$L$2:$L$1988,"new")</f>
        <v>Low IR</v>
      </c>
    </row>
    <row r="1598" spans="5:6" x14ac:dyDescent="0.2">
      <c r="E1598" t="s">
        <v>4353</v>
      </c>
      <c r="F1598" s="148" t="str">
        <f>_xlfn.XLOOKUP(E1598,Candidates!$A$2:$A$1988,Candidates!$L$2:$L$1988,"new")</f>
        <v>Low IR</v>
      </c>
    </row>
    <row r="1599" spans="5:6" x14ac:dyDescent="0.2">
      <c r="E1599" t="s">
        <v>3168</v>
      </c>
      <c r="F1599" s="148" t="str">
        <f>_xlfn.XLOOKUP(E1599,Candidates!$A$2:$A$1988,Candidates!$L$2:$L$1988,"new")</f>
        <v>Low IR</v>
      </c>
    </row>
    <row r="1600" spans="5:6" x14ac:dyDescent="0.2">
      <c r="E1600" t="s">
        <v>3404</v>
      </c>
      <c r="F1600" s="148" t="str">
        <f>_xlfn.XLOOKUP(E1600,Candidates!$A$2:$A$1988,Candidates!$L$2:$L$1988,"new")</f>
        <v>Low IR</v>
      </c>
    </row>
    <row r="1601" spans="5:6" x14ac:dyDescent="0.2">
      <c r="E1601" t="s">
        <v>1546</v>
      </c>
      <c r="F1601" s="148" t="str">
        <f>_xlfn.XLOOKUP(E1601,Candidates!$A$2:$A$1988,Candidates!$L$2:$L$1988,"new")</f>
        <v>P</v>
      </c>
    </row>
    <row r="1602" spans="5:6" x14ac:dyDescent="0.2">
      <c r="E1602" t="s">
        <v>1385</v>
      </c>
      <c r="F1602" s="148" t="str">
        <f>_xlfn.XLOOKUP(E1602,Candidates!$A$2:$A$1988,Candidates!$L$2:$L$1988,"new")</f>
        <v>Low IR</v>
      </c>
    </row>
    <row r="1603" spans="5:6" x14ac:dyDescent="0.2">
      <c r="E1603" t="s">
        <v>7233</v>
      </c>
      <c r="F1603" s="148" t="str">
        <f>_xlfn.XLOOKUP(E1603,Candidates!$A$2:$A$1988,Candidates!$L$2:$L$1988,"new")</f>
        <v>new</v>
      </c>
    </row>
    <row r="1604" spans="5:6" x14ac:dyDescent="0.2">
      <c r="E1604" t="s">
        <v>7234</v>
      </c>
      <c r="F1604" s="148" t="str">
        <f>_xlfn.XLOOKUP(E1604,Candidates!$A$2:$A$1988,Candidates!$L$2:$L$1988,"new")</f>
        <v>new</v>
      </c>
    </row>
    <row r="1605" spans="5:6" x14ac:dyDescent="0.2">
      <c r="E1605" t="s">
        <v>2669</v>
      </c>
      <c r="F1605" s="148" t="str">
        <f>_xlfn.XLOOKUP(E1605,Candidates!$A$2:$A$1988,Candidates!$L$2:$L$1988,"new")</f>
        <v>P</v>
      </c>
    </row>
    <row r="1606" spans="5:6" x14ac:dyDescent="0.2">
      <c r="E1606" t="s">
        <v>6484</v>
      </c>
      <c r="F1606" s="148" t="str">
        <f>_xlfn.XLOOKUP(E1606,Candidates!$A$2:$A$1988,Candidates!$L$2:$L$1988,"new")</f>
        <v>new</v>
      </c>
    </row>
    <row r="1607" spans="5:6" x14ac:dyDescent="0.2">
      <c r="E1607" t="s">
        <v>7235</v>
      </c>
      <c r="F1607" s="148" t="str">
        <f>_xlfn.XLOOKUP(E1607,Candidates!$A$2:$A$1988,Candidates!$L$2:$L$1988,"new")</f>
        <v>new</v>
      </c>
    </row>
    <row r="1608" spans="5:6" x14ac:dyDescent="0.2">
      <c r="E1608" t="s">
        <v>7236</v>
      </c>
      <c r="F1608" s="148" t="str">
        <f>_xlfn.XLOOKUP(E1608,Candidates!$A$2:$A$1988,Candidates!$L$2:$L$1988,"new")</f>
        <v>new</v>
      </c>
    </row>
    <row r="1609" spans="5:6" x14ac:dyDescent="0.2">
      <c r="E1609" t="s">
        <v>4637</v>
      </c>
      <c r="F1609" s="148" t="str">
        <f>_xlfn.XLOOKUP(E1609,Candidates!$A$2:$A$1988,Candidates!$L$2:$L$1988,"new")</f>
        <v>P</v>
      </c>
    </row>
    <row r="1610" spans="5:6" x14ac:dyDescent="0.2">
      <c r="E1610" t="s">
        <v>7237</v>
      </c>
      <c r="F1610" s="148" t="str">
        <f>_xlfn.XLOOKUP(E1610,Candidates!$A$2:$A$1988,Candidates!$L$2:$L$1988,"new")</f>
        <v>new</v>
      </c>
    </row>
    <row r="1611" spans="5:6" x14ac:dyDescent="0.2">
      <c r="E1611" t="s">
        <v>1639</v>
      </c>
      <c r="F1611" s="148" t="str">
        <f>_xlfn.XLOOKUP(E1611,Candidates!$A$2:$A$1988,Candidates!$L$2:$L$1988,"new")</f>
        <v>Low IR</v>
      </c>
    </row>
    <row r="1612" spans="5:6" x14ac:dyDescent="0.2">
      <c r="E1612" t="s">
        <v>1434</v>
      </c>
      <c r="F1612" s="148" t="str">
        <f>_xlfn.XLOOKUP(E1612,Candidates!$A$2:$A$1988,Candidates!$L$2:$L$1988,"new")</f>
        <v>Low IR</v>
      </c>
    </row>
    <row r="1613" spans="5:6" x14ac:dyDescent="0.2">
      <c r="E1613" t="s">
        <v>7238</v>
      </c>
      <c r="F1613" s="148" t="str">
        <f>_xlfn.XLOOKUP(E1613,Candidates!$A$2:$A$1988,Candidates!$L$2:$L$1988,"new")</f>
        <v>new</v>
      </c>
    </row>
    <row r="1614" spans="5:6" x14ac:dyDescent="0.2">
      <c r="E1614" t="s">
        <v>755</v>
      </c>
      <c r="F1614" s="148" t="str">
        <f>_xlfn.XLOOKUP(E1614,Candidates!$A$2:$A$1988,Candidates!$L$2:$L$1988,"new")</f>
        <v>P</v>
      </c>
    </row>
    <row r="1615" spans="5:6" x14ac:dyDescent="0.2">
      <c r="E1615" t="s">
        <v>7239</v>
      </c>
      <c r="F1615" s="148" t="str">
        <f>_xlfn.XLOOKUP(E1615,Candidates!$A$2:$A$1988,Candidates!$L$2:$L$1988,"new")</f>
        <v>new</v>
      </c>
    </row>
    <row r="1616" spans="5:6" x14ac:dyDescent="0.2">
      <c r="E1616" t="s">
        <v>818</v>
      </c>
      <c r="F1616" s="148" t="str">
        <f>_xlfn.XLOOKUP(E1616,Candidates!$A$2:$A$1988,Candidates!$L$2:$L$1988,"new")</f>
        <v>P</v>
      </c>
    </row>
    <row r="1617" spans="5:6" x14ac:dyDescent="0.2">
      <c r="E1617" t="s">
        <v>4454</v>
      </c>
      <c r="F1617" s="148" t="str">
        <f>_xlfn.XLOOKUP(E1617,Candidates!$A$2:$A$1988,Candidates!$L$2:$L$1988,"new")</f>
        <v>P</v>
      </c>
    </row>
    <row r="1618" spans="5:6" x14ac:dyDescent="0.2">
      <c r="E1618" t="s">
        <v>2765</v>
      </c>
      <c r="F1618" s="148" t="str">
        <f>_xlfn.XLOOKUP(E1618,Candidates!$A$2:$A$1988,Candidates!$L$2:$L$1988,"new")</f>
        <v>Low IR</v>
      </c>
    </row>
    <row r="1619" spans="5:6" x14ac:dyDescent="0.2">
      <c r="E1619" t="s">
        <v>3365</v>
      </c>
      <c r="F1619" s="148" t="str">
        <f>_xlfn.XLOOKUP(E1619,Candidates!$A$2:$A$1988,Candidates!$L$2:$L$1988,"new")</f>
        <v>Low IR</v>
      </c>
    </row>
    <row r="1620" spans="5:6" x14ac:dyDescent="0.2">
      <c r="E1620" t="s">
        <v>4654</v>
      </c>
      <c r="F1620" s="148" t="str">
        <f>_xlfn.XLOOKUP(E1620,Candidates!$A$2:$A$1988,Candidates!$L$2:$L$1988,"new")</f>
        <v>Low IR</v>
      </c>
    </row>
    <row r="1621" spans="5:6" x14ac:dyDescent="0.2">
      <c r="E1621" t="s">
        <v>1668</v>
      </c>
      <c r="F1621" s="148" t="str">
        <f>_xlfn.XLOOKUP(E1621,Candidates!$A$2:$A$1988,Candidates!$L$2:$L$1988,"new")</f>
        <v>Low IR</v>
      </c>
    </row>
    <row r="1622" spans="5:6" x14ac:dyDescent="0.2">
      <c r="E1622" t="s">
        <v>1894</v>
      </c>
      <c r="F1622" s="148" t="str">
        <f>_xlfn.XLOOKUP(E1622,Candidates!$A$2:$A$1988,Candidates!$L$2:$L$1988,"new")</f>
        <v>Low IR</v>
      </c>
    </row>
    <row r="1623" spans="5:6" x14ac:dyDescent="0.2">
      <c r="E1623" t="s">
        <v>6755</v>
      </c>
      <c r="F1623" s="148" t="str">
        <f>_xlfn.XLOOKUP(E1623,Candidates!$A$2:$A$1988,Candidates!$L$2:$L$1988,"new")</f>
        <v>new</v>
      </c>
    </row>
    <row r="1624" spans="5:6" x14ac:dyDescent="0.2">
      <c r="E1624" t="s">
        <v>2096</v>
      </c>
      <c r="F1624" s="148" t="str">
        <f>_xlfn.XLOOKUP(E1624,Candidates!$A$2:$A$1988,Candidates!$L$2:$L$1988,"new")</f>
        <v>P</v>
      </c>
    </row>
    <row r="1625" spans="5:6" x14ac:dyDescent="0.2">
      <c r="E1625" t="s">
        <v>368</v>
      </c>
      <c r="F1625" s="148" t="str">
        <f>_xlfn.XLOOKUP(E1625,Candidates!$A$2:$A$1988,Candidates!$L$2:$L$1988,"new")</f>
        <v>P</v>
      </c>
    </row>
    <row r="1626" spans="5:6" x14ac:dyDescent="0.2">
      <c r="E1626" t="s">
        <v>7240</v>
      </c>
      <c r="F1626" s="148" t="str">
        <f>_xlfn.XLOOKUP(E1626,Candidates!$A$2:$A$1988,Candidates!$L$2:$L$1988,"new")</f>
        <v>new</v>
      </c>
    </row>
    <row r="1627" spans="5:6" x14ac:dyDescent="0.2">
      <c r="E1627" t="s">
        <v>4668</v>
      </c>
      <c r="F1627" s="148" t="str">
        <f>_xlfn.XLOOKUP(E1627,Candidates!$A$2:$A$1988,Candidates!$L$2:$L$1988,"new")</f>
        <v>P</v>
      </c>
    </row>
    <row r="1628" spans="5:6" x14ac:dyDescent="0.2">
      <c r="E1628" t="s">
        <v>7241</v>
      </c>
      <c r="F1628" s="148" t="str">
        <f>_xlfn.XLOOKUP(E1628,Candidates!$A$2:$A$1988,Candidates!$L$2:$L$1988,"new")</f>
        <v>new</v>
      </c>
    </row>
    <row r="1629" spans="5:6" x14ac:dyDescent="0.2">
      <c r="E1629" t="s">
        <v>5035</v>
      </c>
      <c r="F1629" s="148" t="str">
        <f>_xlfn.XLOOKUP(E1629,Candidates!$A$2:$A$1988,Candidates!$L$2:$L$1988,"new")</f>
        <v>Low IR</v>
      </c>
    </row>
    <row r="1630" spans="5:6" x14ac:dyDescent="0.2">
      <c r="E1630" t="s">
        <v>7242</v>
      </c>
      <c r="F1630" s="148" t="str">
        <f>_xlfn.XLOOKUP(E1630,Candidates!$A$2:$A$1988,Candidates!$L$2:$L$1988,"new")</f>
        <v>new</v>
      </c>
    </row>
    <row r="1631" spans="5:6" x14ac:dyDescent="0.2">
      <c r="E1631" t="s">
        <v>2519</v>
      </c>
      <c r="F1631" s="148" t="str">
        <f>_xlfn.XLOOKUP(E1631,Candidates!$A$2:$A$1988,Candidates!$L$2:$L$1988,"new")</f>
        <v>P</v>
      </c>
    </row>
    <row r="1632" spans="5:6" x14ac:dyDescent="0.2">
      <c r="E1632" t="s">
        <v>975</v>
      </c>
      <c r="F1632" s="148" t="str">
        <f>_xlfn.XLOOKUP(E1632,Candidates!$A$2:$A$1988,Candidates!$L$2:$L$1988,"new")</f>
        <v>P</v>
      </c>
    </row>
    <row r="1633" spans="5:6" x14ac:dyDescent="0.2">
      <c r="E1633" t="s">
        <v>3472</v>
      </c>
      <c r="F1633" s="148" t="str">
        <f>_xlfn.XLOOKUP(E1633,Candidates!$A$2:$A$1988,Candidates!$L$2:$L$1988,"new")</f>
        <v>Low IR</v>
      </c>
    </row>
    <row r="1634" spans="5:6" x14ac:dyDescent="0.2">
      <c r="E1634" t="s">
        <v>2919</v>
      </c>
      <c r="F1634" s="148" t="str">
        <f>_xlfn.XLOOKUP(E1634,Candidates!$A$2:$A$1988,Candidates!$L$2:$L$1988,"new")</f>
        <v>Low IR</v>
      </c>
    </row>
    <row r="1635" spans="5:6" x14ac:dyDescent="0.2">
      <c r="E1635" t="s">
        <v>3255</v>
      </c>
      <c r="F1635" s="148" t="str">
        <f>_xlfn.XLOOKUP(E1635,Candidates!$A$2:$A$1988,Candidates!$L$2:$L$1988,"new")</f>
        <v>P</v>
      </c>
    </row>
    <row r="1636" spans="5:6" x14ac:dyDescent="0.2">
      <c r="E1636" t="s">
        <v>4037</v>
      </c>
      <c r="F1636" s="148" t="str">
        <f>_xlfn.XLOOKUP(E1636,Candidates!$A$2:$A$1988,Candidates!$L$2:$L$1988,"new")</f>
        <v>P</v>
      </c>
    </row>
    <row r="1637" spans="5:6" x14ac:dyDescent="0.2">
      <c r="E1637" t="s">
        <v>2060</v>
      </c>
      <c r="F1637" s="148" t="str">
        <f>_xlfn.XLOOKUP(E1637,Candidates!$A$2:$A$1988,Candidates!$L$2:$L$1988,"new")</f>
        <v>P</v>
      </c>
    </row>
    <row r="1638" spans="5:6" x14ac:dyDescent="0.2">
      <c r="E1638" t="s">
        <v>2213</v>
      </c>
      <c r="F1638" s="148" t="str">
        <f>_xlfn.XLOOKUP(E1638,Candidates!$A$2:$A$1988,Candidates!$L$2:$L$1988,"new")</f>
        <v>P</v>
      </c>
    </row>
    <row r="1639" spans="5:6" x14ac:dyDescent="0.2">
      <c r="E1639" t="s">
        <v>3577</v>
      </c>
      <c r="F1639" s="148" t="str">
        <f>_xlfn.XLOOKUP(E1639,Candidates!$A$2:$A$1988,Candidates!$L$2:$L$1988,"new")</f>
        <v>P</v>
      </c>
    </row>
    <row r="1640" spans="5:6" x14ac:dyDescent="0.2">
      <c r="E1640" t="s">
        <v>4753</v>
      </c>
      <c r="F1640" s="148" t="str">
        <f>_xlfn.XLOOKUP(E1640,Candidates!$A$2:$A$1988,Candidates!$L$2:$L$1988,"new")</f>
        <v>Low IR</v>
      </c>
    </row>
    <row r="1641" spans="5:6" x14ac:dyDescent="0.2">
      <c r="E1641" t="s">
        <v>2177</v>
      </c>
      <c r="F1641" s="148" t="str">
        <f>_xlfn.XLOOKUP(E1641,Candidates!$A$2:$A$1988,Candidates!$L$2:$L$1988,"new")</f>
        <v>P</v>
      </c>
    </row>
    <row r="1642" spans="5:6" x14ac:dyDescent="0.2">
      <c r="E1642" t="s">
        <v>4058</v>
      </c>
      <c r="F1642" s="148" t="str">
        <f>_xlfn.XLOOKUP(E1642,Candidates!$A$2:$A$1988,Candidates!$L$2:$L$1988,"new")</f>
        <v>P</v>
      </c>
    </row>
    <row r="1643" spans="5:6" x14ac:dyDescent="0.2">
      <c r="E1643" t="s">
        <v>7243</v>
      </c>
      <c r="F1643" s="148" t="str">
        <f>_xlfn.XLOOKUP(E1643,Candidates!$A$2:$A$1988,Candidates!$L$2:$L$1988,"new")</f>
        <v>new</v>
      </c>
    </row>
    <row r="1644" spans="5:6" x14ac:dyDescent="0.2">
      <c r="E1644" t="s">
        <v>3877</v>
      </c>
      <c r="F1644" s="148" t="str">
        <f>_xlfn.XLOOKUP(E1644,Candidates!$A$2:$A$1988,Candidates!$L$2:$L$1988,"new")</f>
        <v>P</v>
      </c>
    </row>
    <row r="1645" spans="5:6" x14ac:dyDescent="0.2">
      <c r="E1645" t="s">
        <v>7244</v>
      </c>
      <c r="F1645" s="148" t="str">
        <f>_xlfn.XLOOKUP(E1645,Candidates!$A$2:$A$1988,Candidates!$L$2:$L$1988,"new")</f>
        <v>new</v>
      </c>
    </row>
    <row r="1646" spans="5:6" x14ac:dyDescent="0.2">
      <c r="E1646" t="s">
        <v>2360</v>
      </c>
      <c r="F1646" s="148" t="str">
        <f>_xlfn.XLOOKUP(E1646,Candidates!$A$2:$A$1988,Candidates!$L$2:$L$1988,"new")</f>
        <v>P</v>
      </c>
    </row>
    <row r="1647" spans="5:6" x14ac:dyDescent="0.2">
      <c r="E1647" t="s">
        <v>888</v>
      </c>
      <c r="F1647" s="148" t="str">
        <f>_xlfn.XLOOKUP(E1647,Candidates!$A$2:$A$1988,Candidates!$L$2:$L$1988,"new")</f>
        <v>P</v>
      </c>
    </row>
    <row r="1648" spans="5:6" x14ac:dyDescent="0.2">
      <c r="E1648" t="s">
        <v>1779</v>
      </c>
      <c r="F1648" s="148" t="str">
        <f>_xlfn.XLOOKUP(E1648,Candidates!$A$2:$A$1988,Candidates!$L$2:$L$1988,"new")</f>
        <v>P</v>
      </c>
    </row>
    <row r="1649" spans="5:6" x14ac:dyDescent="0.2">
      <c r="E1649" t="s">
        <v>1815</v>
      </c>
      <c r="F1649" s="148" t="str">
        <f>_xlfn.XLOOKUP(E1649,Candidates!$A$2:$A$1988,Candidates!$L$2:$L$1988,"new")</f>
        <v>P</v>
      </c>
    </row>
    <row r="1650" spans="5:6" x14ac:dyDescent="0.2">
      <c r="E1650" t="s">
        <v>7245</v>
      </c>
      <c r="F1650" s="148" t="str">
        <f>_xlfn.XLOOKUP(E1650,Candidates!$A$2:$A$1988,Candidates!$L$2:$L$1988,"new")</f>
        <v>new</v>
      </c>
    </row>
    <row r="1651" spans="5:6" x14ac:dyDescent="0.2">
      <c r="E1651" t="s">
        <v>4959</v>
      </c>
      <c r="F1651" s="148" t="str">
        <f>_xlfn.XLOOKUP(E1651,Candidates!$A$2:$A$1988,Candidates!$L$2:$L$1988,"new")</f>
        <v>Low IR</v>
      </c>
    </row>
    <row r="1652" spans="5:6" x14ac:dyDescent="0.2">
      <c r="E1652" t="s">
        <v>7246</v>
      </c>
      <c r="F1652" s="148" t="str">
        <f>_xlfn.XLOOKUP(E1652,Candidates!$A$2:$A$1988,Candidates!$L$2:$L$1988,"new")</f>
        <v>new</v>
      </c>
    </row>
    <row r="1653" spans="5:6" x14ac:dyDescent="0.2">
      <c r="E1653" t="s">
        <v>7247</v>
      </c>
      <c r="F1653" s="148" t="str">
        <f>_xlfn.XLOOKUP(E1653,Candidates!$A$2:$A$1988,Candidates!$L$2:$L$1988,"new")</f>
        <v>new</v>
      </c>
    </row>
    <row r="1654" spans="5:6" x14ac:dyDescent="0.2">
      <c r="E1654" t="s">
        <v>7248</v>
      </c>
      <c r="F1654" s="148" t="str">
        <f>_xlfn.XLOOKUP(E1654,Candidates!$A$2:$A$1988,Candidates!$L$2:$L$1988,"new")</f>
        <v>new</v>
      </c>
    </row>
    <row r="1655" spans="5:6" x14ac:dyDescent="0.2">
      <c r="E1655" t="s">
        <v>4285</v>
      </c>
      <c r="F1655" s="148" t="str">
        <f>_xlfn.XLOOKUP(E1655,Candidates!$A$2:$A$1988,Candidates!$L$2:$L$1988,"new")</f>
        <v>P</v>
      </c>
    </row>
    <row r="1656" spans="5:6" x14ac:dyDescent="0.2">
      <c r="E1656" t="s">
        <v>3494</v>
      </c>
      <c r="F1656" s="148" t="str">
        <f>_xlfn.XLOOKUP(E1656,Candidates!$A$2:$A$1988,Candidates!$L$2:$L$1988,"new")</f>
        <v>P</v>
      </c>
    </row>
    <row r="1657" spans="5:6" x14ac:dyDescent="0.2">
      <c r="E1657" t="s">
        <v>7249</v>
      </c>
      <c r="F1657" s="148" t="str">
        <f>_xlfn.XLOOKUP(E1657,Candidates!$A$2:$A$1988,Candidates!$L$2:$L$1988,"new")</f>
        <v>new</v>
      </c>
    </row>
    <row r="1658" spans="5:6" x14ac:dyDescent="0.2">
      <c r="E1658" t="s">
        <v>2371</v>
      </c>
      <c r="F1658" s="148" t="str">
        <f>_xlfn.XLOOKUP(E1658,Candidates!$A$2:$A$1988,Candidates!$L$2:$L$1988,"new")</f>
        <v>P</v>
      </c>
    </row>
    <row r="1659" spans="5:6" x14ac:dyDescent="0.2">
      <c r="E1659" t="s">
        <v>992</v>
      </c>
      <c r="F1659" s="148" t="str">
        <f>_xlfn.XLOOKUP(E1659,Candidates!$A$2:$A$1988,Candidates!$L$2:$L$1988,"new")</f>
        <v>Low IR</v>
      </c>
    </row>
    <row r="1660" spans="5:6" x14ac:dyDescent="0.2">
      <c r="E1660" t="s">
        <v>4371</v>
      </c>
      <c r="F1660" s="148" t="str">
        <f>_xlfn.XLOOKUP(E1660,Candidates!$A$2:$A$1988,Candidates!$L$2:$L$1988,"new")</f>
        <v>Low IR</v>
      </c>
    </row>
    <row r="1661" spans="5:6" x14ac:dyDescent="0.2">
      <c r="E1661" t="s">
        <v>4475</v>
      </c>
      <c r="F1661" s="148" t="str">
        <f>_xlfn.XLOOKUP(E1661,Candidates!$A$2:$A$1988,Candidates!$L$2:$L$1988,"new")</f>
        <v>Low IR</v>
      </c>
    </row>
    <row r="1662" spans="5:6" x14ac:dyDescent="0.2">
      <c r="E1662" t="s">
        <v>7250</v>
      </c>
      <c r="F1662" s="148" t="str">
        <f>_xlfn.XLOOKUP(E1662,Candidates!$A$2:$A$1988,Candidates!$L$2:$L$1988,"new")</f>
        <v>new</v>
      </c>
    </row>
    <row r="1663" spans="5:6" x14ac:dyDescent="0.2">
      <c r="E1663" t="s">
        <v>2311</v>
      </c>
      <c r="F1663" s="148" t="str">
        <f>_xlfn.XLOOKUP(E1663,Candidates!$A$2:$A$1988,Candidates!$L$2:$L$1988,"new")</f>
        <v>P</v>
      </c>
    </row>
    <row r="1664" spans="5:6" x14ac:dyDescent="0.2">
      <c r="E1664" t="s">
        <v>1127</v>
      </c>
      <c r="F1664" s="148" t="str">
        <f>_xlfn.XLOOKUP(E1664,Candidates!$A$2:$A$1988,Candidates!$L$2:$L$1988,"new")</f>
        <v>Low IR</v>
      </c>
    </row>
    <row r="1665" spans="5:6" x14ac:dyDescent="0.2">
      <c r="E1665" t="s">
        <v>5092</v>
      </c>
      <c r="F1665" s="148" t="str">
        <f>_xlfn.XLOOKUP(E1665,Candidates!$A$2:$A$1988,Candidates!$L$2:$L$1988,"new")</f>
        <v>Low IR</v>
      </c>
    </row>
    <row r="1666" spans="5:6" x14ac:dyDescent="0.2">
      <c r="E1666" t="s">
        <v>1994</v>
      </c>
      <c r="F1666" s="148" t="str">
        <f>_xlfn.XLOOKUP(E1666,Candidates!$A$2:$A$1988,Candidates!$L$2:$L$1988,"new")</f>
        <v>P</v>
      </c>
    </row>
    <row r="1667" spans="5:6" x14ac:dyDescent="0.2">
      <c r="E1667" t="s">
        <v>1038</v>
      </c>
      <c r="F1667" s="148" t="str">
        <f>_xlfn.XLOOKUP(E1667,Candidates!$A$2:$A$1988,Candidates!$L$2:$L$1988,"new")</f>
        <v>Low IR</v>
      </c>
    </row>
    <row r="1668" spans="5:6" x14ac:dyDescent="0.2">
      <c r="E1668" t="s">
        <v>1268</v>
      </c>
      <c r="F1668" s="148" t="str">
        <f>_xlfn.XLOOKUP(E1668,Candidates!$A$2:$A$1988,Candidates!$L$2:$L$1988,"new")</f>
        <v>Low IR</v>
      </c>
    </row>
    <row r="1669" spans="5:6" x14ac:dyDescent="0.2">
      <c r="E1669" t="s">
        <v>606</v>
      </c>
      <c r="F1669" s="148" t="str">
        <f>_xlfn.XLOOKUP(E1669,Candidates!$A$2:$A$1988,Candidates!$L$2:$L$1988,"new")</f>
        <v>P</v>
      </c>
    </row>
    <row r="1670" spans="5:6" x14ac:dyDescent="0.2">
      <c r="E1670" t="s">
        <v>7251</v>
      </c>
      <c r="F1670" s="148" t="str">
        <f>_xlfn.XLOOKUP(E1670,Candidates!$A$2:$A$1988,Candidates!$L$2:$L$1988,"new")</f>
        <v>new</v>
      </c>
    </row>
    <row r="1671" spans="5:6" x14ac:dyDescent="0.2">
      <c r="E1671" t="s">
        <v>769</v>
      </c>
      <c r="F1671" s="148" t="str">
        <f>_xlfn.XLOOKUP(E1671,Candidates!$A$2:$A$1988,Candidates!$L$2:$L$1988,"new")</f>
        <v>P</v>
      </c>
    </row>
    <row r="1672" spans="5:6" x14ac:dyDescent="0.2">
      <c r="E1672" t="s">
        <v>4426</v>
      </c>
      <c r="F1672" s="148" t="str">
        <f>_xlfn.XLOOKUP(E1672,Candidates!$A$2:$A$1988,Candidates!$L$2:$L$1988,"new")</f>
        <v>Low IR</v>
      </c>
    </row>
    <row r="1673" spans="5:6" x14ac:dyDescent="0.2">
      <c r="E1673" t="s">
        <v>1713</v>
      </c>
      <c r="F1673" s="148" t="str">
        <f>_xlfn.XLOOKUP(E1673,Candidates!$A$2:$A$1988,Candidates!$L$2:$L$1988,"new")</f>
        <v>Low IR</v>
      </c>
    </row>
    <row r="1674" spans="5:6" x14ac:dyDescent="0.2">
      <c r="E1674" t="s">
        <v>1683</v>
      </c>
      <c r="F1674" s="148" t="str">
        <f>_xlfn.XLOOKUP(E1674,Candidates!$A$2:$A$1988,Candidates!$L$2:$L$1988,"new")</f>
        <v>P</v>
      </c>
    </row>
    <row r="1675" spans="5:6" x14ac:dyDescent="0.2">
      <c r="E1675" t="s">
        <v>2376</v>
      </c>
      <c r="F1675" s="148" t="str">
        <f>_xlfn.XLOOKUP(E1675,Candidates!$A$2:$A$1988,Candidates!$L$2:$L$1988,"new")</f>
        <v>P</v>
      </c>
    </row>
    <row r="1676" spans="5:6" x14ac:dyDescent="0.2">
      <c r="E1676" t="s">
        <v>2076</v>
      </c>
      <c r="F1676" s="148" t="str">
        <f>_xlfn.XLOOKUP(E1676,Candidates!$A$2:$A$1988,Candidates!$L$2:$L$1988,"new")</f>
        <v>P</v>
      </c>
    </row>
    <row r="1677" spans="5:6" x14ac:dyDescent="0.2">
      <c r="E1677" t="s">
        <v>7252</v>
      </c>
      <c r="F1677" s="148" t="str">
        <f>_xlfn.XLOOKUP(E1677,Candidates!$A$2:$A$1988,Candidates!$L$2:$L$1988,"new")</f>
        <v>new</v>
      </c>
    </row>
    <row r="1678" spans="5:6" x14ac:dyDescent="0.2">
      <c r="E1678" t="s">
        <v>2175</v>
      </c>
      <c r="F1678" s="148" t="str">
        <f>_xlfn.XLOOKUP(E1678,Candidates!$A$2:$A$1988,Candidates!$L$2:$L$1988,"new")</f>
        <v>P</v>
      </c>
    </row>
    <row r="1679" spans="5:6" x14ac:dyDescent="0.2">
      <c r="E1679" t="s">
        <v>1877</v>
      </c>
      <c r="F1679" s="148" t="str">
        <f>_xlfn.XLOOKUP(E1679,Candidates!$A$2:$A$1988,Candidates!$L$2:$L$1988,"new")</f>
        <v>P</v>
      </c>
    </row>
    <row r="1680" spans="5:6" x14ac:dyDescent="0.2">
      <c r="E1680" t="s">
        <v>2461</v>
      </c>
      <c r="F1680" s="148" t="str">
        <f>_xlfn.XLOOKUP(E1680,Candidates!$A$2:$A$1988,Candidates!$L$2:$L$1988,"new")</f>
        <v>P</v>
      </c>
    </row>
    <row r="1681" spans="5:6" x14ac:dyDescent="0.2">
      <c r="E1681" t="s">
        <v>7253</v>
      </c>
      <c r="F1681" s="148" t="str">
        <f>_xlfn.XLOOKUP(E1681,Candidates!$A$2:$A$1988,Candidates!$L$2:$L$1988,"new")</f>
        <v>new</v>
      </c>
    </row>
    <row r="1682" spans="5:6" x14ac:dyDescent="0.2">
      <c r="E1682" t="s">
        <v>1907</v>
      </c>
      <c r="F1682" s="148" t="str">
        <f>_xlfn.XLOOKUP(E1682,Candidates!$A$2:$A$1988,Candidates!$L$2:$L$1988,"new")</f>
        <v>P</v>
      </c>
    </row>
    <row r="1683" spans="5:6" x14ac:dyDescent="0.2">
      <c r="E1683" t="s">
        <v>694</v>
      </c>
      <c r="F1683" s="148" t="str">
        <f>_xlfn.XLOOKUP(E1683,Candidates!$A$2:$A$1988,Candidates!$L$2:$L$1988,"new")</f>
        <v>P</v>
      </c>
    </row>
    <row r="1684" spans="5:6" x14ac:dyDescent="0.2">
      <c r="E1684" t="s">
        <v>2457</v>
      </c>
      <c r="F1684" s="148" t="str">
        <f>_xlfn.XLOOKUP(E1684,Candidates!$A$2:$A$1988,Candidates!$L$2:$L$1988,"new")</f>
        <v>P</v>
      </c>
    </row>
    <row r="1685" spans="5:6" x14ac:dyDescent="0.2">
      <c r="E1685" t="s">
        <v>1520</v>
      </c>
      <c r="F1685" s="148" t="str">
        <f>_xlfn.XLOOKUP(E1685,Candidates!$A$2:$A$1988,Candidates!$L$2:$L$1988,"new")</f>
        <v>P</v>
      </c>
    </row>
    <row r="1686" spans="5:6" x14ac:dyDescent="0.2">
      <c r="E1686" t="s">
        <v>2955</v>
      </c>
      <c r="F1686" s="148" t="str">
        <f>_xlfn.XLOOKUP(E1686,Candidates!$A$2:$A$1988,Candidates!$L$2:$L$1988,"new")</f>
        <v>Low IR</v>
      </c>
    </row>
    <row r="1687" spans="5:6" x14ac:dyDescent="0.2">
      <c r="E1687" t="s">
        <v>4063</v>
      </c>
      <c r="F1687" s="148" t="str">
        <f>_xlfn.XLOOKUP(E1687,Candidates!$A$2:$A$1988,Candidates!$L$2:$L$1988,"new")</f>
        <v>P</v>
      </c>
    </row>
    <row r="1688" spans="5:6" x14ac:dyDescent="0.2">
      <c r="E1688" t="s">
        <v>6325</v>
      </c>
      <c r="F1688" s="148" t="str">
        <f>_xlfn.XLOOKUP(E1688,Candidates!$A$2:$A$1988,Candidates!$L$2:$L$1988,"new")</f>
        <v>new</v>
      </c>
    </row>
    <row r="1689" spans="5:6" x14ac:dyDescent="0.2">
      <c r="E1689" t="s">
        <v>1976</v>
      </c>
      <c r="F1689" s="148" t="str">
        <f>_xlfn.XLOOKUP(E1689,Candidates!$A$2:$A$1988,Candidates!$L$2:$L$1988,"new")</f>
        <v>P</v>
      </c>
    </row>
    <row r="1690" spans="5:6" x14ac:dyDescent="0.2">
      <c r="E1690" t="s">
        <v>1731</v>
      </c>
      <c r="F1690" s="148" t="str">
        <f>_xlfn.XLOOKUP(E1690,Candidates!$A$2:$A$1988,Candidates!$L$2:$L$1988,"new")</f>
        <v>Low IR</v>
      </c>
    </row>
    <row r="1691" spans="5:6" x14ac:dyDescent="0.2">
      <c r="E1691" t="s">
        <v>676</v>
      </c>
      <c r="F1691" s="148" t="str">
        <f>_xlfn.XLOOKUP(E1691,Candidates!$A$2:$A$1988,Candidates!$L$2:$L$1988,"new")</f>
        <v>P</v>
      </c>
    </row>
    <row r="1692" spans="5:6" x14ac:dyDescent="0.2">
      <c r="E1692" t="s">
        <v>7254</v>
      </c>
      <c r="F1692" s="148" t="str">
        <f>_xlfn.XLOOKUP(E1692,Candidates!$A$2:$A$1988,Candidates!$L$2:$L$1988,"new")</f>
        <v>new</v>
      </c>
    </row>
    <row r="1693" spans="5:6" x14ac:dyDescent="0.2">
      <c r="E1693" t="s">
        <v>723</v>
      </c>
      <c r="F1693" s="148" t="str">
        <f>_xlfn.XLOOKUP(E1693,Candidates!$A$2:$A$1988,Candidates!$L$2:$L$1988,"new")</f>
        <v>P</v>
      </c>
    </row>
    <row r="1694" spans="5:6" x14ac:dyDescent="0.2">
      <c r="E1694" t="s">
        <v>1970</v>
      </c>
      <c r="F1694" s="148" t="str">
        <f>_xlfn.XLOOKUP(E1694,Candidates!$A$2:$A$1988,Candidates!$L$2:$L$1988,"new")</f>
        <v>P</v>
      </c>
    </row>
    <row r="1695" spans="5:6" x14ac:dyDescent="0.2">
      <c r="E1695" t="s">
        <v>960</v>
      </c>
      <c r="F1695" s="148" t="str">
        <f>_xlfn.XLOOKUP(E1695,Candidates!$A$2:$A$1988,Candidates!$L$2:$L$1988,"new")</f>
        <v>Low IR</v>
      </c>
    </row>
    <row r="1696" spans="5:6" x14ac:dyDescent="0.2">
      <c r="E1696" t="s">
        <v>2062</v>
      </c>
      <c r="F1696" s="148" t="str">
        <f>_xlfn.XLOOKUP(E1696,Candidates!$A$2:$A$1988,Candidates!$L$2:$L$1988,"new")</f>
        <v>P</v>
      </c>
    </row>
    <row r="1697" spans="5:6" x14ac:dyDescent="0.2">
      <c r="E1697" t="s">
        <v>4671</v>
      </c>
      <c r="F1697" s="148" t="str">
        <f>_xlfn.XLOOKUP(E1697,Candidates!$A$2:$A$1988,Candidates!$L$2:$L$1988,"new")</f>
        <v>P</v>
      </c>
    </row>
    <row r="1698" spans="5:6" x14ac:dyDescent="0.2">
      <c r="E1698" t="s">
        <v>4053</v>
      </c>
      <c r="F1698" s="148" t="str">
        <f>_xlfn.XLOOKUP(E1698,Candidates!$A$2:$A$1988,Candidates!$L$2:$L$1988,"new")</f>
        <v>P</v>
      </c>
    </row>
    <row r="1699" spans="5:6" x14ac:dyDescent="0.2">
      <c r="E1699" t="s">
        <v>1027</v>
      </c>
      <c r="F1699" s="148" t="str">
        <f>_xlfn.XLOOKUP(E1699,Candidates!$A$2:$A$1988,Candidates!$L$2:$L$1988,"new")</f>
        <v>Low IR</v>
      </c>
    </row>
    <row r="1700" spans="5:6" x14ac:dyDescent="0.2">
      <c r="E1700" t="s">
        <v>2543</v>
      </c>
      <c r="F1700" s="148" t="str">
        <f>_xlfn.XLOOKUP(E1700,Candidates!$A$2:$A$1988,Candidates!$L$2:$L$1988,"new")</f>
        <v>P</v>
      </c>
    </row>
    <row r="1701" spans="5:6" x14ac:dyDescent="0.2">
      <c r="E1701" t="s">
        <v>3215</v>
      </c>
      <c r="F1701" s="148" t="str">
        <f>_xlfn.XLOOKUP(E1701,Candidates!$A$2:$A$1988,Candidates!$L$2:$L$1988,"new")</f>
        <v>Low IR</v>
      </c>
    </row>
    <row r="1702" spans="5:6" x14ac:dyDescent="0.2">
      <c r="E1702" t="s">
        <v>4414</v>
      </c>
      <c r="F1702" s="148" t="str">
        <f>_xlfn.XLOOKUP(E1702,Candidates!$A$2:$A$1988,Candidates!$L$2:$L$1988,"new")</f>
        <v>P</v>
      </c>
    </row>
    <row r="1703" spans="5:6" x14ac:dyDescent="0.2">
      <c r="E1703" t="s">
        <v>3384</v>
      </c>
      <c r="F1703" s="148" t="str">
        <f>_xlfn.XLOOKUP(E1703,Candidates!$A$2:$A$1988,Candidates!$L$2:$L$1988,"new")</f>
        <v>Low IR</v>
      </c>
    </row>
    <row r="1704" spans="5:6" x14ac:dyDescent="0.2">
      <c r="E1704" t="s">
        <v>7255</v>
      </c>
      <c r="F1704" s="148" t="str">
        <f>_xlfn.XLOOKUP(E1704,Candidates!$A$2:$A$1988,Candidates!$L$2:$L$1988,"new")</f>
        <v>new</v>
      </c>
    </row>
    <row r="1705" spans="5:6" x14ac:dyDescent="0.2">
      <c r="E1705" t="s">
        <v>1149</v>
      </c>
      <c r="F1705" s="148" t="str">
        <f>_xlfn.XLOOKUP(E1705,Candidates!$A$2:$A$1988,Candidates!$L$2:$L$1988,"new")</f>
        <v>Low IR</v>
      </c>
    </row>
    <row r="1706" spans="5:6" x14ac:dyDescent="0.2">
      <c r="E1706" t="s">
        <v>4740</v>
      </c>
      <c r="F1706" s="148" t="str">
        <f>_xlfn.XLOOKUP(E1706,Candidates!$A$2:$A$1988,Candidates!$L$2:$L$1988,"new")</f>
        <v>Low IR</v>
      </c>
    </row>
    <row r="1707" spans="5:6" x14ac:dyDescent="0.2">
      <c r="E1707" t="s">
        <v>646</v>
      </c>
      <c r="F1707" s="148" t="str">
        <f>_xlfn.XLOOKUP(E1707,Candidates!$A$2:$A$1988,Candidates!$L$2:$L$1988,"new")</f>
        <v>P</v>
      </c>
    </row>
    <row r="1708" spans="5:6" x14ac:dyDescent="0.2">
      <c r="E1708" t="s">
        <v>4783</v>
      </c>
      <c r="F1708" s="148" t="str">
        <f>_xlfn.XLOOKUP(E1708,Candidates!$A$2:$A$1988,Candidates!$L$2:$L$1988,"new")</f>
        <v>P</v>
      </c>
    </row>
    <row r="1709" spans="5:6" x14ac:dyDescent="0.2">
      <c r="E1709" t="s">
        <v>1535</v>
      </c>
      <c r="F1709" s="148" t="str">
        <f>_xlfn.XLOOKUP(E1709,Candidates!$A$2:$A$1988,Candidates!$L$2:$L$1988,"new")</f>
        <v>Low IR</v>
      </c>
    </row>
    <row r="1710" spans="5:6" x14ac:dyDescent="0.2">
      <c r="E1710" t="s">
        <v>1855</v>
      </c>
      <c r="F1710" s="148" t="str">
        <f>_xlfn.XLOOKUP(E1710,Candidates!$A$2:$A$1988,Candidates!$L$2:$L$1988,"new")</f>
        <v>P</v>
      </c>
    </row>
    <row r="1711" spans="5:6" x14ac:dyDescent="0.2">
      <c r="E1711" t="s">
        <v>3205</v>
      </c>
      <c r="F1711" s="148" t="str">
        <f>_xlfn.XLOOKUP(E1711,Candidates!$A$2:$A$1988,Candidates!$L$2:$L$1988,"new")</f>
        <v>Low IR</v>
      </c>
    </row>
    <row r="1712" spans="5:6" x14ac:dyDescent="0.2">
      <c r="E1712" t="s">
        <v>4724</v>
      </c>
      <c r="F1712" s="148" t="str">
        <f>_xlfn.XLOOKUP(E1712,Candidates!$A$2:$A$1988,Candidates!$L$2:$L$1988,"new")</f>
        <v>P</v>
      </c>
    </row>
    <row r="1713" spans="5:6" x14ac:dyDescent="0.2">
      <c r="E1713" t="s">
        <v>1350</v>
      </c>
      <c r="F1713" s="148" t="str">
        <f>_xlfn.XLOOKUP(E1713,Candidates!$A$2:$A$1988,Candidates!$L$2:$L$1988,"new")</f>
        <v>Low IR</v>
      </c>
    </row>
    <row r="1714" spans="5:6" x14ac:dyDescent="0.2">
      <c r="E1714" t="s">
        <v>5298</v>
      </c>
      <c r="F1714" s="148" t="str">
        <f>_xlfn.XLOOKUP(E1714,Candidates!$A$2:$A$1988,Candidates!$L$2:$L$1988,"new")</f>
        <v>Low IR</v>
      </c>
    </row>
    <row r="1715" spans="5:6" x14ac:dyDescent="0.2">
      <c r="E1715" t="s">
        <v>433</v>
      </c>
      <c r="F1715" s="148" t="str">
        <f>_xlfn.XLOOKUP(E1715,Candidates!$A$2:$A$1988,Candidates!$L$2:$L$1988,"new")</f>
        <v>P</v>
      </c>
    </row>
    <row r="1716" spans="5:6" x14ac:dyDescent="0.2">
      <c r="E1716" t="s">
        <v>1151</v>
      </c>
      <c r="F1716" s="148" t="str">
        <f>_xlfn.XLOOKUP(E1716,Candidates!$A$2:$A$1988,Candidates!$L$2:$L$1988,"new")</f>
        <v>Low IR</v>
      </c>
    </row>
    <row r="1717" spans="5:6" x14ac:dyDescent="0.2">
      <c r="E1717" t="s">
        <v>2535</v>
      </c>
      <c r="F1717" s="148" t="str">
        <f>_xlfn.XLOOKUP(E1717,Candidates!$A$2:$A$1988,Candidates!$L$2:$L$1988,"new")</f>
        <v>P</v>
      </c>
    </row>
    <row r="1718" spans="5:6" x14ac:dyDescent="0.2">
      <c r="E1718" t="s">
        <v>3744</v>
      </c>
      <c r="F1718" s="148" t="str">
        <f>_xlfn.XLOOKUP(E1718,Candidates!$A$2:$A$1988,Candidates!$L$2:$L$1988,"new")</f>
        <v>P</v>
      </c>
    </row>
    <row r="1719" spans="5:6" x14ac:dyDescent="0.2">
      <c r="E1719" t="s">
        <v>1016</v>
      </c>
      <c r="F1719" s="148" t="str">
        <f>_xlfn.XLOOKUP(E1719,Candidates!$A$2:$A$1988,Candidates!$L$2:$L$1988,"new")</f>
        <v>Low IR</v>
      </c>
    </row>
    <row r="1720" spans="5:6" x14ac:dyDescent="0.2">
      <c r="E1720" t="s">
        <v>4124</v>
      </c>
      <c r="F1720" s="148" t="str">
        <f>_xlfn.XLOOKUP(E1720,Candidates!$A$2:$A$1988,Candidates!$L$2:$L$1988,"new")</f>
        <v>Low IR</v>
      </c>
    </row>
    <row r="1721" spans="5:6" x14ac:dyDescent="0.2">
      <c r="E1721" t="s">
        <v>1609</v>
      </c>
      <c r="F1721" s="148" t="str">
        <f>_xlfn.XLOOKUP(E1721,Candidates!$A$2:$A$1988,Candidates!$L$2:$L$1988,"new")</f>
        <v>Low IR</v>
      </c>
    </row>
    <row r="1722" spans="5:6" x14ac:dyDescent="0.2">
      <c r="E1722" t="s">
        <v>2353</v>
      </c>
      <c r="F1722" s="148" t="str">
        <f>_xlfn.XLOOKUP(E1722,Candidates!$A$2:$A$1988,Candidates!$L$2:$L$1988,"new")</f>
        <v>P</v>
      </c>
    </row>
    <row r="1723" spans="5:6" x14ac:dyDescent="0.2">
      <c r="E1723" t="s">
        <v>4689</v>
      </c>
      <c r="F1723" s="148" t="str">
        <f>_xlfn.XLOOKUP(E1723,Candidates!$A$2:$A$1988,Candidates!$L$2:$L$1988,"new")</f>
        <v>P</v>
      </c>
    </row>
    <row r="1724" spans="5:6" x14ac:dyDescent="0.2">
      <c r="E1724" t="s">
        <v>7256</v>
      </c>
      <c r="F1724" s="148" t="str">
        <f>_xlfn.XLOOKUP(E1724,Candidates!$A$2:$A$1988,Candidates!$L$2:$L$1988,"new")</f>
        <v>new</v>
      </c>
    </row>
    <row r="1725" spans="5:6" x14ac:dyDescent="0.2">
      <c r="E1725" t="s">
        <v>1798</v>
      </c>
      <c r="F1725" s="148" t="str">
        <f>_xlfn.XLOOKUP(E1725,Candidates!$A$2:$A$1988,Candidates!$L$2:$L$1988,"new")</f>
        <v>P</v>
      </c>
    </row>
    <row r="1726" spans="5:6" x14ac:dyDescent="0.2">
      <c r="E1726" t="s">
        <v>4339</v>
      </c>
      <c r="F1726" s="148" t="str">
        <f>_xlfn.XLOOKUP(E1726,Candidates!$A$2:$A$1988,Candidates!$L$2:$L$1988,"new")</f>
        <v>P</v>
      </c>
    </row>
    <row r="1727" spans="5:6" x14ac:dyDescent="0.2">
      <c r="E1727" t="s">
        <v>7257</v>
      </c>
      <c r="F1727" s="148" t="str">
        <f>_xlfn.XLOOKUP(E1727,Candidates!$A$2:$A$1988,Candidates!$L$2:$L$1988,"new")</f>
        <v>new</v>
      </c>
    </row>
    <row r="1728" spans="5:6" x14ac:dyDescent="0.2">
      <c r="E1728" t="s">
        <v>2276</v>
      </c>
      <c r="F1728" s="148" t="str">
        <f>_xlfn.XLOOKUP(E1728,Candidates!$A$2:$A$1988,Candidates!$L$2:$L$1988,"new")</f>
        <v>P</v>
      </c>
    </row>
    <row r="1729" spans="5:6" x14ac:dyDescent="0.2">
      <c r="E1729" t="s">
        <v>4129</v>
      </c>
      <c r="F1729" s="148" t="str">
        <f>_xlfn.XLOOKUP(E1729,Candidates!$A$2:$A$1988,Candidates!$L$2:$L$1988,"new")</f>
        <v>Low IR</v>
      </c>
    </row>
    <row r="1730" spans="5:6" x14ac:dyDescent="0.2">
      <c r="E1730" t="s">
        <v>2221</v>
      </c>
      <c r="F1730" s="148" t="str">
        <f>_xlfn.XLOOKUP(E1730,Candidates!$A$2:$A$1988,Candidates!$L$2:$L$1988,"new")</f>
        <v>P</v>
      </c>
    </row>
    <row r="1731" spans="5:6" x14ac:dyDescent="0.2">
      <c r="E1731" t="s">
        <v>2073</v>
      </c>
      <c r="F1731" s="148" t="str">
        <f>_xlfn.XLOOKUP(E1731,Candidates!$A$2:$A$1988,Candidates!$L$2:$L$1988,"new")</f>
        <v>P</v>
      </c>
    </row>
    <row r="1732" spans="5:6" x14ac:dyDescent="0.2">
      <c r="E1732" t="s">
        <v>4073</v>
      </c>
      <c r="F1732" s="148" t="str">
        <f>_xlfn.XLOOKUP(E1732,Candidates!$A$2:$A$1988,Candidates!$L$2:$L$1988,"new")</f>
        <v>P</v>
      </c>
    </row>
    <row r="1733" spans="5:6" x14ac:dyDescent="0.2">
      <c r="E1733" t="s">
        <v>821</v>
      </c>
      <c r="F1733" s="148" t="str">
        <f>_xlfn.XLOOKUP(E1733,Candidates!$A$2:$A$1988,Candidates!$L$2:$L$1988,"new")</f>
        <v>P</v>
      </c>
    </row>
    <row r="1734" spans="5:6" x14ac:dyDescent="0.2">
      <c r="E1734" t="s">
        <v>4554</v>
      </c>
      <c r="F1734" s="148" t="str">
        <f>_xlfn.XLOOKUP(E1734,Candidates!$A$2:$A$1988,Candidates!$L$2:$L$1988,"new")</f>
        <v>P</v>
      </c>
    </row>
    <row r="1735" spans="5:6" x14ac:dyDescent="0.2">
      <c r="E1735" t="s">
        <v>4171</v>
      </c>
      <c r="F1735" s="148" t="str">
        <f>_xlfn.XLOOKUP(E1735,Candidates!$A$2:$A$1988,Candidates!$L$2:$L$1988,"new")</f>
        <v>P</v>
      </c>
    </row>
    <row r="1736" spans="5:6" x14ac:dyDescent="0.2">
      <c r="E1736" t="s">
        <v>2572</v>
      </c>
      <c r="F1736" s="148" t="str">
        <f>_xlfn.XLOOKUP(E1736,Candidates!$A$2:$A$1988,Candidates!$L$2:$L$1988,"new")</f>
        <v>P</v>
      </c>
    </row>
    <row r="1737" spans="5:6" x14ac:dyDescent="0.2">
      <c r="E1737" t="s">
        <v>7258</v>
      </c>
      <c r="F1737" s="148" t="str">
        <f>_xlfn.XLOOKUP(E1737,Candidates!$A$2:$A$1988,Candidates!$L$2:$L$1988,"new")</f>
        <v>new</v>
      </c>
    </row>
    <row r="1738" spans="5:6" x14ac:dyDescent="0.2">
      <c r="E1738" t="s">
        <v>2613</v>
      </c>
      <c r="F1738" s="148" t="str">
        <f>_xlfn.XLOOKUP(E1738,Candidates!$A$2:$A$1988,Candidates!$L$2:$L$1988,"new")</f>
        <v>Low IR</v>
      </c>
    </row>
    <row r="1739" spans="5:6" x14ac:dyDescent="0.2">
      <c r="E1739" t="s">
        <v>7259</v>
      </c>
      <c r="F1739" s="148" t="str">
        <f>_xlfn.XLOOKUP(E1739,Candidates!$A$2:$A$1988,Candidates!$L$2:$L$1988,"new")</f>
        <v>new</v>
      </c>
    </row>
    <row r="1740" spans="5:6" x14ac:dyDescent="0.2">
      <c r="E1740" t="s">
        <v>3600</v>
      </c>
      <c r="F1740" s="148" t="str">
        <f>_xlfn.XLOOKUP(E1740,Candidates!$A$2:$A$1988,Candidates!$L$2:$L$1988,"new")</f>
        <v>P</v>
      </c>
    </row>
    <row r="1741" spans="5:6" x14ac:dyDescent="0.2">
      <c r="E1741" t="s">
        <v>7260</v>
      </c>
      <c r="F1741" s="148" t="str">
        <f>_xlfn.XLOOKUP(E1741,Candidates!$A$2:$A$1988,Candidates!$L$2:$L$1988,"new")</f>
        <v>new</v>
      </c>
    </row>
    <row r="1742" spans="5:6" x14ac:dyDescent="0.2">
      <c r="E1742" t="s">
        <v>4373</v>
      </c>
      <c r="F1742" s="148" t="str">
        <f>_xlfn.XLOOKUP(E1742,Candidates!$A$2:$A$1988,Candidates!$L$2:$L$1988,"new")</f>
        <v>Low IR</v>
      </c>
    </row>
    <row r="1743" spans="5:6" x14ac:dyDescent="0.2">
      <c r="E1743" t="s">
        <v>2916</v>
      </c>
      <c r="F1743" s="148" t="str">
        <f>_xlfn.XLOOKUP(E1743,Candidates!$A$2:$A$1988,Candidates!$L$2:$L$1988,"new")</f>
        <v>Low IR</v>
      </c>
    </row>
    <row r="1744" spans="5:6" x14ac:dyDescent="0.2">
      <c r="E1744" t="s">
        <v>7261</v>
      </c>
      <c r="F1744" s="148" t="str">
        <f>_xlfn.XLOOKUP(E1744,Candidates!$A$2:$A$1988,Candidates!$L$2:$L$1988,"new")</f>
        <v>new</v>
      </c>
    </row>
    <row r="1745" spans="5:6" x14ac:dyDescent="0.2">
      <c r="E1745" t="s">
        <v>3042</v>
      </c>
      <c r="F1745" s="148" t="str">
        <f>_xlfn.XLOOKUP(E1745,Candidates!$A$2:$A$1988,Candidates!$L$2:$L$1988,"new")</f>
        <v>Low IR</v>
      </c>
    </row>
    <row r="1746" spans="5:6" x14ac:dyDescent="0.2">
      <c r="E1746" t="s">
        <v>3402</v>
      </c>
      <c r="F1746" s="148" t="str">
        <f>_xlfn.XLOOKUP(E1746,Candidates!$A$2:$A$1988,Candidates!$L$2:$L$1988,"new")</f>
        <v>Low IR</v>
      </c>
    </row>
    <row r="1747" spans="5:6" x14ac:dyDescent="0.2">
      <c r="E1747" t="s">
        <v>3865</v>
      </c>
      <c r="F1747" s="148" t="str">
        <f>_xlfn.XLOOKUP(E1747,Candidates!$A$2:$A$1988,Candidates!$L$2:$L$1988,"new")</f>
        <v>P</v>
      </c>
    </row>
    <row r="1748" spans="5:6" x14ac:dyDescent="0.2">
      <c r="E1748" t="s">
        <v>1863</v>
      </c>
      <c r="F1748" s="148" t="str">
        <f>_xlfn.XLOOKUP(E1748,Candidates!$A$2:$A$1988,Candidates!$L$2:$L$1988,"new")</f>
        <v>P</v>
      </c>
    </row>
    <row r="1749" spans="5:6" x14ac:dyDescent="0.2">
      <c r="E1749" t="s">
        <v>2295</v>
      </c>
      <c r="F1749" s="148" t="str">
        <f>_xlfn.XLOOKUP(E1749,Candidates!$A$2:$A$1988,Candidates!$L$2:$L$1988,"new")</f>
        <v>P</v>
      </c>
    </row>
    <row r="1750" spans="5:6" x14ac:dyDescent="0.2">
      <c r="E1750" t="s">
        <v>3396</v>
      </c>
      <c r="F1750" s="148" t="str">
        <f>_xlfn.XLOOKUP(E1750,Candidates!$A$2:$A$1988,Candidates!$L$2:$L$1988,"new")</f>
        <v>Low IR</v>
      </c>
    </row>
    <row r="1751" spans="5:6" x14ac:dyDescent="0.2">
      <c r="E1751" t="s">
        <v>4853</v>
      </c>
      <c r="F1751" s="148" t="str">
        <f>_xlfn.XLOOKUP(E1751,Candidates!$A$2:$A$1988,Candidates!$L$2:$L$1988,"new")</f>
        <v>Low IR</v>
      </c>
    </row>
    <row r="1752" spans="5:6" x14ac:dyDescent="0.2">
      <c r="E1752" t="s">
        <v>2730</v>
      </c>
      <c r="F1752" s="148" t="str">
        <f>_xlfn.XLOOKUP(E1752,Candidates!$A$2:$A$1988,Candidates!$L$2:$L$1988,"new")</f>
        <v>P</v>
      </c>
    </row>
    <row r="1753" spans="5:6" x14ac:dyDescent="0.2">
      <c r="E1753" t="s">
        <v>3954</v>
      </c>
      <c r="F1753" s="148" t="str">
        <f>_xlfn.XLOOKUP(E1753,Candidates!$A$2:$A$1988,Candidates!$L$2:$L$1988,"new")</f>
        <v>P</v>
      </c>
    </row>
    <row r="1754" spans="5:6" x14ac:dyDescent="0.2">
      <c r="E1754" t="s">
        <v>4268</v>
      </c>
      <c r="F1754" s="148" t="str">
        <f>_xlfn.XLOOKUP(E1754,Candidates!$A$2:$A$1988,Candidates!$L$2:$L$1988,"new")</f>
        <v>P</v>
      </c>
    </row>
    <row r="1755" spans="5:6" x14ac:dyDescent="0.2">
      <c r="E1755" t="s">
        <v>7262</v>
      </c>
      <c r="F1755" s="148" t="str">
        <f>_xlfn.XLOOKUP(E1755,Candidates!$A$2:$A$1988,Candidates!$L$2:$L$1988,"new")</f>
        <v>new</v>
      </c>
    </row>
    <row r="1756" spans="5:6" x14ac:dyDescent="0.2">
      <c r="E1756" t="s">
        <v>2836</v>
      </c>
      <c r="F1756" s="148" t="str">
        <f>_xlfn.XLOOKUP(E1756,Candidates!$A$2:$A$1988,Candidates!$L$2:$L$1988,"new")</f>
        <v>Low IR</v>
      </c>
    </row>
    <row r="1757" spans="5:6" x14ac:dyDescent="0.2">
      <c r="E1757" t="s">
        <v>3486</v>
      </c>
      <c r="F1757" s="148" t="str">
        <f>_xlfn.XLOOKUP(E1757,Candidates!$A$2:$A$1988,Candidates!$L$2:$L$1988,"new")</f>
        <v>Low IR</v>
      </c>
    </row>
    <row r="1758" spans="5:6" x14ac:dyDescent="0.2">
      <c r="E1758" t="s">
        <v>897</v>
      </c>
      <c r="F1758" s="148" t="str">
        <f>_xlfn.XLOOKUP(E1758,Candidates!$A$2:$A$1988,Candidates!$L$2:$L$1988,"new")</f>
        <v>P</v>
      </c>
    </row>
    <row r="1759" spans="5:6" x14ac:dyDescent="0.2">
      <c r="E1759" t="s">
        <v>2303</v>
      </c>
      <c r="F1759" s="148" t="str">
        <f>_xlfn.XLOOKUP(E1759,Candidates!$A$2:$A$1988,Candidates!$L$2:$L$1988,"new")</f>
        <v>P</v>
      </c>
    </row>
    <row r="1760" spans="5:6" x14ac:dyDescent="0.2">
      <c r="E1760" t="s">
        <v>1458</v>
      </c>
      <c r="F1760" s="148" t="str">
        <f>_xlfn.XLOOKUP(E1760,Candidates!$A$2:$A$1988,Candidates!$L$2:$L$1988,"new")</f>
        <v>Low IR</v>
      </c>
    </row>
    <row r="1761" spans="5:6" x14ac:dyDescent="0.2">
      <c r="E1761" t="s">
        <v>4541</v>
      </c>
      <c r="F1761" s="148" t="str">
        <f>_xlfn.XLOOKUP(E1761,Candidates!$A$2:$A$1988,Candidates!$L$2:$L$1988,"new")</f>
        <v>Low IR</v>
      </c>
    </row>
    <row r="1762" spans="5:6" x14ac:dyDescent="0.2">
      <c r="E1762" t="s">
        <v>5186</v>
      </c>
      <c r="F1762" s="148" t="str">
        <f>_xlfn.XLOOKUP(E1762,Candidates!$A$2:$A$1988,Candidates!$L$2:$L$1988,"new")</f>
        <v>Low IR</v>
      </c>
    </row>
    <row r="1763" spans="5:6" x14ac:dyDescent="0.2">
      <c r="E1763" t="s">
        <v>7263</v>
      </c>
      <c r="F1763" s="148" t="str">
        <f>_xlfn.XLOOKUP(E1763,Candidates!$A$2:$A$1988,Candidates!$L$2:$L$1988,"new")</f>
        <v>new</v>
      </c>
    </row>
    <row r="1764" spans="5:6" x14ac:dyDescent="0.2">
      <c r="E1764" t="s">
        <v>6638</v>
      </c>
      <c r="F1764" s="148" t="str">
        <f>_xlfn.XLOOKUP(E1764,Candidates!$A$2:$A$1988,Candidates!$L$2:$L$1988,"new")</f>
        <v>new</v>
      </c>
    </row>
    <row r="1765" spans="5:6" x14ac:dyDescent="0.2">
      <c r="E1765" t="s">
        <v>7264</v>
      </c>
      <c r="F1765" s="148" t="str">
        <f>_xlfn.XLOOKUP(E1765,Candidates!$A$2:$A$1988,Candidates!$L$2:$L$1988,"new")</f>
        <v>new</v>
      </c>
    </row>
    <row r="1766" spans="5:6" x14ac:dyDescent="0.2">
      <c r="E1766" t="s">
        <v>4351</v>
      </c>
      <c r="F1766" s="148" t="str">
        <f>_xlfn.XLOOKUP(E1766,Candidates!$A$2:$A$1988,Candidates!$L$2:$L$1988,"new")</f>
        <v>Low IR</v>
      </c>
    </row>
    <row r="1767" spans="5:6" x14ac:dyDescent="0.2">
      <c r="E1767" t="s">
        <v>1597</v>
      </c>
      <c r="F1767" s="148" t="str">
        <f>_xlfn.XLOOKUP(E1767,Candidates!$A$2:$A$1988,Candidates!$L$2:$L$1988,"new")</f>
        <v>Low IR</v>
      </c>
    </row>
    <row r="1768" spans="5:6" x14ac:dyDescent="0.2">
      <c r="E1768" t="s">
        <v>2666</v>
      </c>
      <c r="F1768" s="148" t="str">
        <f>_xlfn.XLOOKUP(E1768,Candidates!$A$2:$A$1988,Candidates!$L$2:$L$1988,"new")</f>
        <v>Low IR</v>
      </c>
    </row>
    <row r="1769" spans="5:6" x14ac:dyDescent="0.2">
      <c r="E1769" t="s">
        <v>7265</v>
      </c>
      <c r="F1769" s="148" t="str">
        <f>_xlfn.XLOOKUP(E1769,Candidates!$A$2:$A$1988,Candidates!$L$2:$L$1988,"new")</f>
        <v>new</v>
      </c>
    </row>
    <row r="1770" spans="5:6" x14ac:dyDescent="0.2">
      <c r="E1770" t="s">
        <v>3301</v>
      </c>
      <c r="F1770" s="148" t="str">
        <f>_xlfn.XLOOKUP(E1770,Candidates!$A$2:$A$1988,Candidates!$L$2:$L$1988,"new")</f>
        <v>Low IR</v>
      </c>
    </row>
    <row r="1771" spans="5:6" x14ac:dyDescent="0.2">
      <c r="E1771" t="s">
        <v>7266</v>
      </c>
      <c r="F1771" s="148" t="str">
        <f>_xlfn.XLOOKUP(E1771,Candidates!$A$2:$A$1988,Candidates!$L$2:$L$1988,"new")</f>
        <v>new</v>
      </c>
    </row>
    <row r="1772" spans="5:6" x14ac:dyDescent="0.2">
      <c r="E1772" t="s">
        <v>7267</v>
      </c>
      <c r="F1772" s="148" t="str">
        <f>_xlfn.XLOOKUP(E1772,Candidates!$A$2:$A$1988,Candidates!$L$2:$L$1988,"new")</f>
        <v>new</v>
      </c>
    </row>
    <row r="1773" spans="5:6" x14ac:dyDescent="0.2">
      <c r="E1773" t="s">
        <v>3911</v>
      </c>
      <c r="F1773" s="148" t="str">
        <f>_xlfn.XLOOKUP(E1773,Candidates!$A$2:$A$1988,Candidates!$L$2:$L$1988,"new")</f>
        <v>P</v>
      </c>
    </row>
    <row r="1774" spans="5:6" x14ac:dyDescent="0.2">
      <c r="E1774" t="s">
        <v>1817</v>
      </c>
      <c r="F1774" s="148" t="str">
        <f>_xlfn.XLOOKUP(E1774,Candidates!$A$2:$A$1988,Candidates!$L$2:$L$1988,"new")</f>
        <v>Low IR</v>
      </c>
    </row>
    <row r="1775" spans="5:6" x14ac:dyDescent="0.2">
      <c r="E1775" t="s">
        <v>7268</v>
      </c>
      <c r="F1775" s="148" t="str">
        <f>_xlfn.XLOOKUP(E1775,Candidates!$A$2:$A$1988,Candidates!$L$2:$L$1988,"new")</f>
        <v>new</v>
      </c>
    </row>
    <row r="1776" spans="5:6" x14ac:dyDescent="0.2">
      <c r="E1776" t="s">
        <v>7269</v>
      </c>
      <c r="F1776" s="148" t="str">
        <f>_xlfn.XLOOKUP(E1776,Candidates!$A$2:$A$1988,Candidates!$L$2:$L$1988,"new")</f>
        <v>new</v>
      </c>
    </row>
    <row r="1777" spans="5:6" x14ac:dyDescent="0.2">
      <c r="E1777" t="s">
        <v>2645</v>
      </c>
      <c r="F1777" s="148" t="str">
        <f>_xlfn.XLOOKUP(E1777,Candidates!$A$2:$A$1988,Candidates!$L$2:$L$1988,"new")</f>
        <v>P</v>
      </c>
    </row>
    <row r="1778" spans="5:6" x14ac:dyDescent="0.2">
      <c r="E1778" t="s">
        <v>1595</v>
      </c>
      <c r="F1778" s="148" t="str">
        <f>_xlfn.XLOOKUP(E1778,Candidates!$A$2:$A$1988,Candidates!$L$2:$L$1988,"new")</f>
        <v>Low IR</v>
      </c>
    </row>
    <row r="1779" spans="5:6" x14ac:dyDescent="0.2">
      <c r="E1779" t="s">
        <v>947</v>
      </c>
      <c r="F1779" s="148" t="str">
        <f>_xlfn.XLOOKUP(E1779,Candidates!$A$2:$A$1988,Candidates!$L$2:$L$1988,"new")</f>
        <v>P</v>
      </c>
    </row>
    <row r="1780" spans="5:6" x14ac:dyDescent="0.2">
      <c r="E1780" t="s">
        <v>2898</v>
      </c>
      <c r="F1780" s="148" t="str">
        <f>_xlfn.XLOOKUP(E1780,Candidates!$A$2:$A$1988,Candidates!$L$2:$L$1988,"new")</f>
        <v>Low IR</v>
      </c>
    </row>
    <row r="1781" spans="5:6" x14ac:dyDescent="0.2">
      <c r="E1781" t="s">
        <v>4348</v>
      </c>
      <c r="F1781" s="148" t="str">
        <f>_xlfn.XLOOKUP(E1781,Candidates!$A$2:$A$1988,Candidates!$L$2:$L$1988,"new")</f>
        <v>P</v>
      </c>
    </row>
    <row r="1782" spans="5:6" x14ac:dyDescent="0.2">
      <c r="E1782" t="s">
        <v>7270</v>
      </c>
      <c r="F1782" s="148" t="str">
        <f>_xlfn.XLOOKUP(E1782,Candidates!$A$2:$A$1988,Candidates!$L$2:$L$1988,"new")</f>
        <v>new</v>
      </c>
    </row>
    <row r="1783" spans="5:6" x14ac:dyDescent="0.2">
      <c r="E1783" t="s">
        <v>4205</v>
      </c>
      <c r="F1783" s="148" t="str">
        <f>_xlfn.XLOOKUP(E1783,Candidates!$A$2:$A$1988,Candidates!$L$2:$L$1988,"new")</f>
        <v>Low IR</v>
      </c>
    </row>
    <row r="1784" spans="5:6" x14ac:dyDescent="0.2">
      <c r="E1784" t="s">
        <v>6553</v>
      </c>
      <c r="F1784" s="148" t="str">
        <f>_xlfn.XLOOKUP(E1784,Candidates!$A$2:$A$1988,Candidates!$L$2:$L$1988,"new")</f>
        <v>new</v>
      </c>
    </row>
    <row r="1785" spans="5:6" x14ac:dyDescent="0.2">
      <c r="E1785" t="s">
        <v>4385</v>
      </c>
      <c r="F1785" s="148" t="str">
        <f>_xlfn.XLOOKUP(E1785,Candidates!$A$2:$A$1988,Candidates!$L$2:$L$1988,"new")</f>
        <v>Low IR</v>
      </c>
    </row>
    <row r="1786" spans="5:6" x14ac:dyDescent="0.2">
      <c r="E1786" t="s">
        <v>1750</v>
      </c>
      <c r="F1786" s="148" t="str">
        <f>_xlfn.XLOOKUP(E1786,Candidates!$A$2:$A$1988,Candidates!$L$2:$L$1988,"new")</f>
        <v>Low IR</v>
      </c>
    </row>
    <row r="1787" spans="5:6" x14ac:dyDescent="0.2">
      <c r="E1787" t="s">
        <v>5220</v>
      </c>
      <c r="F1787" s="148" t="str">
        <f>_xlfn.XLOOKUP(E1787,Candidates!$A$2:$A$1988,Candidates!$L$2:$L$1988,"new")</f>
        <v>Low IR</v>
      </c>
    </row>
    <row r="1788" spans="5:6" x14ac:dyDescent="0.2">
      <c r="E1788" t="s">
        <v>7271</v>
      </c>
      <c r="F1788" s="148" t="str">
        <f>_xlfn.XLOOKUP(E1788,Candidates!$A$2:$A$1988,Candidates!$L$2:$L$1988,"new")</f>
        <v>new</v>
      </c>
    </row>
    <row r="1789" spans="5:6" x14ac:dyDescent="0.2">
      <c r="E1789" t="s">
        <v>604</v>
      </c>
      <c r="F1789" s="148" t="str">
        <f>_xlfn.XLOOKUP(E1789,Candidates!$A$2:$A$1988,Candidates!$L$2:$L$1988,"new")</f>
        <v>P</v>
      </c>
    </row>
    <row r="1790" spans="5:6" x14ac:dyDescent="0.2">
      <c r="E1790" t="s">
        <v>7272</v>
      </c>
      <c r="F1790" s="148" t="str">
        <f>_xlfn.XLOOKUP(E1790,Candidates!$A$2:$A$1988,Candidates!$L$2:$L$1988,"new")</f>
        <v>new</v>
      </c>
    </row>
    <row r="1791" spans="5:6" x14ac:dyDescent="0.2">
      <c r="E1791" t="s">
        <v>3160</v>
      </c>
      <c r="F1791" s="148" t="str">
        <f>_xlfn.XLOOKUP(E1791,Candidates!$A$2:$A$1988,Candidates!$L$2:$L$1988,"new")</f>
        <v>Low IR</v>
      </c>
    </row>
    <row r="1792" spans="5:6" x14ac:dyDescent="0.2">
      <c r="E1792" t="s">
        <v>4951</v>
      </c>
      <c r="F1792" s="148" t="str">
        <f>_xlfn.XLOOKUP(E1792,Candidates!$A$2:$A$1988,Candidates!$L$2:$L$1988,"new")</f>
        <v>Low IR</v>
      </c>
    </row>
    <row r="1793" spans="5:6" x14ac:dyDescent="0.2">
      <c r="E1793" t="s">
        <v>3938</v>
      </c>
      <c r="F1793" s="148" t="str">
        <f>_xlfn.XLOOKUP(E1793,Candidates!$A$2:$A$1988,Candidates!$L$2:$L$1988,"new")</f>
        <v>Low IR</v>
      </c>
    </row>
    <row r="1794" spans="5:6" x14ac:dyDescent="0.2">
      <c r="E1794" t="s">
        <v>1164</v>
      </c>
      <c r="F1794" s="148" t="str">
        <f>_xlfn.XLOOKUP(E1794,Candidates!$A$2:$A$1988,Candidates!$L$2:$L$1988,"new")</f>
        <v>Low IR</v>
      </c>
    </row>
    <row r="1795" spans="5:6" x14ac:dyDescent="0.2">
      <c r="E1795" t="s">
        <v>4908</v>
      </c>
      <c r="F1795" s="148" t="str">
        <f>_xlfn.XLOOKUP(E1795,Candidates!$A$2:$A$1988,Candidates!$L$2:$L$1988,"new")</f>
        <v>Low IR</v>
      </c>
    </row>
    <row r="1796" spans="5:6" x14ac:dyDescent="0.2">
      <c r="E1796" t="s">
        <v>3217</v>
      </c>
      <c r="F1796" s="148" t="str">
        <f>_xlfn.XLOOKUP(E1796,Candidates!$A$2:$A$1988,Candidates!$L$2:$L$1988,"new")</f>
        <v>P</v>
      </c>
    </row>
    <row r="1797" spans="5:6" x14ac:dyDescent="0.2">
      <c r="E1797" t="s">
        <v>7273</v>
      </c>
      <c r="F1797" s="148" t="str">
        <f>_xlfn.XLOOKUP(E1797,Candidates!$A$2:$A$1988,Candidates!$L$2:$L$1988,"new")</f>
        <v>new</v>
      </c>
    </row>
    <row r="1798" spans="5:6" x14ac:dyDescent="0.2">
      <c r="E1798" t="s">
        <v>2434</v>
      </c>
      <c r="F1798" s="148" t="str">
        <f>_xlfn.XLOOKUP(E1798,Candidates!$A$2:$A$1988,Candidates!$L$2:$L$1988,"new")</f>
        <v>P</v>
      </c>
    </row>
    <row r="1799" spans="5:6" x14ac:dyDescent="0.2">
      <c r="E1799" t="s">
        <v>6573</v>
      </c>
      <c r="F1799" s="148" t="str">
        <f>_xlfn.XLOOKUP(E1799,Candidates!$A$2:$A$1988,Candidates!$L$2:$L$1988,"new")</f>
        <v>new</v>
      </c>
    </row>
    <row r="1800" spans="5:6" x14ac:dyDescent="0.2">
      <c r="E1800" t="s">
        <v>7274</v>
      </c>
      <c r="F1800" s="148" t="str">
        <f>_xlfn.XLOOKUP(E1800,Candidates!$A$2:$A$1988,Candidates!$L$2:$L$1988,"new")</f>
        <v>new</v>
      </c>
    </row>
    <row r="1801" spans="5:6" x14ac:dyDescent="0.2">
      <c r="E1801" t="s">
        <v>7275</v>
      </c>
      <c r="F1801" s="148" t="str">
        <f>_xlfn.XLOOKUP(E1801,Candidates!$A$2:$A$1988,Candidates!$L$2:$L$1988,"new")</f>
        <v>new</v>
      </c>
    </row>
    <row r="1802" spans="5:6" x14ac:dyDescent="0.2">
      <c r="E1802" t="s">
        <v>2631</v>
      </c>
      <c r="F1802" s="148" t="str">
        <f>_xlfn.XLOOKUP(E1802,Candidates!$A$2:$A$1988,Candidates!$L$2:$L$1988,"new")</f>
        <v>Low IR</v>
      </c>
    </row>
    <row r="1803" spans="5:6" x14ac:dyDescent="0.2">
      <c r="E1803" t="s">
        <v>7276</v>
      </c>
      <c r="F1803" s="148" t="str">
        <f>_xlfn.XLOOKUP(E1803,Candidates!$A$2:$A$1988,Candidates!$L$2:$L$1988,"new")</f>
        <v>new</v>
      </c>
    </row>
    <row r="1804" spans="5:6" x14ac:dyDescent="0.2">
      <c r="E1804" t="s">
        <v>3558</v>
      </c>
      <c r="F1804" s="148" t="str">
        <f>_xlfn.XLOOKUP(E1804,Candidates!$A$2:$A$1988,Candidates!$L$2:$L$1988,"new")</f>
        <v>P</v>
      </c>
    </row>
    <row r="1805" spans="5:6" x14ac:dyDescent="0.2">
      <c r="E1805" t="s">
        <v>1444</v>
      </c>
      <c r="F1805" s="148" t="str">
        <f>_xlfn.XLOOKUP(E1805,Candidates!$A$2:$A$1988,Candidates!$L$2:$L$1988,"new")</f>
        <v>Low IR</v>
      </c>
    </row>
    <row r="1806" spans="5:6" x14ac:dyDescent="0.2">
      <c r="E1806" t="s">
        <v>4982</v>
      </c>
      <c r="F1806" s="148" t="str">
        <f>_xlfn.XLOOKUP(E1806,Candidates!$A$2:$A$1988,Candidates!$L$2:$L$1988,"new")</f>
        <v>Low IR</v>
      </c>
    </row>
    <row r="1807" spans="5:6" x14ac:dyDescent="0.2">
      <c r="E1807" t="s">
        <v>3694</v>
      </c>
      <c r="F1807" s="148" t="str">
        <f>_xlfn.XLOOKUP(E1807,Candidates!$A$2:$A$1988,Candidates!$L$2:$L$1988,"new")</f>
        <v>Low IR</v>
      </c>
    </row>
    <row r="1808" spans="5:6" x14ac:dyDescent="0.2">
      <c r="E1808" t="s">
        <v>7277</v>
      </c>
      <c r="F1808" s="148" t="str">
        <f>_xlfn.XLOOKUP(E1808,Candidates!$A$2:$A$1988,Candidates!$L$2:$L$1988,"new")</f>
        <v>new</v>
      </c>
    </row>
    <row r="1809" spans="5:6" x14ac:dyDescent="0.2">
      <c r="E1809" t="s">
        <v>2783</v>
      </c>
      <c r="F1809" s="148" t="str">
        <f>_xlfn.XLOOKUP(E1809,Candidates!$A$2:$A$1988,Candidates!$L$2:$L$1988,"new")</f>
        <v>Low IR</v>
      </c>
    </row>
    <row r="1810" spans="5:6" x14ac:dyDescent="0.2">
      <c r="E1810" t="s">
        <v>5013</v>
      </c>
      <c r="F1810" s="148" t="str">
        <f>_xlfn.XLOOKUP(E1810,Candidates!$A$2:$A$1988,Candidates!$L$2:$L$1988,"new")</f>
        <v>Low IR</v>
      </c>
    </row>
    <row r="1811" spans="5:6" x14ac:dyDescent="0.2">
      <c r="E1811" t="s">
        <v>7278</v>
      </c>
      <c r="F1811" s="148" t="str">
        <f>_xlfn.XLOOKUP(E1811,Candidates!$A$2:$A$1988,Candidates!$L$2:$L$1988,"new")</f>
        <v>new</v>
      </c>
    </row>
    <row r="1812" spans="5:6" x14ac:dyDescent="0.2">
      <c r="E1812" t="s">
        <v>750</v>
      </c>
      <c r="F1812" s="148" t="str">
        <f>_xlfn.XLOOKUP(E1812,Candidates!$A$2:$A$1988,Candidates!$L$2:$L$1988,"new")</f>
        <v>P</v>
      </c>
    </row>
    <row r="1813" spans="5:6" x14ac:dyDescent="0.2">
      <c r="E1813" t="s">
        <v>3536</v>
      </c>
      <c r="F1813" s="148" t="str">
        <f>_xlfn.XLOOKUP(E1813,Candidates!$A$2:$A$1988,Candidates!$L$2:$L$1988,"new")</f>
        <v>Low IR</v>
      </c>
    </row>
    <row r="1814" spans="5:6" x14ac:dyDescent="0.2">
      <c r="E1814" t="s">
        <v>4403</v>
      </c>
      <c r="F1814" s="148" t="str">
        <f>_xlfn.XLOOKUP(E1814,Candidates!$A$2:$A$1988,Candidates!$L$2:$L$1988,"new")</f>
        <v>Low IR</v>
      </c>
    </row>
    <row r="1815" spans="5:6" x14ac:dyDescent="0.2">
      <c r="E1815" t="s">
        <v>2625</v>
      </c>
      <c r="F1815" s="148" t="str">
        <f>_xlfn.XLOOKUP(E1815,Candidates!$A$2:$A$1988,Candidates!$L$2:$L$1988,"new")</f>
        <v>P</v>
      </c>
    </row>
    <row r="1816" spans="5:6" x14ac:dyDescent="0.2">
      <c r="E1816" t="s">
        <v>400</v>
      </c>
      <c r="F1816" s="148" t="str">
        <f>_xlfn.XLOOKUP(E1816,Candidates!$A$2:$A$1988,Candidates!$L$2:$L$1988,"new")</f>
        <v>P</v>
      </c>
    </row>
    <row r="1817" spans="5:6" x14ac:dyDescent="0.2">
      <c r="E1817" t="s">
        <v>4030</v>
      </c>
      <c r="F1817" s="148" t="str">
        <f>_xlfn.XLOOKUP(E1817,Candidates!$A$2:$A$1988,Candidates!$L$2:$L$1988,"new")</f>
        <v>P</v>
      </c>
    </row>
    <row r="1818" spans="5:6" x14ac:dyDescent="0.2">
      <c r="E1818" t="s">
        <v>1391</v>
      </c>
      <c r="F1818" s="148" t="str">
        <f>_xlfn.XLOOKUP(E1818,Candidates!$A$2:$A$1988,Candidates!$L$2:$L$1988,"new")</f>
        <v>Low IR</v>
      </c>
    </row>
    <row r="1819" spans="5:6" x14ac:dyDescent="0.2">
      <c r="E1819" t="s">
        <v>624</v>
      </c>
      <c r="F1819" s="148" t="str">
        <f>_xlfn.XLOOKUP(E1819,Candidates!$A$2:$A$1988,Candidates!$L$2:$L$1988,"new")</f>
        <v>P</v>
      </c>
    </row>
    <row r="1820" spans="5:6" x14ac:dyDescent="0.2">
      <c r="E1820" t="s">
        <v>1705</v>
      </c>
      <c r="F1820" s="148" t="str">
        <f>_xlfn.XLOOKUP(E1820,Candidates!$A$2:$A$1988,Candidates!$L$2:$L$1988,"new")</f>
        <v>P</v>
      </c>
    </row>
    <row r="1821" spans="5:6" x14ac:dyDescent="0.2">
      <c r="E1821" t="s">
        <v>7279</v>
      </c>
      <c r="F1821" s="148" t="str">
        <f>_xlfn.XLOOKUP(E1821,Candidates!$A$2:$A$1988,Candidates!$L$2:$L$1988,"new")</f>
        <v>new</v>
      </c>
    </row>
    <row r="1822" spans="5:6" x14ac:dyDescent="0.2">
      <c r="E1822" t="s">
        <v>6434</v>
      </c>
      <c r="F1822" s="148" t="str">
        <f>_xlfn.XLOOKUP(E1822,Candidates!$A$2:$A$1988,Candidates!$L$2:$L$1988,"new")</f>
        <v>new</v>
      </c>
    </row>
    <row r="1823" spans="5:6" x14ac:dyDescent="0.2">
      <c r="E1823" t="s">
        <v>7280</v>
      </c>
      <c r="F1823" s="148" t="str">
        <f>_xlfn.XLOOKUP(E1823,Candidates!$A$2:$A$1988,Candidates!$L$2:$L$1988,"new")</f>
        <v>new</v>
      </c>
    </row>
    <row r="1824" spans="5:6" x14ac:dyDescent="0.2">
      <c r="E1824" t="s">
        <v>2987</v>
      </c>
      <c r="F1824" s="148" t="str">
        <f>_xlfn.XLOOKUP(E1824,Candidates!$A$2:$A$1988,Candidates!$L$2:$L$1988,"new")</f>
        <v>P</v>
      </c>
    </row>
    <row r="1825" spans="5:6" x14ac:dyDescent="0.2">
      <c r="E1825" t="s">
        <v>1233</v>
      </c>
      <c r="F1825" s="148" t="str">
        <f>_xlfn.XLOOKUP(E1825,Candidates!$A$2:$A$1988,Candidates!$L$2:$L$1988,"new")</f>
        <v>P</v>
      </c>
    </row>
    <row r="1826" spans="5:6" x14ac:dyDescent="0.2">
      <c r="E1826" t="s">
        <v>5104</v>
      </c>
      <c r="F1826" s="148" t="str">
        <f>_xlfn.XLOOKUP(E1826,Candidates!$A$2:$A$1988,Candidates!$L$2:$L$1988,"new")</f>
        <v>Low IR</v>
      </c>
    </row>
    <row r="1827" spans="5:6" x14ac:dyDescent="0.2">
      <c r="E1827" t="s">
        <v>7281</v>
      </c>
      <c r="F1827" s="148" t="str">
        <f>_xlfn.XLOOKUP(E1827,Candidates!$A$2:$A$1988,Candidates!$L$2:$L$1988,"new")</f>
        <v>new</v>
      </c>
    </row>
    <row r="1828" spans="5:6" x14ac:dyDescent="0.2">
      <c r="E1828" t="s">
        <v>7282</v>
      </c>
      <c r="F1828" s="148" t="str">
        <f>_xlfn.XLOOKUP(E1828,Candidates!$A$2:$A$1988,Candidates!$L$2:$L$1988,"new")</f>
        <v>new</v>
      </c>
    </row>
    <row r="1829" spans="5:6" x14ac:dyDescent="0.2">
      <c r="E1829" t="s">
        <v>2345</v>
      </c>
      <c r="F1829" s="148" t="str">
        <f>_xlfn.XLOOKUP(E1829,Candidates!$A$2:$A$1988,Candidates!$L$2:$L$1988,"new")</f>
        <v>P</v>
      </c>
    </row>
    <row r="1830" spans="5:6" x14ac:dyDescent="0.2">
      <c r="E1830" t="s">
        <v>4472</v>
      </c>
      <c r="F1830" s="148" t="str">
        <f>_xlfn.XLOOKUP(E1830,Candidates!$A$2:$A$1988,Candidates!$L$2:$L$1988,"new")</f>
        <v>Low IR</v>
      </c>
    </row>
    <row r="1831" spans="5:6" x14ac:dyDescent="0.2">
      <c r="E1831" t="s">
        <v>4245</v>
      </c>
      <c r="F1831" s="148" t="str">
        <f>_xlfn.XLOOKUP(E1831,Candidates!$A$2:$A$1988,Candidates!$L$2:$L$1988,"new")</f>
        <v>P</v>
      </c>
    </row>
    <row r="1832" spans="5:6" x14ac:dyDescent="0.2">
      <c r="E1832" t="s">
        <v>1946</v>
      </c>
      <c r="F1832" s="148" t="str">
        <f>_xlfn.XLOOKUP(E1832,Candidates!$A$2:$A$1988,Candidates!$L$2:$L$1988,"new")</f>
        <v>P</v>
      </c>
    </row>
    <row r="1833" spans="5:6" x14ac:dyDescent="0.2">
      <c r="E1833" t="s">
        <v>7283</v>
      </c>
      <c r="F1833" s="148" t="str">
        <f>_xlfn.XLOOKUP(E1833,Candidates!$A$2:$A$1988,Candidates!$L$2:$L$1988,"new")</f>
        <v>new</v>
      </c>
    </row>
    <row r="1834" spans="5:6" x14ac:dyDescent="0.2">
      <c r="E1834" t="s">
        <v>1277</v>
      </c>
      <c r="F1834" s="148" t="str">
        <f>_xlfn.XLOOKUP(E1834,Candidates!$A$2:$A$1988,Candidates!$L$2:$L$1988,"new")</f>
        <v>P</v>
      </c>
    </row>
    <row r="1835" spans="5:6" x14ac:dyDescent="0.2">
      <c r="E1835" t="s">
        <v>929</v>
      </c>
      <c r="F1835" s="148" t="str">
        <f>_xlfn.XLOOKUP(E1835,Candidates!$A$2:$A$1988,Candidates!$L$2:$L$1988,"new")</f>
        <v>Low IR</v>
      </c>
    </row>
    <row r="1836" spans="5:6" x14ac:dyDescent="0.2">
      <c r="E1836" t="s">
        <v>6149</v>
      </c>
      <c r="F1836" s="148" t="str">
        <f>_xlfn.XLOOKUP(E1836,Candidates!$A$2:$A$1988,Candidates!$L$2:$L$1988,"new")</f>
        <v>new</v>
      </c>
    </row>
    <row r="1837" spans="5:6" x14ac:dyDescent="0.2">
      <c r="E1837" t="s">
        <v>2555</v>
      </c>
      <c r="F1837" s="148" t="str">
        <f>_xlfn.XLOOKUP(E1837,Candidates!$A$2:$A$1988,Candidates!$L$2:$L$1988,"new")</f>
        <v>Low IR</v>
      </c>
    </row>
    <row r="1838" spans="5:6" x14ac:dyDescent="0.2">
      <c r="E1838" t="s">
        <v>7284</v>
      </c>
      <c r="F1838" s="148" t="str">
        <f>_xlfn.XLOOKUP(E1838,Candidates!$A$2:$A$1988,Candidates!$L$2:$L$1988,"new")</f>
        <v>new</v>
      </c>
    </row>
    <row r="1839" spans="5:6" x14ac:dyDescent="0.2">
      <c r="E1839" t="s">
        <v>4921</v>
      </c>
      <c r="F1839" s="148" t="str">
        <f>_xlfn.XLOOKUP(E1839,Candidates!$A$2:$A$1988,Candidates!$L$2:$L$1988,"new")</f>
        <v>Low IR</v>
      </c>
    </row>
    <row r="1840" spans="5:6" x14ac:dyDescent="0.2">
      <c r="E1840" t="s">
        <v>7285</v>
      </c>
      <c r="F1840" s="148" t="str">
        <f>_xlfn.XLOOKUP(E1840,Candidates!$A$2:$A$1988,Candidates!$L$2:$L$1988,"new")</f>
        <v>new</v>
      </c>
    </row>
    <row r="1841" spans="5:6" x14ac:dyDescent="0.2">
      <c r="E1841" t="s">
        <v>7286</v>
      </c>
      <c r="F1841" s="148" t="str">
        <f>_xlfn.XLOOKUP(E1841,Candidates!$A$2:$A$1988,Candidates!$L$2:$L$1988,"new")</f>
        <v>new</v>
      </c>
    </row>
    <row r="1842" spans="5:6" x14ac:dyDescent="0.2">
      <c r="E1842" t="s">
        <v>4558</v>
      </c>
      <c r="F1842" s="148" t="str">
        <f>_xlfn.XLOOKUP(E1842,Candidates!$A$2:$A$1988,Candidates!$L$2:$L$1988,"new")</f>
        <v>P</v>
      </c>
    </row>
    <row r="1843" spans="5:6" x14ac:dyDescent="0.2">
      <c r="E1843" t="s">
        <v>7287</v>
      </c>
      <c r="F1843" s="148" t="str">
        <f>_xlfn.XLOOKUP(E1843,Candidates!$A$2:$A$1988,Candidates!$L$2:$L$1988,"new")</f>
        <v>new</v>
      </c>
    </row>
    <row r="1844" spans="5:6" x14ac:dyDescent="0.2">
      <c r="E1844" t="s">
        <v>1067</v>
      </c>
      <c r="F1844" s="148" t="str">
        <f>_xlfn.XLOOKUP(E1844,Candidates!$A$2:$A$1988,Candidates!$L$2:$L$1988,"new")</f>
        <v>Low IR</v>
      </c>
    </row>
    <row r="1845" spans="5:6" x14ac:dyDescent="0.2">
      <c r="E1845" t="s">
        <v>2203</v>
      </c>
      <c r="F1845" s="148" t="str">
        <f>_xlfn.XLOOKUP(E1845,Candidates!$A$2:$A$1988,Candidates!$L$2:$L$1988,"new")</f>
        <v>P</v>
      </c>
    </row>
    <row r="1846" spans="5:6" x14ac:dyDescent="0.2">
      <c r="E1846" t="s">
        <v>3286</v>
      </c>
      <c r="F1846" s="148" t="str">
        <f>_xlfn.XLOOKUP(E1846,Candidates!$A$2:$A$1988,Candidates!$L$2:$L$1988,"new")</f>
        <v>Low IR</v>
      </c>
    </row>
    <row r="1847" spans="5:6" x14ac:dyDescent="0.2">
      <c r="E1847" t="s">
        <v>7288</v>
      </c>
      <c r="F1847" s="148" t="str">
        <f>_xlfn.XLOOKUP(E1847,Candidates!$A$2:$A$1988,Candidates!$L$2:$L$1988,"new")</f>
        <v>new</v>
      </c>
    </row>
    <row r="1848" spans="5:6" x14ac:dyDescent="0.2">
      <c r="E1848" t="s">
        <v>2090</v>
      </c>
      <c r="F1848" s="148" t="str">
        <f>_xlfn.XLOOKUP(E1848,Candidates!$A$2:$A$1988,Candidates!$L$2:$L$1988,"new")</f>
        <v>P</v>
      </c>
    </row>
    <row r="1849" spans="5:6" x14ac:dyDescent="0.2">
      <c r="E1849" t="s">
        <v>2321</v>
      </c>
      <c r="F1849" s="148" t="str">
        <f>_xlfn.XLOOKUP(E1849,Candidates!$A$2:$A$1988,Candidates!$L$2:$L$1988,"new")</f>
        <v>P</v>
      </c>
    </row>
    <row r="1850" spans="5:6" x14ac:dyDescent="0.2">
      <c r="E1850" t="s">
        <v>4663</v>
      </c>
      <c r="F1850" s="148" t="str">
        <f>_xlfn.XLOOKUP(E1850,Candidates!$A$2:$A$1988,Candidates!$L$2:$L$1988,"new")</f>
        <v>P</v>
      </c>
    </row>
    <row r="1851" spans="5:6" x14ac:dyDescent="0.2">
      <c r="E1851" t="s">
        <v>998</v>
      </c>
      <c r="F1851" s="148" t="str">
        <f>_xlfn.XLOOKUP(E1851,Candidates!$A$2:$A$1988,Candidates!$L$2:$L$1988,"new")</f>
        <v>Low IR</v>
      </c>
    </row>
    <row r="1852" spans="5:6" x14ac:dyDescent="0.2">
      <c r="E1852" t="s">
        <v>3774</v>
      </c>
      <c r="F1852" s="148" t="str">
        <f>_xlfn.XLOOKUP(E1852,Candidates!$A$2:$A$1988,Candidates!$L$2:$L$1988,"new")</f>
        <v>P</v>
      </c>
    </row>
    <row r="1853" spans="5:6" x14ac:dyDescent="0.2">
      <c r="E1853" t="s">
        <v>1323</v>
      </c>
      <c r="F1853" s="148" t="str">
        <f>_xlfn.XLOOKUP(E1853,Candidates!$A$2:$A$1988,Candidates!$L$2:$L$1988,"new")</f>
        <v>Low IR</v>
      </c>
    </row>
    <row r="1854" spans="5:6" x14ac:dyDescent="0.2">
      <c r="E1854" t="s">
        <v>3143</v>
      </c>
      <c r="F1854" s="148" t="str">
        <f>_xlfn.XLOOKUP(E1854,Candidates!$A$2:$A$1988,Candidates!$L$2:$L$1988,"new")</f>
        <v>Low IR</v>
      </c>
    </row>
    <row r="1855" spans="5:6" x14ac:dyDescent="0.2">
      <c r="E1855" t="s">
        <v>5102</v>
      </c>
      <c r="F1855" s="148" t="str">
        <f>_xlfn.XLOOKUP(E1855,Candidates!$A$2:$A$1988,Candidates!$L$2:$L$1988,"new")</f>
        <v>Low IR</v>
      </c>
    </row>
    <row r="1856" spans="5:6" x14ac:dyDescent="0.2">
      <c r="E1856" t="s">
        <v>2593</v>
      </c>
      <c r="F1856" s="148" t="str">
        <f>_xlfn.XLOOKUP(E1856,Candidates!$A$2:$A$1988,Candidates!$L$2:$L$1988,"new")</f>
        <v>Low IR</v>
      </c>
    </row>
    <row r="1857" spans="5:6" x14ac:dyDescent="0.2">
      <c r="E1857" t="s">
        <v>554</v>
      </c>
      <c r="F1857" s="148" t="str">
        <f>_xlfn.XLOOKUP(E1857,Candidates!$A$2:$A$1988,Candidates!$L$2:$L$1988,"new")</f>
        <v>P</v>
      </c>
    </row>
    <row r="1858" spans="5:6" x14ac:dyDescent="0.2">
      <c r="E1858" t="s">
        <v>7289</v>
      </c>
      <c r="F1858" s="148" t="str">
        <f>_xlfn.XLOOKUP(E1858,Candidates!$A$2:$A$1988,Candidates!$L$2:$L$1988,"new")</f>
        <v>new</v>
      </c>
    </row>
    <row r="1859" spans="5:6" x14ac:dyDescent="0.2">
      <c r="E1859" t="s">
        <v>2517</v>
      </c>
      <c r="F1859" s="148" t="str">
        <f>_xlfn.XLOOKUP(E1859,Candidates!$A$2:$A$1988,Candidates!$L$2:$L$1988,"new")</f>
        <v>P</v>
      </c>
    </row>
    <row r="1860" spans="5:6" x14ac:dyDescent="0.2">
      <c r="E1860" t="s">
        <v>4207</v>
      </c>
      <c r="F1860" s="148" t="str">
        <f>_xlfn.XLOOKUP(E1860,Candidates!$A$2:$A$1988,Candidates!$L$2:$L$1988,"new")</f>
        <v>P</v>
      </c>
    </row>
    <row r="1861" spans="5:6" x14ac:dyDescent="0.2">
      <c r="E1861" t="s">
        <v>7290</v>
      </c>
      <c r="F1861" s="148" t="str">
        <f>_xlfn.XLOOKUP(E1861,Candidates!$A$2:$A$1988,Candidates!$L$2:$L$1988,"new")</f>
        <v>new</v>
      </c>
    </row>
    <row r="1862" spans="5:6" x14ac:dyDescent="0.2">
      <c r="E1862" t="s">
        <v>2050</v>
      </c>
      <c r="F1862" s="148" t="str">
        <f>_xlfn.XLOOKUP(E1862,Candidates!$A$2:$A$1988,Candidates!$L$2:$L$1988,"new")</f>
        <v>P</v>
      </c>
    </row>
    <row r="1863" spans="5:6" x14ac:dyDescent="0.2">
      <c r="E1863" t="s">
        <v>4996</v>
      </c>
      <c r="F1863" s="148" t="str">
        <f>_xlfn.XLOOKUP(E1863,Candidates!$A$2:$A$1988,Candidates!$L$2:$L$1988,"new")</f>
        <v>Low IR</v>
      </c>
    </row>
    <row r="1864" spans="5:6" x14ac:dyDescent="0.2">
      <c r="E1864" t="s">
        <v>3534</v>
      </c>
      <c r="F1864" s="148" t="str">
        <f>_xlfn.XLOOKUP(E1864,Candidates!$A$2:$A$1988,Candidates!$L$2:$L$1988,"new")</f>
        <v>P</v>
      </c>
    </row>
    <row r="1865" spans="5:6" x14ac:dyDescent="0.2">
      <c r="E1865" t="s">
        <v>2056</v>
      </c>
      <c r="F1865" s="148" t="str">
        <f>_xlfn.XLOOKUP(E1865,Candidates!$A$2:$A$1988,Candidates!$L$2:$L$1988,"new")</f>
        <v>P</v>
      </c>
    </row>
    <row r="1866" spans="5:6" x14ac:dyDescent="0.2">
      <c r="E1866" t="s">
        <v>2785</v>
      </c>
      <c r="F1866" s="148" t="str">
        <f>_xlfn.XLOOKUP(E1866,Candidates!$A$2:$A$1988,Candidates!$L$2:$L$1988,"new")</f>
        <v>Low IR</v>
      </c>
    </row>
    <row r="1867" spans="5:6" x14ac:dyDescent="0.2">
      <c r="E1867" t="s">
        <v>4456</v>
      </c>
      <c r="F1867" s="148" t="str">
        <f>_xlfn.XLOOKUP(E1867,Candidates!$A$2:$A$1988,Candidates!$L$2:$L$1988,"new")</f>
        <v>P</v>
      </c>
    </row>
    <row r="1868" spans="5:6" x14ac:dyDescent="0.2">
      <c r="E1868" t="s">
        <v>3050</v>
      </c>
      <c r="F1868" s="148" t="str">
        <f>_xlfn.XLOOKUP(E1868,Candidates!$A$2:$A$1988,Candidates!$L$2:$L$1988,"new")</f>
        <v>Low IR</v>
      </c>
    </row>
    <row r="1869" spans="5:6" x14ac:dyDescent="0.2">
      <c r="E1869" t="s">
        <v>4233</v>
      </c>
      <c r="F1869" s="148" t="str">
        <f>_xlfn.XLOOKUP(E1869,Candidates!$A$2:$A$1988,Candidates!$L$2:$L$1988,"new")</f>
        <v>Low IR</v>
      </c>
    </row>
    <row r="1870" spans="5:6" x14ac:dyDescent="0.2">
      <c r="E1870" t="s">
        <v>3863</v>
      </c>
      <c r="F1870" s="148" t="str">
        <f>_xlfn.XLOOKUP(E1870,Candidates!$A$2:$A$1988,Candidates!$L$2:$L$1988,"new")</f>
        <v>P</v>
      </c>
    </row>
    <row r="1871" spans="5:6" x14ac:dyDescent="0.2">
      <c r="E1871" t="s">
        <v>4071</v>
      </c>
      <c r="F1871" s="148" t="str">
        <f>_xlfn.XLOOKUP(E1871,Candidates!$A$2:$A$1988,Candidates!$L$2:$L$1988,"new")</f>
        <v>P</v>
      </c>
    </row>
    <row r="1872" spans="5:6" x14ac:dyDescent="0.2">
      <c r="E1872" t="s">
        <v>2255</v>
      </c>
      <c r="F1872" s="148" t="str">
        <f>_xlfn.XLOOKUP(E1872,Candidates!$A$2:$A$1988,Candidates!$L$2:$L$1988,"new")</f>
        <v>P</v>
      </c>
    </row>
    <row r="1873" spans="5:6" x14ac:dyDescent="0.2">
      <c r="E1873" t="s">
        <v>3812</v>
      </c>
      <c r="F1873" s="148" t="str">
        <f>_xlfn.XLOOKUP(E1873,Candidates!$A$2:$A$1988,Candidates!$L$2:$L$1988,"new")</f>
        <v>P</v>
      </c>
    </row>
    <row r="1874" spans="5:6" x14ac:dyDescent="0.2">
      <c r="E1874" t="s">
        <v>2504</v>
      </c>
      <c r="F1874" s="148" t="str">
        <f>_xlfn.XLOOKUP(E1874,Candidates!$A$2:$A$1988,Candidates!$L$2:$L$1988,"new")</f>
        <v>Low IR</v>
      </c>
    </row>
    <row r="1875" spans="5:6" x14ac:dyDescent="0.2">
      <c r="E1875" t="s">
        <v>670</v>
      </c>
      <c r="F1875" s="148" t="str">
        <f>_xlfn.XLOOKUP(E1875,Candidates!$A$2:$A$1988,Candidates!$L$2:$L$1988,"new")</f>
        <v>P</v>
      </c>
    </row>
    <row r="1876" spans="5:6" x14ac:dyDescent="0.2">
      <c r="E1876" t="s">
        <v>1369</v>
      </c>
      <c r="F1876" s="148" t="str">
        <f>_xlfn.XLOOKUP(E1876,Candidates!$A$2:$A$1988,Candidates!$L$2:$L$1988,"new")</f>
        <v>P</v>
      </c>
    </row>
    <row r="1877" spans="5:6" x14ac:dyDescent="0.2">
      <c r="E1877" t="s">
        <v>4940</v>
      </c>
      <c r="F1877" s="148" t="str">
        <f>_xlfn.XLOOKUP(E1877,Candidates!$A$2:$A$1988,Candidates!$L$2:$L$1988,"new")</f>
        <v>Low IR</v>
      </c>
    </row>
    <row r="1878" spans="5:6" x14ac:dyDescent="0.2">
      <c r="E1878" t="s">
        <v>1317</v>
      </c>
      <c r="F1878" s="148" t="str">
        <f>_xlfn.XLOOKUP(E1878,Candidates!$A$2:$A$1988,Candidates!$L$2:$L$1988,"new")</f>
        <v>Low IR</v>
      </c>
    </row>
    <row r="1879" spans="5:6" x14ac:dyDescent="0.2">
      <c r="E1879" t="s">
        <v>3840</v>
      </c>
      <c r="F1879" s="148" t="str">
        <f>_xlfn.XLOOKUP(E1879,Candidates!$A$2:$A$1988,Candidates!$L$2:$L$1988,"new")</f>
        <v>Low IR</v>
      </c>
    </row>
    <row r="1880" spans="5:6" x14ac:dyDescent="0.2">
      <c r="E1880" t="s">
        <v>1554</v>
      </c>
      <c r="F1880" s="148" t="str">
        <f>_xlfn.XLOOKUP(E1880,Candidates!$A$2:$A$1988,Candidates!$L$2:$L$1988,"new")</f>
        <v>P</v>
      </c>
    </row>
    <row r="1881" spans="5:6" x14ac:dyDescent="0.2">
      <c r="E1881" t="s">
        <v>7291</v>
      </c>
      <c r="F1881" s="148" t="str">
        <f>_xlfn.XLOOKUP(E1881,Candidates!$A$2:$A$1988,Candidates!$L$2:$L$1988,"new")</f>
        <v>new</v>
      </c>
    </row>
    <row r="1882" spans="5:6" x14ac:dyDescent="0.2">
      <c r="E1882" t="s">
        <v>950</v>
      </c>
      <c r="F1882" s="148" t="str">
        <f>_xlfn.XLOOKUP(E1882,Candidates!$A$2:$A$1988,Candidates!$L$2:$L$1988,"new")</f>
        <v>P</v>
      </c>
    </row>
    <row r="1883" spans="5:6" x14ac:dyDescent="0.2">
      <c r="E1883" t="s">
        <v>4480</v>
      </c>
      <c r="F1883" s="148" t="str">
        <f>_xlfn.XLOOKUP(E1883,Candidates!$A$2:$A$1988,Candidates!$L$2:$L$1988,"new")</f>
        <v>Low IR</v>
      </c>
    </row>
    <row r="1884" spans="5:6" x14ac:dyDescent="0.2">
      <c r="E1884" t="s">
        <v>707</v>
      </c>
      <c r="F1884" s="148" t="str">
        <f>_xlfn.XLOOKUP(E1884,Candidates!$A$2:$A$1988,Candidates!$L$2:$L$1988,"new")</f>
        <v>P</v>
      </c>
    </row>
    <row r="1885" spans="5:6" x14ac:dyDescent="0.2">
      <c r="E1885" t="s">
        <v>3460</v>
      </c>
      <c r="F1885" s="148" t="str">
        <f>_xlfn.XLOOKUP(E1885,Candidates!$A$2:$A$1988,Candidates!$L$2:$L$1988,"new")</f>
        <v>Low IR</v>
      </c>
    </row>
    <row r="1886" spans="5:6" x14ac:dyDescent="0.2">
      <c r="E1886" t="s">
        <v>7292</v>
      </c>
      <c r="F1886" s="148" t="str">
        <f>_xlfn.XLOOKUP(E1886,Candidates!$A$2:$A$1988,Candidates!$L$2:$L$1988,"new")</f>
        <v>new</v>
      </c>
    </row>
    <row r="1887" spans="5:6" x14ac:dyDescent="0.2">
      <c r="E1887" t="s">
        <v>1803</v>
      </c>
      <c r="F1887" s="148" t="str">
        <f>_xlfn.XLOOKUP(E1887,Candidates!$A$2:$A$1988,Candidates!$L$2:$L$1988,"new")</f>
        <v>P</v>
      </c>
    </row>
    <row r="1888" spans="5:6" x14ac:dyDescent="0.2">
      <c r="E1888" t="s">
        <v>4548</v>
      </c>
      <c r="F1888" s="148" t="str">
        <f>_xlfn.XLOOKUP(E1888,Candidates!$A$2:$A$1988,Candidates!$L$2:$L$1988,"new")</f>
        <v>P</v>
      </c>
    </row>
    <row r="1889" spans="5:6" x14ac:dyDescent="0.2">
      <c r="E1889" t="s">
        <v>3371</v>
      </c>
      <c r="F1889" s="148" t="str">
        <f>_xlfn.XLOOKUP(E1889,Candidates!$A$2:$A$1988,Candidates!$L$2:$L$1988,"new")</f>
        <v>Low IR</v>
      </c>
    </row>
    <row r="1890" spans="5:6" x14ac:dyDescent="0.2">
      <c r="E1890" t="s">
        <v>1548</v>
      </c>
      <c r="F1890" s="148" t="str">
        <f>_xlfn.XLOOKUP(E1890,Candidates!$A$2:$A$1988,Candidates!$L$2:$L$1988,"new")</f>
        <v>Low IR</v>
      </c>
    </row>
    <row r="1891" spans="5:6" x14ac:dyDescent="0.2">
      <c r="E1891" t="s">
        <v>4568</v>
      </c>
      <c r="F1891" s="148" t="str">
        <f>_xlfn.XLOOKUP(E1891,Candidates!$A$2:$A$1988,Candidates!$L$2:$L$1988,"new")</f>
        <v>P</v>
      </c>
    </row>
    <row r="1892" spans="5:6" x14ac:dyDescent="0.2">
      <c r="E1892" t="s">
        <v>3570</v>
      </c>
      <c r="F1892" s="148" t="str">
        <f>_xlfn.XLOOKUP(E1892,Candidates!$A$2:$A$1988,Candidates!$L$2:$L$1988,"new")</f>
        <v>P</v>
      </c>
    </row>
    <row r="1893" spans="5:6" x14ac:dyDescent="0.2">
      <c r="E1893" t="s">
        <v>2564</v>
      </c>
      <c r="F1893" s="148" t="str">
        <f>_xlfn.XLOOKUP(E1893,Candidates!$A$2:$A$1988,Candidates!$L$2:$L$1988,"new")</f>
        <v>Low IR</v>
      </c>
    </row>
    <row r="1894" spans="5:6" x14ac:dyDescent="0.2">
      <c r="E1894" t="s">
        <v>2348</v>
      </c>
      <c r="F1894" s="148" t="str">
        <f>_xlfn.XLOOKUP(E1894,Candidates!$A$2:$A$1988,Candidates!$L$2:$L$1988,"new")</f>
        <v>P</v>
      </c>
    </row>
    <row r="1895" spans="5:6" x14ac:dyDescent="0.2">
      <c r="E1895" t="s">
        <v>7293</v>
      </c>
      <c r="F1895" s="148" t="str">
        <f>_xlfn.XLOOKUP(E1895,Candidates!$A$2:$A$1988,Candidates!$L$2:$L$1988,"new")</f>
        <v>new</v>
      </c>
    </row>
    <row r="1896" spans="5:6" x14ac:dyDescent="0.2">
      <c r="E1896" t="s">
        <v>7294</v>
      </c>
      <c r="F1896" s="148" t="str">
        <f>_xlfn.XLOOKUP(E1896,Candidates!$A$2:$A$1988,Candidates!$L$2:$L$1988,"new")</f>
        <v>new</v>
      </c>
    </row>
    <row r="1897" spans="5:6" x14ac:dyDescent="0.2">
      <c r="E1897" t="s">
        <v>7295</v>
      </c>
      <c r="F1897" s="148" t="str">
        <f>_xlfn.XLOOKUP(E1897,Candidates!$A$2:$A$1988,Candidates!$L$2:$L$1988,"new")</f>
        <v>new</v>
      </c>
    </row>
    <row r="1898" spans="5:6" x14ac:dyDescent="0.2">
      <c r="E1898" t="s">
        <v>3848</v>
      </c>
      <c r="F1898" s="148" t="str">
        <f>_xlfn.XLOOKUP(E1898,Candidates!$A$2:$A$1988,Candidates!$L$2:$L$1988,"new")</f>
        <v>P</v>
      </c>
    </row>
    <row r="1899" spans="5:6" x14ac:dyDescent="0.2">
      <c r="E1899" t="s">
        <v>3768</v>
      </c>
      <c r="F1899" s="148" t="str">
        <f>_xlfn.XLOOKUP(E1899,Candidates!$A$2:$A$1988,Candidates!$L$2:$L$1988,"new")</f>
        <v>P</v>
      </c>
    </row>
    <row r="1900" spans="5:6" x14ac:dyDescent="0.2">
      <c r="E1900" t="s">
        <v>7296</v>
      </c>
      <c r="F1900" s="148" t="str">
        <f>_xlfn.XLOOKUP(E1900,Candidates!$A$2:$A$1988,Candidates!$L$2:$L$1988,"new")</f>
        <v>new</v>
      </c>
    </row>
    <row r="1901" spans="5:6" x14ac:dyDescent="0.2">
      <c r="E1901" t="s">
        <v>2259</v>
      </c>
      <c r="F1901" s="148" t="str">
        <f>_xlfn.XLOOKUP(E1901,Candidates!$A$2:$A$1988,Candidates!$L$2:$L$1988,"new")</f>
        <v>P</v>
      </c>
    </row>
    <row r="1902" spans="5:6" x14ac:dyDescent="0.2">
      <c r="E1902" t="s">
        <v>3650</v>
      </c>
      <c r="F1902" s="148" t="str">
        <f>_xlfn.XLOOKUP(E1902,Candidates!$A$2:$A$1988,Candidates!$L$2:$L$1988,"new")</f>
        <v>P</v>
      </c>
    </row>
    <row r="1903" spans="5:6" x14ac:dyDescent="0.2">
      <c r="E1903" t="s">
        <v>3462</v>
      </c>
      <c r="F1903" s="148" t="str">
        <f>_xlfn.XLOOKUP(E1903,Candidates!$A$2:$A$1988,Candidates!$L$2:$L$1988,"new")</f>
        <v>Low IR</v>
      </c>
    </row>
    <row r="1904" spans="5:6" x14ac:dyDescent="0.2">
      <c r="E1904" t="s">
        <v>3097</v>
      </c>
      <c r="F1904" s="148" t="str">
        <f>_xlfn.XLOOKUP(E1904,Candidates!$A$2:$A$1988,Candidates!$L$2:$L$1988,"new")</f>
        <v>Low IR</v>
      </c>
    </row>
    <row r="1905" spans="5:6" x14ac:dyDescent="0.2">
      <c r="E1905" t="s">
        <v>4652</v>
      </c>
      <c r="F1905" s="148" t="str">
        <f>_xlfn.XLOOKUP(E1905,Candidates!$A$2:$A$1988,Candidates!$L$2:$L$1988,"new")</f>
        <v>P</v>
      </c>
    </row>
    <row r="1906" spans="5:6" x14ac:dyDescent="0.2">
      <c r="E1906" t="s">
        <v>3247</v>
      </c>
      <c r="F1906" s="148" t="str">
        <f>_xlfn.XLOOKUP(E1906,Candidates!$A$2:$A$1988,Candidates!$L$2:$L$1988,"new")</f>
        <v>Low IR</v>
      </c>
    </row>
    <row r="1907" spans="5:6" x14ac:dyDescent="0.2">
      <c r="E1907" t="s">
        <v>2930</v>
      </c>
      <c r="F1907" s="148" t="str">
        <f>_xlfn.XLOOKUP(E1907,Candidates!$A$2:$A$1988,Candidates!$L$2:$L$1988,"new")</f>
        <v>P</v>
      </c>
    </row>
    <row r="1908" spans="5:6" x14ac:dyDescent="0.2">
      <c r="E1908" t="s">
        <v>3801</v>
      </c>
      <c r="F1908" s="148" t="str">
        <f>_xlfn.XLOOKUP(E1908,Candidates!$A$2:$A$1988,Candidates!$L$2:$L$1988,"new")</f>
        <v>P</v>
      </c>
    </row>
    <row r="1909" spans="5:6" x14ac:dyDescent="0.2">
      <c r="E1909" t="s">
        <v>4494</v>
      </c>
      <c r="F1909" s="148" t="str">
        <f>_xlfn.XLOOKUP(E1909,Candidates!$A$2:$A$1988,Candidates!$L$2:$L$1988,"new")</f>
        <v>Low IR</v>
      </c>
    </row>
    <row r="1910" spans="5:6" x14ac:dyDescent="0.2">
      <c r="E1910" t="s">
        <v>3065</v>
      </c>
      <c r="F1910" s="148" t="str">
        <f>_xlfn.XLOOKUP(E1910,Candidates!$A$2:$A$1988,Candidates!$L$2:$L$1988,"new")</f>
        <v>Low IR</v>
      </c>
    </row>
    <row r="1911" spans="5:6" x14ac:dyDescent="0.2">
      <c r="E1911" t="s">
        <v>969</v>
      </c>
      <c r="F1911" s="148" t="str">
        <f>_xlfn.XLOOKUP(E1911,Candidates!$A$2:$A$1988,Candidates!$L$2:$L$1988,"new")</f>
        <v>Low IR</v>
      </c>
    </row>
    <row r="1912" spans="5:6" x14ac:dyDescent="0.2">
      <c r="E1912" t="s">
        <v>4010</v>
      </c>
      <c r="F1912" s="148" t="str">
        <f>_xlfn.XLOOKUP(E1912,Candidates!$A$2:$A$1988,Candidates!$L$2:$L$1988,"new")</f>
        <v>P</v>
      </c>
    </row>
    <row r="1913" spans="5:6" x14ac:dyDescent="0.2">
      <c r="E1913" t="s">
        <v>5153</v>
      </c>
      <c r="F1913" s="148" t="str">
        <f>_xlfn.XLOOKUP(E1913,Candidates!$A$2:$A$1988,Candidates!$L$2:$L$1988,"new")</f>
        <v>Low IR</v>
      </c>
    </row>
    <row r="1914" spans="5:6" x14ac:dyDescent="0.2">
      <c r="E1914" t="s">
        <v>1934</v>
      </c>
      <c r="F1914" s="148" t="str">
        <f>_xlfn.XLOOKUP(E1914,Candidates!$A$2:$A$1988,Candidates!$L$2:$L$1988,"new")</f>
        <v>P</v>
      </c>
    </row>
    <row r="1915" spans="5:6" x14ac:dyDescent="0.2">
      <c r="E1915" t="s">
        <v>1424</v>
      </c>
      <c r="F1915" s="148" t="str">
        <f>_xlfn.XLOOKUP(E1915,Candidates!$A$2:$A$1988,Candidates!$L$2:$L$1988,"new")</f>
        <v>Low IR</v>
      </c>
    </row>
    <row r="1916" spans="5:6" x14ac:dyDescent="0.2">
      <c r="E1916" t="s">
        <v>617</v>
      </c>
      <c r="F1916" s="148" t="str">
        <f>_xlfn.XLOOKUP(E1916,Candidates!$A$2:$A$1988,Candidates!$L$2:$L$1988,"new")</f>
        <v>Low IR</v>
      </c>
    </row>
    <row r="1917" spans="5:6" x14ac:dyDescent="0.2">
      <c r="E1917" t="s">
        <v>3288</v>
      </c>
      <c r="F1917" s="148" t="str">
        <f>_xlfn.XLOOKUP(E1917,Candidates!$A$2:$A$1988,Candidates!$L$2:$L$1988,"new")</f>
        <v>Low IR</v>
      </c>
    </row>
    <row r="1918" spans="5:6" x14ac:dyDescent="0.2">
      <c r="E1918" t="s">
        <v>7297</v>
      </c>
      <c r="F1918" s="148" t="str">
        <f>_xlfn.XLOOKUP(E1918,Candidates!$A$2:$A$1988,Candidates!$L$2:$L$1988,"new")</f>
        <v>new</v>
      </c>
    </row>
    <row r="1919" spans="5:6" x14ac:dyDescent="0.2">
      <c r="E1919" t="s">
        <v>1173</v>
      </c>
      <c r="F1919" s="148" t="str">
        <f>_xlfn.XLOOKUP(E1919,Candidates!$A$2:$A$1988,Candidates!$L$2:$L$1988,"new")</f>
        <v>Low IR</v>
      </c>
    </row>
    <row r="1920" spans="5:6" x14ac:dyDescent="0.2">
      <c r="E1920" t="s">
        <v>4444</v>
      </c>
      <c r="F1920" s="148" t="str">
        <f>_xlfn.XLOOKUP(E1920,Candidates!$A$2:$A$1988,Candidates!$L$2:$L$1988,"new")</f>
        <v>P</v>
      </c>
    </row>
    <row r="1921" spans="5:6" x14ac:dyDescent="0.2">
      <c r="E1921" t="s">
        <v>7298</v>
      </c>
      <c r="F1921" s="148" t="str">
        <f>_xlfn.XLOOKUP(E1921,Candidates!$A$2:$A$1988,Candidates!$L$2:$L$1988,"new")</f>
        <v>new</v>
      </c>
    </row>
    <row r="1922" spans="5:6" x14ac:dyDescent="0.2">
      <c r="E1922" t="s">
        <v>1040</v>
      </c>
      <c r="F1922" s="148" t="str">
        <f>_xlfn.XLOOKUP(E1922,Candidates!$A$2:$A$1988,Candidates!$L$2:$L$1988,"new")</f>
        <v>P</v>
      </c>
    </row>
    <row r="1923" spans="5:6" x14ac:dyDescent="0.2">
      <c r="E1923" t="s">
        <v>1083</v>
      </c>
      <c r="F1923" s="148" t="str">
        <f>_xlfn.XLOOKUP(E1923,Candidates!$A$2:$A$1988,Candidates!$L$2:$L$1988,"new")</f>
        <v>Low IR</v>
      </c>
    </row>
    <row r="1924" spans="5:6" x14ac:dyDescent="0.2">
      <c r="E1924" t="s">
        <v>3993</v>
      </c>
      <c r="F1924" s="148" t="str">
        <f>_xlfn.XLOOKUP(E1924,Candidates!$A$2:$A$1988,Candidates!$L$2:$L$1988,"new")</f>
        <v>P</v>
      </c>
    </row>
    <row r="1925" spans="5:6" x14ac:dyDescent="0.2">
      <c r="E1925" t="s">
        <v>2604</v>
      </c>
      <c r="F1925" s="148" t="str">
        <f>_xlfn.XLOOKUP(E1925,Candidates!$A$2:$A$1988,Candidates!$L$2:$L$1988,"new")</f>
        <v>Low IR</v>
      </c>
    </row>
    <row r="1926" spans="5:6" x14ac:dyDescent="0.2">
      <c r="E1926" t="s">
        <v>1789</v>
      </c>
      <c r="F1926" s="148" t="str">
        <f>_xlfn.XLOOKUP(E1926,Candidates!$A$2:$A$1988,Candidates!$L$2:$L$1988,"new")</f>
        <v>P</v>
      </c>
    </row>
    <row r="1927" spans="5:6" x14ac:dyDescent="0.2">
      <c r="E1927" t="s">
        <v>3720</v>
      </c>
      <c r="F1927" s="148" t="str">
        <f>_xlfn.XLOOKUP(E1927,Candidates!$A$2:$A$1988,Candidates!$L$2:$L$1988,"new")</f>
        <v>P</v>
      </c>
    </row>
    <row r="1928" spans="5:6" x14ac:dyDescent="0.2">
      <c r="E1928" t="s">
        <v>7299</v>
      </c>
      <c r="F1928" s="148" t="str">
        <f>_xlfn.XLOOKUP(E1928,Candidates!$A$2:$A$1988,Candidates!$L$2:$L$1988,"new")</f>
        <v>new</v>
      </c>
    </row>
    <row r="1929" spans="5:6" x14ac:dyDescent="0.2">
      <c r="E1929" t="s">
        <v>3500</v>
      </c>
      <c r="F1929" s="148" t="str">
        <f>_xlfn.XLOOKUP(E1929,Candidates!$A$2:$A$1988,Candidates!$L$2:$L$1988,"new")</f>
        <v>P</v>
      </c>
    </row>
    <row r="1930" spans="5:6" x14ac:dyDescent="0.2">
      <c r="E1930" t="s">
        <v>5026</v>
      </c>
      <c r="F1930" s="148" t="str">
        <f>_xlfn.XLOOKUP(E1930,Candidates!$A$2:$A$1988,Candidates!$L$2:$L$1988,"new")</f>
        <v>Low IR</v>
      </c>
    </row>
    <row r="1931" spans="5:6" x14ac:dyDescent="0.2">
      <c r="E1931" t="s">
        <v>2925</v>
      </c>
      <c r="F1931" s="148" t="str">
        <f>_xlfn.XLOOKUP(E1931,Candidates!$A$2:$A$1988,Candidates!$L$2:$L$1988,"new")</f>
        <v>Low IR</v>
      </c>
    </row>
    <row r="1932" spans="5:6" x14ac:dyDescent="0.2">
      <c r="E1932" t="s">
        <v>7300</v>
      </c>
      <c r="F1932" s="148" t="str">
        <f>_xlfn.XLOOKUP(E1932,Candidates!$A$2:$A$1988,Candidates!$L$2:$L$1988,"new")</f>
        <v>new</v>
      </c>
    </row>
    <row r="1933" spans="5:6" x14ac:dyDescent="0.2">
      <c r="E1933" t="s">
        <v>1019</v>
      </c>
      <c r="F1933" s="148" t="str">
        <f>_xlfn.XLOOKUP(E1933,Candidates!$A$2:$A$1988,Candidates!$L$2:$L$1988,"new")</f>
        <v>P</v>
      </c>
    </row>
    <row r="1934" spans="5:6" x14ac:dyDescent="0.2">
      <c r="E1934" t="s">
        <v>940</v>
      </c>
      <c r="F1934" s="148" t="str">
        <f>_xlfn.XLOOKUP(E1934,Candidates!$A$2:$A$1988,Candidates!$L$2:$L$1988,"new")</f>
        <v>P</v>
      </c>
    </row>
    <row r="1935" spans="5:6" x14ac:dyDescent="0.2">
      <c r="E1935" t="s">
        <v>7301</v>
      </c>
      <c r="F1935" s="148" t="str">
        <f>_xlfn.XLOOKUP(E1935,Candidates!$A$2:$A$1988,Candidates!$L$2:$L$1988,"new")</f>
        <v>new</v>
      </c>
    </row>
    <row r="1936" spans="5:6" x14ac:dyDescent="0.2">
      <c r="E1936" t="s">
        <v>793</v>
      </c>
      <c r="F1936" s="148" t="str">
        <f>_xlfn.XLOOKUP(E1936,Candidates!$A$2:$A$1988,Candidates!$L$2:$L$1988,"new")</f>
        <v>P</v>
      </c>
    </row>
    <row r="1937" spans="5:6" x14ac:dyDescent="0.2">
      <c r="E1937" t="s">
        <v>1271</v>
      </c>
      <c r="F1937" s="148" t="str">
        <f>_xlfn.XLOOKUP(E1937,Candidates!$A$2:$A$1988,Candidates!$L$2:$L$1988,"new")</f>
        <v>Low IR</v>
      </c>
    </row>
    <row r="1938" spans="5:6" x14ac:dyDescent="0.2">
      <c r="E1938" t="s">
        <v>1627</v>
      </c>
      <c r="F1938" s="148" t="str">
        <f>_xlfn.XLOOKUP(E1938,Candidates!$A$2:$A$1988,Candidates!$L$2:$L$1988,"new")</f>
        <v>Low IR</v>
      </c>
    </row>
    <row r="1939" spans="5:6" x14ac:dyDescent="0.2">
      <c r="E1939" t="s">
        <v>2189</v>
      </c>
      <c r="F1939" s="148" t="str">
        <f>_xlfn.XLOOKUP(E1939,Candidates!$A$2:$A$1988,Candidates!$L$2:$L$1988,"new")</f>
        <v>P</v>
      </c>
    </row>
    <row r="1940" spans="5:6" x14ac:dyDescent="0.2">
      <c r="E1940" t="s">
        <v>3517</v>
      </c>
      <c r="F1940" s="148" t="str">
        <f>_xlfn.XLOOKUP(E1940,Candidates!$A$2:$A$1988,Candidates!$L$2:$L$1988,"new")</f>
        <v>P</v>
      </c>
    </row>
    <row r="1941" spans="5:6" x14ac:dyDescent="0.2">
      <c r="E1941" t="s">
        <v>3714</v>
      </c>
      <c r="F1941" s="148" t="str">
        <f>_xlfn.XLOOKUP(E1941,Candidates!$A$2:$A$1988,Candidates!$L$2:$L$1988,"new")</f>
        <v>Low IR</v>
      </c>
    </row>
    <row r="1942" spans="5:6" x14ac:dyDescent="0.2">
      <c r="E1942" t="s">
        <v>7302</v>
      </c>
      <c r="F1942" s="148" t="str">
        <f>_xlfn.XLOOKUP(E1942,Candidates!$A$2:$A$1988,Candidates!$L$2:$L$1988,"new")</f>
        <v>new</v>
      </c>
    </row>
    <row r="1943" spans="5:6" x14ac:dyDescent="0.2">
      <c r="E1943" t="s">
        <v>5082</v>
      </c>
      <c r="F1943" s="148" t="str">
        <f>_xlfn.XLOOKUP(E1943,Candidates!$A$2:$A$1988,Candidates!$L$2:$L$1988,"new")</f>
        <v>Low IR</v>
      </c>
    </row>
    <row r="1944" spans="5:6" x14ac:dyDescent="0.2">
      <c r="E1944" t="s">
        <v>4342</v>
      </c>
      <c r="F1944" s="148" t="str">
        <f>_xlfn.XLOOKUP(E1944,Candidates!$A$2:$A$1988,Candidates!$L$2:$L$1988,"new")</f>
        <v>P</v>
      </c>
    </row>
    <row r="1945" spans="5:6" x14ac:dyDescent="0.2">
      <c r="E1945" t="s">
        <v>4764</v>
      </c>
      <c r="F1945" s="148" t="str">
        <f>_xlfn.XLOOKUP(E1945,Candidates!$A$2:$A$1988,Candidates!$L$2:$L$1988,"new")</f>
        <v>Low IR</v>
      </c>
    </row>
    <row r="1946" spans="5:6" x14ac:dyDescent="0.2">
      <c r="E1946" t="s">
        <v>6128</v>
      </c>
      <c r="F1946" s="148" t="str">
        <f>_xlfn.XLOOKUP(E1946,Candidates!$A$2:$A$1988,Candidates!$L$2:$L$1988,"new")</f>
        <v>new</v>
      </c>
    </row>
    <row r="1947" spans="5:6" x14ac:dyDescent="0.2">
      <c r="E1947" t="s">
        <v>2823</v>
      </c>
      <c r="F1947" s="148" t="str">
        <f>_xlfn.XLOOKUP(E1947,Candidates!$A$2:$A$1988,Candidates!$L$2:$L$1988,"new")</f>
        <v>Low IR</v>
      </c>
    </row>
    <row r="1948" spans="5:6" x14ac:dyDescent="0.2">
      <c r="E1948" t="s">
        <v>5115</v>
      </c>
      <c r="F1948" s="148" t="str">
        <f>_xlfn.XLOOKUP(E1948,Candidates!$A$2:$A$1988,Candidates!$L$2:$L$1988,"new")</f>
        <v>Low IR</v>
      </c>
    </row>
    <row r="1949" spans="5:6" x14ac:dyDescent="0.2">
      <c r="E1949" t="s">
        <v>4435</v>
      </c>
      <c r="F1949" s="148" t="str">
        <f>_xlfn.XLOOKUP(E1949,Candidates!$A$2:$A$1988,Candidates!$L$2:$L$1988,"new")</f>
        <v>Low IR</v>
      </c>
    </row>
    <row r="1950" spans="5:6" x14ac:dyDescent="0.2">
      <c r="E1950" t="s">
        <v>701</v>
      </c>
      <c r="F1950" s="148" t="str">
        <f>_xlfn.XLOOKUP(E1950,Candidates!$A$2:$A$1988,Candidates!$L$2:$L$1988,"new")</f>
        <v>P</v>
      </c>
    </row>
    <row r="1951" spans="5:6" x14ac:dyDescent="0.2">
      <c r="E1951" t="s">
        <v>4102</v>
      </c>
      <c r="F1951" s="148" t="str">
        <f>_xlfn.XLOOKUP(E1951,Candidates!$A$2:$A$1988,Candidates!$L$2:$L$1988,"new")</f>
        <v>P</v>
      </c>
    </row>
    <row r="1952" spans="5:6" x14ac:dyDescent="0.2">
      <c r="E1952" t="s">
        <v>2122</v>
      </c>
      <c r="F1952" s="148" t="str">
        <f>_xlfn.XLOOKUP(E1952,Candidates!$A$2:$A$1988,Candidates!$L$2:$L$1988,"new")</f>
        <v>P</v>
      </c>
    </row>
    <row r="1953" spans="5:6" x14ac:dyDescent="0.2">
      <c r="E1953" t="s">
        <v>7303</v>
      </c>
      <c r="F1953" s="148" t="str">
        <f>_xlfn.XLOOKUP(E1953,Candidates!$A$2:$A$1988,Candidates!$L$2:$L$1988,"new")</f>
        <v>new</v>
      </c>
    </row>
    <row r="1954" spans="5:6" x14ac:dyDescent="0.2">
      <c r="E1954" t="s">
        <v>2749</v>
      </c>
      <c r="F1954" s="148" t="str">
        <f>_xlfn.XLOOKUP(E1954,Candidates!$A$2:$A$1988,Candidates!$L$2:$L$1988,"new")</f>
        <v>P</v>
      </c>
    </row>
    <row r="1955" spans="5:6" x14ac:dyDescent="0.2">
      <c r="E1955" t="s">
        <v>3203</v>
      </c>
      <c r="F1955" s="148" t="str">
        <f>_xlfn.XLOOKUP(E1955,Candidates!$A$2:$A$1988,Candidates!$L$2:$L$1988,"new")</f>
        <v>Low IR</v>
      </c>
    </row>
    <row r="1956" spans="5:6" x14ac:dyDescent="0.2">
      <c r="E1956" t="s">
        <v>3547</v>
      </c>
      <c r="F1956" s="148" t="str">
        <f>_xlfn.XLOOKUP(E1956,Candidates!$A$2:$A$1988,Candidates!$L$2:$L$1988,"new")</f>
        <v>P</v>
      </c>
    </row>
    <row r="1957" spans="5:6" x14ac:dyDescent="0.2">
      <c r="E1957" t="s">
        <v>477</v>
      </c>
      <c r="F1957" s="148" t="str">
        <f>_xlfn.XLOOKUP(E1957,Candidates!$A$2:$A$1988,Candidates!$L$2:$L$1988,"new")</f>
        <v>P</v>
      </c>
    </row>
    <row r="1958" spans="5:6" x14ac:dyDescent="0.2">
      <c r="E1958" t="s">
        <v>854</v>
      </c>
      <c r="F1958" s="148" t="str">
        <f>_xlfn.XLOOKUP(E1958,Candidates!$A$2:$A$1988,Candidates!$L$2:$L$1988,"new")</f>
        <v>Low IR</v>
      </c>
    </row>
    <row r="1959" spans="5:6" x14ac:dyDescent="0.2">
      <c r="E1959" t="s">
        <v>783</v>
      </c>
      <c r="F1959" s="148" t="str">
        <f>_xlfn.XLOOKUP(E1959,Candidates!$A$2:$A$1988,Candidates!$L$2:$L$1988,"new")</f>
        <v>P</v>
      </c>
    </row>
    <row r="1960" spans="5:6" x14ac:dyDescent="0.2">
      <c r="E1960" t="s">
        <v>7304</v>
      </c>
      <c r="F1960" s="148" t="str">
        <f>_xlfn.XLOOKUP(E1960,Candidates!$A$2:$A$1988,Candidates!$L$2:$L$1988,"new")</f>
        <v>new</v>
      </c>
    </row>
    <row r="1961" spans="5:6" x14ac:dyDescent="0.2">
      <c r="E1961" t="s">
        <v>3435</v>
      </c>
      <c r="F1961" s="148" t="str">
        <f>_xlfn.XLOOKUP(E1961,Candidates!$A$2:$A$1988,Candidates!$L$2:$L$1988,"new")</f>
        <v>Low IR</v>
      </c>
    </row>
    <row r="1962" spans="5:6" x14ac:dyDescent="0.2">
      <c r="E1962" t="s">
        <v>4459</v>
      </c>
      <c r="F1962" s="148" t="str">
        <f>_xlfn.XLOOKUP(E1962,Candidates!$A$2:$A$1988,Candidates!$L$2:$L$1988,"new")</f>
        <v>P</v>
      </c>
    </row>
    <row r="1963" spans="5:6" x14ac:dyDescent="0.2">
      <c r="E1963" t="s">
        <v>7305</v>
      </c>
      <c r="F1963" s="148" t="str">
        <f>_xlfn.XLOOKUP(E1963,Candidates!$A$2:$A$1988,Candidates!$L$2:$L$1988,"new")</f>
        <v>new</v>
      </c>
    </row>
    <row r="1964" spans="5:6" x14ac:dyDescent="0.2">
      <c r="E1964" t="s">
        <v>354</v>
      </c>
      <c r="F1964" s="148" t="str">
        <f>_xlfn.XLOOKUP(E1964,Candidates!$A$2:$A$1988,Candidates!$L$2:$L$1988,"new")</f>
        <v>P</v>
      </c>
    </row>
    <row r="1965" spans="5:6" x14ac:dyDescent="0.2">
      <c r="E1965" t="s">
        <v>3028</v>
      </c>
      <c r="F1965" s="148" t="str">
        <f>_xlfn.XLOOKUP(E1965,Candidates!$A$2:$A$1988,Candidates!$L$2:$L$1988,"new")</f>
        <v>Low IR</v>
      </c>
    </row>
    <row r="1966" spans="5:6" x14ac:dyDescent="0.2">
      <c r="E1966" t="s">
        <v>2588</v>
      </c>
      <c r="F1966" s="148" t="str">
        <f>_xlfn.XLOOKUP(E1966,Candidates!$A$2:$A$1988,Candidates!$L$2:$L$1988,"new")</f>
        <v>P</v>
      </c>
    </row>
    <row r="1967" spans="5:6" x14ac:dyDescent="0.2">
      <c r="E1967" t="s">
        <v>7306</v>
      </c>
      <c r="F1967" s="148" t="str">
        <f>_xlfn.XLOOKUP(E1967,Candidates!$A$2:$A$1988,Candidates!$L$2:$L$1988,"new")</f>
        <v>new</v>
      </c>
    </row>
    <row r="1968" spans="5:6" x14ac:dyDescent="0.2">
      <c r="E1968" t="s">
        <v>4276</v>
      </c>
      <c r="F1968" s="148" t="str">
        <f>_xlfn.XLOOKUP(E1968,Candidates!$A$2:$A$1988,Candidates!$L$2:$L$1988,"new")</f>
        <v>P</v>
      </c>
    </row>
    <row r="1969" spans="5:6" x14ac:dyDescent="0.2">
      <c r="E1969" t="s">
        <v>4840</v>
      </c>
      <c r="F1969" s="148" t="str">
        <f>_xlfn.XLOOKUP(E1969,Candidates!$A$2:$A$1988,Candidates!$L$2:$L$1988,"new")</f>
        <v>Low IR</v>
      </c>
    </row>
    <row r="1970" spans="5:6" x14ac:dyDescent="0.2">
      <c r="E1970" t="s">
        <v>441</v>
      </c>
      <c r="F1970" s="148" t="str">
        <f>_xlfn.XLOOKUP(E1970,Candidates!$A$2:$A$1988,Candidates!$L$2:$L$1988,"new")</f>
        <v>P</v>
      </c>
    </row>
    <row r="1971" spans="5:6" x14ac:dyDescent="0.2">
      <c r="E1971" t="s">
        <v>3040</v>
      </c>
      <c r="F1971" s="148" t="str">
        <f>_xlfn.XLOOKUP(E1971,Candidates!$A$2:$A$1988,Candidates!$L$2:$L$1988,"new")</f>
        <v>Low IR</v>
      </c>
    </row>
    <row r="1972" spans="5:6" x14ac:dyDescent="0.2">
      <c r="E1972" t="s">
        <v>2617</v>
      </c>
      <c r="F1972" s="148" t="str">
        <f>_xlfn.XLOOKUP(E1972,Candidates!$A$2:$A$1988,Candidates!$L$2:$L$1988,"new")</f>
        <v>P</v>
      </c>
    </row>
    <row r="1973" spans="5:6" x14ac:dyDescent="0.2">
      <c r="E1973" t="s">
        <v>2712</v>
      </c>
      <c r="F1973" s="148" t="str">
        <f>_xlfn.XLOOKUP(E1973,Candidates!$A$2:$A$1988,Candidates!$L$2:$L$1988,"new")</f>
        <v>P</v>
      </c>
    </row>
    <row r="1974" spans="5:6" x14ac:dyDescent="0.2">
      <c r="E1974" t="s">
        <v>2128</v>
      </c>
      <c r="F1974" s="148" t="str">
        <f>_xlfn.XLOOKUP(E1974,Candidates!$A$2:$A$1988,Candidates!$L$2:$L$1988,"new")</f>
        <v>P</v>
      </c>
    </row>
    <row r="1975" spans="5:6" x14ac:dyDescent="0.2">
      <c r="E1975" t="s">
        <v>2961</v>
      </c>
      <c r="F1975" s="148" t="str">
        <f>_xlfn.XLOOKUP(E1975,Candidates!$A$2:$A$1988,Candidates!$L$2:$L$1988,"new")</f>
        <v>P</v>
      </c>
    </row>
    <row r="1976" spans="5:6" x14ac:dyDescent="0.2">
      <c r="E1976" t="s">
        <v>788</v>
      </c>
      <c r="F1976" s="148" t="str">
        <f>_xlfn.XLOOKUP(E1976,Candidates!$A$2:$A$1988,Candidates!$L$2:$L$1988,"new")</f>
        <v>P</v>
      </c>
    </row>
    <row r="1977" spans="5:6" x14ac:dyDescent="0.2">
      <c r="E1977" t="s">
        <v>341</v>
      </c>
      <c r="F1977" s="148" t="str">
        <f>_xlfn.XLOOKUP(E1977,Candidates!$A$2:$A$1988,Candidates!$L$2:$L$1988,"new")</f>
        <v>P</v>
      </c>
    </row>
    <row r="1978" spans="5:6" x14ac:dyDescent="0.2">
      <c r="E1978" t="s">
        <v>7307</v>
      </c>
      <c r="F1978" s="148" t="str">
        <f>_xlfn.XLOOKUP(E1978,Candidates!$A$2:$A$1988,Candidates!$L$2:$L$1988,"new")</f>
        <v>new</v>
      </c>
    </row>
    <row r="1979" spans="5:6" x14ac:dyDescent="0.2">
      <c r="E1979" t="s">
        <v>5214</v>
      </c>
      <c r="F1979" s="148" t="str">
        <f>_xlfn.XLOOKUP(E1979,Candidates!$A$2:$A$1988,Candidates!$L$2:$L$1988,"new")</f>
        <v>Low IR</v>
      </c>
    </row>
    <row r="1980" spans="5:6" x14ac:dyDescent="0.2">
      <c r="E1980" t="s">
        <v>4211</v>
      </c>
      <c r="F1980" s="148" t="str">
        <f>_xlfn.XLOOKUP(E1980,Candidates!$A$2:$A$1988,Candidates!$L$2:$L$1988,"new")</f>
        <v>P</v>
      </c>
    </row>
    <row r="1981" spans="5:6" x14ac:dyDescent="0.2">
      <c r="E1981" t="s">
        <v>7308</v>
      </c>
      <c r="F1981" s="148" t="str">
        <f>_xlfn.XLOOKUP(E1981,Candidates!$A$2:$A$1988,Candidates!$L$2:$L$1988,"new")</f>
        <v>new</v>
      </c>
    </row>
    <row r="1982" spans="5:6" x14ac:dyDescent="0.2">
      <c r="E1982" t="s">
        <v>6517</v>
      </c>
      <c r="F1982" s="148" t="str">
        <f>_xlfn.XLOOKUP(E1982,Candidates!$A$2:$A$1988,Candidates!$L$2:$L$1988,"new")</f>
        <v>new</v>
      </c>
    </row>
    <row r="1983" spans="5:6" x14ac:dyDescent="0.2">
      <c r="E1983" t="s">
        <v>7309</v>
      </c>
      <c r="F1983" s="148" t="str">
        <f>_xlfn.XLOOKUP(E1983,Candidates!$A$2:$A$1988,Candidates!$L$2:$L$1988,"new")</f>
        <v>new</v>
      </c>
    </row>
    <row r="1984" spans="5:6" x14ac:dyDescent="0.2">
      <c r="E1984" t="s">
        <v>2355</v>
      </c>
      <c r="F1984" s="148" t="str">
        <f>_xlfn.XLOOKUP(E1984,Candidates!$A$2:$A$1988,Candidates!$L$2:$L$1988,"new")</f>
        <v>P</v>
      </c>
    </row>
    <row r="1985" spans="5:6" x14ac:dyDescent="0.2">
      <c r="E1985" t="s">
        <v>3347</v>
      </c>
      <c r="F1985" s="148" t="str">
        <f>_xlfn.XLOOKUP(E1985,Candidates!$A$2:$A$1988,Candidates!$L$2:$L$1988,"new")</f>
        <v>Low IR</v>
      </c>
    </row>
    <row r="1986" spans="5:6" x14ac:dyDescent="0.2">
      <c r="E1986" t="s">
        <v>3313</v>
      </c>
      <c r="F1986" s="148" t="str">
        <f>_xlfn.XLOOKUP(E1986,Candidates!$A$2:$A$1988,Candidates!$L$2:$L$1988,"new")</f>
        <v>Low IR</v>
      </c>
    </row>
    <row r="1987" spans="5:6" x14ac:dyDescent="0.2">
      <c r="E1987" t="s">
        <v>567</v>
      </c>
      <c r="F1987" s="148" t="str">
        <f>_xlfn.XLOOKUP(E1987,Candidates!$A$2:$A$1988,Candidates!$L$2:$L$1988,"new")</f>
        <v>P</v>
      </c>
    </row>
    <row r="1988" spans="5:6" x14ac:dyDescent="0.2">
      <c r="E1988" t="s">
        <v>7310</v>
      </c>
      <c r="F1988" s="148" t="str">
        <f>_xlfn.XLOOKUP(E1988,Candidates!$A$2:$A$1988,Candidates!$L$2:$L$1988,"new")</f>
        <v>new</v>
      </c>
    </row>
    <row r="1989" spans="5:6" x14ac:dyDescent="0.2">
      <c r="E1989" t="s">
        <v>1642</v>
      </c>
      <c r="F1989" s="148" t="str">
        <f>_xlfn.XLOOKUP(E1989,Candidates!$A$2:$A$1988,Candidates!$L$2:$L$1988,"new")</f>
        <v>Low IR</v>
      </c>
    </row>
    <row r="1990" spans="5:6" x14ac:dyDescent="0.2">
      <c r="E1990" t="s">
        <v>3784</v>
      </c>
      <c r="F1990" s="148" t="str">
        <f>_xlfn.XLOOKUP(E1990,Candidates!$A$2:$A$1988,Candidates!$L$2:$L$1988,"new")</f>
        <v>P</v>
      </c>
    </row>
    <row r="1991" spans="5:6" x14ac:dyDescent="0.2">
      <c r="E1991" t="s">
        <v>7311</v>
      </c>
      <c r="F1991" s="148" t="str">
        <f>_xlfn.XLOOKUP(E1991,Candidates!$A$2:$A$1988,Candidates!$L$2:$L$1988,"new")</f>
        <v>new</v>
      </c>
    </row>
    <row r="1992" spans="5:6" x14ac:dyDescent="0.2">
      <c r="E1992" t="s">
        <v>3825</v>
      </c>
      <c r="F1992" s="148" t="str">
        <f>_xlfn.XLOOKUP(E1992,Candidates!$A$2:$A$1988,Candidates!$L$2:$L$1988,"new")</f>
        <v>P</v>
      </c>
    </row>
    <row r="1993" spans="5:6" x14ac:dyDescent="0.2">
      <c r="E1993" t="s">
        <v>3464</v>
      </c>
      <c r="F1993" s="148" t="str">
        <f>_xlfn.XLOOKUP(E1993,Candidates!$A$2:$A$1988,Candidates!$L$2:$L$1988,"new")</f>
        <v>Low IR</v>
      </c>
    </row>
    <row r="1994" spans="5:6" x14ac:dyDescent="0.2">
      <c r="E1994" t="s">
        <v>1932</v>
      </c>
      <c r="F1994" s="148" t="str">
        <f>_xlfn.XLOOKUP(E1994,Candidates!$A$2:$A$1988,Candidates!$L$2:$L$1988,"new")</f>
        <v>P</v>
      </c>
    </row>
    <row r="1995" spans="5:6" x14ac:dyDescent="0.2">
      <c r="E1995" t="s">
        <v>4376</v>
      </c>
      <c r="F1995" s="148" t="str">
        <f>_xlfn.XLOOKUP(E1995,Candidates!$A$2:$A$1988,Candidates!$L$2:$L$1988,"new")</f>
        <v>P</v>
      </c>
    </row>
    <row r="1996" spans="5:6" x14ac:dyDescent="0.2">
      <c r="E1996" t="s">
        <v>6328</v>
      </c>
      <c r="F1996" s="148" t="str">
        <f>_xlfn.XLOOKUP(E1996,Candidates!$A$2:$A$1988,Candidates!$L$2:$L$1988,"new")</f>
        <v>new</v>
      </c>
    </row>
    <row r="1997" spans="5:6" x14ac:dyDescent="0.2">
      <c r="E1997" t="s">
        <v>3095</v>
      </c>
      <c r="F1997" s="148" t="str">
        <f>_xlfn.XLOOKUP(E1997,Candidates!$A$2:$A$1988,Candidates!$L$2:$L$1988,"new")</f>
        <v>Low IR</v>
      </c>
    </row>
    <row r="1998" spans="5:6" x14ac:dyDescent="0.2">
      <c r="E1998" t="s">
        <v>1244</v>
      </c>
      <c r="F1998" s="148" t="str">
        <f>_xlfn.XLOOKUP(E1998,Candidates!$A$2:$A$1988,Candidates!$L$2:$L$1988,"new")</f>
        <v>Low IR</v>
      </c>
    </row>
    <row r="1999" spans="5:6" x14ac:dyDescent="0.2">
      <c r="E1999" t="s">
        <v>1905</v>
      </c>
      <c r="F1999" s="148" t="str">
        <f>_xlfn.XLOOKUP(E1999,Candidates!$A$2:$A$1988,Candidates!$L$2:$L$1988,"new")</f>
        <v>P</v>
      </c>
    </row>
    <row r="2000" spans="5:6" x14ac:dyDescent="0.2">
      <c r="E2000" t="s">
        <v>2779</v>
      </c>
      <c r="F2000" s="148" t="str">
        <f>_xlfn.XLOOKUP(E2000,Candidates!$A$2:$A$1988,Candidates!$L$2:$L$1988,"new")</f>
        <v>Low IR</v>
      </c>
    </row>
    <row r="2001" spans="5:6" x14ac:dyDescent="0.2">
      <c r="E2001" t="s">
        <v>5256</v>
      </c>
      <c r="F2001" s="148" t="str">
        <f>_xlfn.XLOOKUP(E2001,Candidates!$A$2:$A$1988,Candidates!$L$2:$L$1988,"new")</f>
        <v>Low IR</v>
      </c>
    </row>
    <row r="2002" spans="5:6" x14ac:dyDescent="0.2">
      <c r="E2002" t="s">
        <v>5189</v>
      </c>
      <c r="F2002" s="148" t="str">
        <f>_xlfn.XLOOKUP(E2002,Candidates!$A$2:$A$1988,Candidates!$L$2:$L$1988,"new")</f>
        <v>Low IR</v>
      </c>
    </row>
    <row r="2003" spans="5:6" x14ac:dyDescent="0.2">
      <c r="E2003" t="s">
        <v>7312</v>
      </c>
      <c r="F2003" s="148" t="str">
        <f>_xlfn.XLOOKUP(E2003,Candidates!$A$2:$A$1988,Candidates!$L$2:$L$1988,"new")</f>
        <v>new</v>
      </c>
    </row>
    <row r="2004" spans="5:6" x14ac:dyDescent="0.2">
      <c r="E2004" t="s">
        <v>7313</v>
      </c>
      <c r="F2004" s="148" t="str">
        <f>_xlfn.XLOOKUP(E2004,Candidates!$A$2:$A$1988,Candidates!$L$2:$L$1988,"new")</f>
        <v>new</v>
      </c>
    </row>
    <row r="2005" spans="5:6" x14ac:dyDescent="0.2">
      <c r="E2005" t="s">
        <v>7314</v>
      </c>
      <c r="F2005" s="148" t="str">
        <f>_xlfn.XLOOKUP(E2005,Candidates!$A$2:$A$1988,Candidates!$L$2:$L$1988,"new")</f>
        <v>new</v>
      </c>
    </row>
    <row r="2006" spans="5:6" x14ac:dyDescent="0.2">
      <c r="E2006" t="s">
        <v>5042</v>
      </c>
      <c r="F2006" s="148" t="str">
        <f>_xlfn.XLOOKUP(E2006,Candidates!$A$2:$A$1988,Candidates!$L$2:$L$1988,"new")</f>
        <v>P</v>
      </c>
    </row>
    <row r="2007" spans="5:6" x14ac:dyDescent="0.2">
      <c r="E2007" t="s">
        <v>7315</v>
      </c>
      <c r="F2007" s="148" t="str">
        <f>_xlfn.XLOOKUP(E2007,Candidates!$A$2:$A$1988,Candidates!$L$2:$L$1988,"new")</f>
        <v>new</v>
      </c>
    </row>
    <row r="2008" spans="5:6" x14ac:dyDescent="0.2">
      <c r="E2008" t="s">
        <v>3749</v>
      </c>
      <c r="F2008" s="148" t="str">
        <f>_xlfn.XLOOKUP(E2008,Candidates!$A$2:$A$1988,Candidates!$L$2:$L$1988,"new")</f>
        <v>P</v>
      </c>
    </row>
    <row r="2009" spans="5:6" x14ac:dyDescent="0.2">
      <c r="E2009" t="s">
        <v>3038</v>
      </c>
      <c r="F2009" s="148" t="str">
        <f>_xlfn.XLOOKUP(E2009,Candidates!$A$2:$A$1988,Candidates!$L$2:$L$1988,"new")</f>
        <v>Low IR</v>
      </c>
    </row>
    <row r="2010" spans="5:6" x14ac:dyDescent="0.2">
      <c r="E2010" t="s">
        <v>1599</v>
      </c>
      <c r="F2010" s="148" t="str">
        <f>_xlfn.XLOOKUP(E2010,Candidates!$A$2:$A$1988,Candidates!$L$2:$L$1988,"new")</f>
        <v>Low IR</v>
      </c>
    </row>
    <row r="2011" spans="5:6" x14ac:dyDescent="0.2">
      <c r="E2011" t="s">
        <v>2293</v>
      </c>
      <c r="F2011" s="148" t="str">
        <f>_xlfn.XLOOKUP(E2011,Candidates!$A$2:$A$1988,Candidates!$L$2:$L$1988,"new")</f>
        <v>Low IR</v>
      </c>
    </row>
    <row r="2012" spans="5:6" x14ac:dyDescent="0.2">
      <c r="E2012" t="s">
        <v>2105</v>
      </c>
      <c r="F2012" s="148" t="str">
        <f>_xlfn.XLOOKUP(E2012,Candidates!$A$2:$A$1988,Candidates!$L$2:$L$1988,"new")</f>
        <v>P</v>
      </c>
    </row>
    <row r="2013" spans="5:6" x14ac:dyDescent="0.2">
      <c r="E2013" t="s">
        <v>779</v>
      </c>
      <c r="F2013" s="148" t="str">
        <f>_xlfn.XLOOKUP(E2013,Candidates!$A$2:$A$1988,Candidates!$L$2:$L$1988,"new")</f>
        <v>P</v>
      </c>
    </row>
    <row r="2014" spans="5:6" x14ac:dyDescent="0.2">
      <c r="E2014" t="s">
        <v>7316</v>
      </c>
      <c r="F2014" s="148" t="str">
        <f>_xlfn.XLOOKUP(E2014,Candidates!$A$2:$A$1988,Candidates!$L$2:$L$1988,"new")</f>
        <v>new</v>
      </c>
    </row>
    <row r="2015" spans="5:6" x14ac:dyDescent="0.2">
      <c r="E2015" t="s">
        <v>7317</v>
      </c>
      <c r="F2015" s="148" t="str">
        <f>_xlfn.XLOOKUP(E2015,Candidates!$A$2:$A$1988,Candidates!$L$2:$L$1988,"new")</f>
        <v>new</v>
      </c>
    </row>
    <row r="2016" spans="5:6" x14ac:dyDescent="0.2">
      <c r="E2016" t="s">
        <v>1186</v>
      </c>
      <c r="F2016" s="148" t="str">
        <f>_xlfn.XLOOKUP(E2016,Candidates!$A$2:$A$1988,Candidates!$L$2:$L$1988,"new")</f>
        <v>Low IR</v>
      </c>
    </row>
    <row r="2017" spans="5:6" x14ac:dyDescent="0.2">
      <c r="E2017" t="s">
        <v>2966</v>
      </c>
      <c r="F2017" s="148" t="str">
        <f>_xlfn.XLOOKUP(E2017,Candidates!$A$2:$A$1988,Candidates!$L$2:$L$1988,"new")</f>
        <v>P</v>
      </c>
    </row>
    <row r="2018" spans="5:6" x14ac:dyDescent="0.2">
      <c r="E2018" t="s">
        <v>3658</v>
      </c>
      <c r="F2018" s="148" t="str">
        <f>_xlfn.XLOOKUP(E2018,Candidates!$A$2:$A$1988,Candidates!$L$2:$L$1988,"new")</f>
        <v>Low IR</v>
      </c>
    </row>
    <row r="2019" spans="5:6" x14ac:dyDescent="0.2">
      <c r="E2019" t="s">
        <v>2800</v>
      </c>
      <c r="F2019" s="148" t="str">
        <f>_xlfn.XLOOKUP(E2019,Candidates!$A$2:$A$1988,Candidates!$L$2:$L$1988,"new")</f>
        <v>P</v>
      </c>
    </row>
    <row r="2020" spans="5:6" x14ac:dyDescent="0.2">
      <c r="E2020" t="s">
        <v>3855</v>
      </c>
      <c r="F2020" s="148" t="str">
        <f>_xlfn.XLOOKUP(E2020,Candidates!$A$2:$A$1988,Candidates!$L$2:$L$1988,"new")</f>
        <v>P</v>
      </c>
    </row>
    <row r="2021" spans="5:6" x14ac:dyDescent="0.2">
      <c r="E2021" t="s">
        <v>4544</v>
      </c>
      <c r="F2021" s="148" t="str">
        <f>_xlfn.XLOOKUP(E2021,Candidates!$A$2:$A$1988,Candidates!$L$2:$L$1988,"new")</f>
        <v>P</v>
      </c>
    </row>
    <row r="2022" spans="5:6" x14ac:dyDescent="0.2">
      <c r="E2022" t="s">
        <v>4886</v>
      </c>
      <c r="F2022" s="148" t="str">
        <f>_xlfn.XLOOKUP(E2022,Candidates!$A$2:$A$1988,Candidates!$L$2:$L$1988,"new")</f>
        <v>Low IR</v>
      </c>
    </row>
    <row r="2023" spans="5:6" x14ac:dyDescent="0.2">
      <c r="E2023" t="s">
        <v>3091</v>
      </c>
      <c r="F2023" s="148" t="str">
        <f>_xlfn.XLOOKUP(E2023,Candidates!$A$2:$A$1988,Candidates!$L$2:$L$1988,"new")</f>
        <v>Low IR</v>
      </c>
    </row>
    <row r="2024" spans="5:6" x14ac:dyDescent="0.2">
      <c r="E2024" t="s">
        <v>3765</v>
      </c>
      <c r="F2024" s="148" t="str">
        <f>_xlfn.XLOOKUP(E2024,Candidates!$A$2:$A$1988,Candidates!$L$2:$L$1988,"new")</f>
        <v>P</v>
      </c>
    </row>
    <row r="2025" spans="5:6" x14ac:dyDescent="0.2">
      <c r="E2025" t="s">
        <v>7318</v>
      </c>
      <c r="F2025" s="148" t="str">
        <f>_xlfn.XLOOKUP(E2025,Candidates!$A$2:$A$1988,Candidates!$L$2:$L$1988,"new")</f>
        <v>new</v>
      </c>
    </row>
    <row r="2026" spans="5:6" x14ac:dyDescent="0.2">
      <c r="E2026" t="s">
        <v>7319</v>
      </c>
      <c r="F2026" s="148" t="str">
        <f>_xlfn.XLOOKUP(E2026,Candidates!$A$2:$A$1988,Candidates!$L$2:$L$1988,"new")</f>
        <v>new</v>
      </c>
    </row>
    <row r="2027" spans="5:6" x14ac:dyDescent="0.2">
      <c r="E2027" t="s">
        <v>5268</v>
      </c>
      <c r="F2027" s="148" t="str">
        <f>_xlfn.XLOOKUP(E2027,Candidates!$A$2:$A$1988,Candidates!$L$2:$L$1988,"new")</f>
        <v>Low IR</v>
      </c>
    </row>
    <row r="2028" spans="5:6" x14ac:dyDescent="0.2">
      <c r="E2028" t="s">
        <v>7320</v>
      </c>
      <c r="F2028" s="148" t="str">
        <f>_xlfn.XLOOKUP(E2028,Candidates!$A$2:$A$1988,Candidates!$L$2:$L$1988,"new")</f>
        <v>new</v>
      </c>
    </row>
    <row r="2029" spans="5:6" x14ac:dyDescent="0.2">
      <c r="E2029" t="s">
        <v>806</v>
      </c>
      <c r="F2029" s="148" t="str">
        <f>_xlfn.XLOOKUP(E2029,Candidates!$A$2:$A$1988,Candidates!$L$2:$L$1988,"new")</f>
        <v>P</v>
      </c>
    </row>
    <row r="2030" spans="5:6" x14ac:dyDescent="0.2">
      <c r="E2030" t="s">
        <v>7321</v>
      </c>
      <c r="F2030" s="148" t="str">
        <f>_xlfn.XLOOKUP(E2030,Candidates!$A$2:$A$1988,Candidates!$L$2:$L$1988,"new")</f>
        <v>new</v>
      </c>
    </row>
    <row r="2031" spans="5:6" x14ac:dyDescent="0.2">
      <c r="E2031" t="s">
        <v>1963</v>
      </c>
      <c r="F2031" s="148" t="str">
        <f>_xlfn.XLOOKUP(E2031,Candidates!$A$2:$A$1988,Candidates!$L$2:$L$1988,"new")</f>
        <v>P</v>
      </c>
    </row>
    <row r="2032" spans="5:6" x14ac:dyDescent="0.2">
      <c r="E2032" t="s">
        <v>2807</v>
      </c>
      <c r="F2032" s="148" t="str">
        <f>_xlfn.XLOOKUP(E2032,Candidates!$A$2:$A$1988,Candidates!$L$2:$L$1988,"new")</f>
        <v>P</v>
      </c>
    </row>
    <row r="2033" spans="5:6" x14ac:dyDescent="0.2">
      <c r="E2033" t="s">
        <v>7322</v>
      </c>
      <c r="F2033" s="148" t="str">
        <f>_xlfn.XLOOKUP(E2033,Candidates!$A$2:$A$1988,Candidates!$L$2:$L$1988,"new")</f>
        <v>new</v>
      </c>
    </row>
    <row r="2034" spans="5:6" x14ac:dyDescent="0.2">
      <c r="E2034" t="s">
        <v>1847</v>
      </c>
      <c r="F2034" s="148" t="str">
        <f>_xlfn.XLOOKUP(E2034,Candidates!$A$2:$A$1988,Candidates!$L$2:$L$1988,"new")</f>
        <v>P</v>
      </c>
    </row>
    <row r="2035" spans="5:6" x14ac:dyDescent="0.2">
      <c r="E2035" t="s">
        <v>856</v>
      </c>
      <c r="F2035" s="148" t="str">
        <f>_xlfn.XLOOKUP(E2035,Candidates!$A$2:$A$1988,Candidates!$L$2:$L$1988,"new")</f>
        <v>Low IR</v>
      </c>
    </row>
    <row r="2036" spans="5:6" x14ac:dyDescent="0.2">
      <c r="E2036" t="s">
        <v>7323</v>
      </c>
      <c r="F2036" s="148" t="str">
        <f>_xlfn.XLOOKUP(E2036,Candidates!$A$2:$A$1988,Candidates!$L$2:$L$1988,"new")</f>
        <v>new</v>
      </c>
    </row>
    <row r="2037" spans="5:6" x14ac:dyDescent="0.2">
      <c r="E2037" t="s">
        <v>4884</v>
      </c>
      <c r="F2037" s="148" t="str">
        <f>_xlfn.XLOOKUP(E2037,Candidates!$A$2:$A$1988,Candidates!$L$2:$L$1988,"new")</f>
        <v>P</v>
      </c>
    </row>
    <row r="2038" spans="5:6" x14ac:dyDescent="0.2">
      <c r="E2038" t="s">
        <v>1183</v>
      </c>
      <c r="F2038" s="148" t="str">
        <f>_xlfn.XLOOKUP(E2038,Candidates!$A$2:$A$1988,Candidates!$L$2:$L$1988,"new")</f>
        <v>Low IR</v>
      </c>
    </row>
    <row r="2039" spans="5:6" x14ac:dyDescent="0.2">
      <c r="E2039" t="s">
        <v>574</v>
      </c>
      <c r="F2039" s="148" t="str">
        <f>_xlfn.XLOOKUP(E2039,Candidates!$A$2:$A$1988,Candidates!$L$2:$L$1988,"new")</f>
        <v>P</v>
      </c>
    </row>
    <row r="2040" spans="5:6" x14ac:dyDescent="0.2">
      <c r="E2040" t="s">
        <v>1588</v>
      </c>
      <c r="F2040" s="148" t="str">
        <f>_xlfn.XLOOKUP(E2040,Candidates!$A$2:$A$1988,Candidates!$L$2:$L$1988,"new")</f>
        <v>Low IR</v>
      </c>
    </row>
    <row r="2041" spans="5:6" x14ac:dyDescent="0.2">
      <c r="E2041" t="s">
        <v>4518</v>
      </c>
      <c r="F2041" s="148" t="str">
        <f>_xlfn.XLOOKUP(E2041,Candidates!$A$2:$A$1988,Candidates!$L$2:$L$1988,"new")</f>
        <v>Low IR</v>
      </c>
    </row>
    <row r="2042" spans="5:6" x14ac:dyDescent="0.2">
      <c r="E2042" t="s">
        <v>2262</v>
      </c>
      <c r="F2042" s="148" t="str">
        <f>_xlfn.XLOOKUP(E2042,Candidates!$A$2:$A$1988,Candidates!$L$2:$L$1988,"new")</f>
        <v>P</v>
      </c>
    </row>
    <row r="2043" spans="5:6" x14ac:dyDescent="0.2">
      <c r="E2043" t="s">
        <v>6239</v>
      </c>
      <c r="F2043" s="148" t="str">
        <f>_xlfn.XLOOKUP(E2043,Candidates!$A$2:$A$1988,Candidates!$L$2:$L$1988,"new")</f>
        <v>new</v>
      </c>
    </row>
    <row r="2044" spans="5:6" x14ac:dyDescent="0.2">
      <c r="E2044" t="s">
        <v>1469</v>
      </c>
      <c r="F2044" s="148" t="str">
        <f>_xlfn.XLOOKUP(E2044,Candidates!$A$2:$A$1988,Candidates!$L$2:$L$1988,"new")</f>
        <v>Low IR</v>
      </c>
    </row>
    <row r="2045" spans="5:6" x14ac:dyDescent="0.2">
      <c r="E2045" t="s">
        <v>3723</v>
      </c>
      <c r="F2045" s="148" t="str">
        <f>_xlfn.XLOOKUP(E2045,Candidates!$A$2:$A$1988,Candidates!$L$2:$L$1988,"new")</f>
        <v>Low IR</v>
      </c>
    </row>
    <row r="2046" spans="5:6" x14ac:dyDescent="0.2">
      <c r="E2046" t="s">
        <v>7324</v>
      </c>
      <c r="F2046" s="148" t="str">
        <f>_xlfn.XLOOKUP(E2046,Candidates!$A$2:$A$1988,Candidates!$L$2:$L$1988,"new")</f>
        <v>new</v>
      </c>
    </row>
    <row r="2047" spans="5:6" x14ac:dyDescent="0.2">
      <c r="E2047" t="s">
        <v>6671</v>
      </c>
      <c r="F2047" s="148" t="str">
        <f>_xlfn.XLOOKUP(E2047,Candidates!$A$2:$A$1988,Candidates!$L$2:$L$1988,"new")</f>
        <v>new</v>
      </c>
    </row>
    <row r="2048" spans="5:6" x14ac:dyDescent="0.2">
      <c r="E2048" t="s">
        <v>569</v>
      </c>
      <c r="F2048" s="148" t="str">
        <f>_xlfn.XLOOKUP(E2048,Candidates!$A$2:$A$1988,Candidates!$L$2:$L$1988,"new")</f>
        <v>P</v>
      </c>
    </row>
    <row r="2049" spans="5:6" x14ac:dyDescent="0.2">
      <c r="E2049" t="s">
        <v>1806</v>
      </c>
      <c r="F2049" s="148" t="str">
        <f>_xlfn.XLOOKUP(E2049,Candidates!$A$2:$A$1988,Candidates!$L$2:$L$1988,"new")</f>
        <v>Low IR</v>
      </c>
    </row>
    <row r="2050" spans="5:6" x14ac:dyDescent="0.2">
      <c r="E2050" t="s">
        <v>2279</v>
      </c>
      <c r="F2050" s="148" t="str">
        <f>_xlfn.XLOOKUP(E2050,Candidates!$A$2:$A$1988,Candidates!$L$2:$L$1988,"new")</f>
        <v>P</v>
      </c>
    </row>
    <row r="2051" spans="5:6" x14ac:dyDescent="0.2">
      <c r="E2051" t="s">
        <v>4180</v>
      </c>
      <c r="F2051" s="148" t="str">
        <f>_xlfn.XLOOKUP(E2051,Candidates!$A$2:$A$1988,Candidates!$L$2:$L$1988,"new")</f>
        <v>P</v>
      </c>
    </row>
    <row r="2052" spans="5:6" x14ac:dyDescent="0.2">
      <c r="E2052" t="s">
        <v>3422</v>
      </c>
      <c r="F2052" s="148" t="str">
        <f>_xlfn.XLOOKUP(E2052,Candidates!$A$2:$A$1988,Candidates!$L$2:$L$1988,"new")</f>
        <v>Low IR</v>
      </c>
    </row>
    <row r="2053" spans="5:6" x14ac:dyDescent="0.2">
      <c r="E2053" t="s">
        <v>579</v>
      </c>
      <c r="F2053" s="148" t="str">
        <f>_xlfn.XLOOKUP(E2053,Candidates!$A$2:$A$1988,Candidates!$L$2:$L$1988,"new")</f>
        <v>P</v>
      </c>
    </row>
    <row r="2054" spans="5:6" x14ac:dyDescent="0.2">
      <c r="E2054" t="s">
        <v>7325</v>
      </c>
      <c r="F2054" s="148" t="str">
        <f>_xlfn.XLOOKUP(E2054,Candidates!$A$2:$A$1988,Candidates!$L$2:$L$1988,"new")</f>
        <v>new</v>
      </c>
    </row>
    <row r="2055" spans="5:6" x14ac:dyDescent="0.2">
      <c r="E2055" t="s">
        <v>736</v>
      </c>
      <c r="F2055" s="148" t="str">
        <f>_xlfn.XLOOKUP(E2055,Candidates!$A$2:$A$1988,Candidates!$L$2:$L$1988,"new")</f>
        <v>P</v>
      </c>
    </row>
    <row r="2056" spans="5:6" x14ac:dyDescent="0.2">
      <c r="E2056" t="s">
        <v>7326</v>
      </c>
      <c r="F2056" s="148" t="str">
        <f>_xlfn.XLOOKUP(E2056,Candidates!$A$2:$A$1988,Candidates!$L$2:$L$1988,"new")</f>
        <v>new</v>
      </c>
    </row>
    <row r="2057" spans="5:6" x14ac:dyDescent="0.2">
      <c r="E2057" t="s">
        <v>4778</v>
      </c>
      <c r="F2057" s="148" t="str">
        <f>_xlfn.XLOOKUP(E2057,Candidates!$A$2:$A$1988,Candidates!$L$2:$L$1988,"new")</f>
        <v>Low IR</v>
      </c>
    </row>
    <row r="2058" spans="5:6" x14ac:dyDescent="0.2">
      <c r="E2058" t="s">
        <v>3645</v>
      </c>
      <c r="F2058" s="148" t="str">
        <f>_xlfn.XLOOKUP(E2058,Candidates!$A$2:$A$1988,Candidates!$L$2:$L$1988,"new")</f>
        <v>P</v>
      </c>
    </row>
    <row r="2059" spans="5:6" x14ac:dyDescent="0.2">
      <c r="E2059" t="s">
        <v>4862</v>
      </c>
      <c r="F2059" s="148" t="str">
        <f>_xlfn.XLOOKUP(E2059,Candidates!$A$2:$A$1988,Candidates!$L$2:$L$1988,"new")</f>
        <v>Low IR</v>
      </c>
    </row>
    <row r="2060" spans="5:6" x14ac:dyDescent="0.2">
      <c r="E2060" t="s">
        <v>3591</v>
      </c>
      <c r="F2060" s="148" t="str">
        <f>_xlfn.XLOOKUP(E2060,Candidates!$A$2:$A$1988,Candidates!$L$2:$L$1988,"new")</f>
        <v>Low IR</v>
      </c>
    </row>
    <row r="2061" spans="5:6" x14ac:dyDescent="0.2">
      <c r="E2061" t="s">
        <v>1175</v>
      </c>
      <c r="F2061" s="148" t="str">
        <f>_xlfn.XLOOKUP(E2061,Candidates!$A$2:$A$1988,Candidates!$L$2:$L$1988,"new")</f>
        <v>Low IR</v>
      </c>
    </row>
    <row r="2062" spans="5:6" x14ac:dyDescent="0.2">
      <c r="E2062" t="s">
        <v>1010</v>
      </c>
      <c r="F2062" s="148" t="str">
        <f>_xlfn.XLOOKUP(E2062,Candidates!$A$2:$A$1988,Candidates!$L$2:$L$1988,"new")</f>
        <v>Low IR</v>
      </c>
    </row>
    <row r="2063" spans="5:6" x14ac:dyDescent="0.2">
      <c r="E2063" t="s">
        <v>4719</v>
      </c>
      <c r="F2063" s="148" t="str">
        <f>_xlfn.XLOOKUP(E2063,Candidates!$A$2:$A$1988,Candidates!$L$2:$L$1988,"new")</f>
        <v>P</v>
      </c>
    </row>
    <row r="2064" spans="5:6" x14ac:dyDescent="0.2">
      <c r="E2064" t="s">
        <v>781</v>
      </c>
      <c r="F2064" s="148" t="str">
        <f>_xlfn.XLOOKUP(E2064,Candidates!$A$2:$A$1988,Candidates!$L$2:$L$1988,"new")</f>
        <v>P</v>
      </c>
    </row>
    <row r="2065" spans="5:6" x14ac:dyDescent="0.2">
      <c r="E2065" t="s">
        <v>7327</v>
      </c>
      <c r="F2065" s="148" t="str">
        <f>_xlfn.XLOOKUP(E2065,Candidates!$A$2:$A$1988,Candidates!$L$2:$L$1988,"new")</f>
        <v>new</v>
      </c>
    </row>
    <row r="2066" spans="5:6" x14ac:dyDescent="0.2">
      <c r="E2066" t="s">
        <v>3583</v>
      </c>
      <c r="F2066" s="148" t="str">
        <f>_xlfn.XLOOKUP(E2066,Candidates!$A$2:$A$1988,Candidates!$L$2:$L$1988,"new")</f>
        <v>P</v>
      </c>
    </row>
    <row r="2067" spans="5:6" x14ac:dyDescent="0.2">
      <c r="E2067" t="s">
        <v>3525</v>
      </c>
      <c r="F2067" s="148" t="str">
        <f>_xlfn.XLOOKUP(E2067,Candidates!$A$2:$A$1988,Candidates!$L$2:$L$1988,"new")</f>
        <v>P</v>
      </c>
    </row>
    <row r="2068" spans="5:6" x14ac:dyDescent="0.2">
      <c r="E2068" t="s">
        <v>7328</v>
      </c>
      <c r="F2068" s="148" t="str">
        <f>_xlfn.XLOOKUP(E2068,Candidates!$A$2:$A$1988,Candidates!$L$2:$L$1988,"new")</f>
        <v>new</v>
      </c>
    </row>
    <row r="2069" spans="5:6" x14ac:dyDescent="0.2">
      <c r="E2069" t="s">
        <v>905</v>
      </c>
      <c r="F2069" s="148" t="str">
        <f>_xlfn.XLOOKUP(E2069,Candidates!$A$2:$A$1988,Candidates!$L$2:$L$1988,"new")</f>
        <v>P</v>
      </c>
    </row>
    <row r="2070" spans="5:6" x14ac:dyDescent="0.2">
      <c r="E2070" t="s">
        <v>3692</v>
      </c>
      <c r="F2070" s="148" t="str">
        <f>_xlfn.XLOOKUP(E2070,Candidates!$A$2:$A$1988,Candidates!$L$2:$L$1988,"new")</f>
        <v>Low IR</v>
      </c>
    </row>
    <row r="2071" spans="5:6" x14ac:dyDescent="0.2">
      <c r="E2071" t="s">
        <v>1252</v>
      </c>
      <c r="F2071" s="148" t="str">
        <f>_xlfn.XLOOKUP(E2071,Candidates!$A$2:$A$1988,Candidates!$L$2:$L$1988,"new")</f>
        <v>Low IR</v>
      </c>
    </row>
    <row r="2072" spans="5:6" x14ac:dyDescent="0.2">
      <c r="E2072" t="s">
        <v>7329</v>
      </c>
      <c r="F2072" s="148" t="str">
        <f>_xlfn.XLOOKUP(E2072,Candidates!$A$2:$A$1988,Candidates!$L$2:$L$1988,"new")</f>
        <v>new</v>
      </c>
    </row>
    <row r="2073" spans="5:6" x14ac:dyDescent="0.2">
      <c r="E2073" t="s">
        <v>2010</v>
      </c>
      <c r="F2073" s="148" t="str">
        <f>_xlfn.XLOOKUP(E2073,Candidates!$A$2:$A$1988,Candidates!$L$2:$L$1988,"new")</f>
        <v>P</v>
      </c>
    </row>
    <row r="2074" spans="5:6" x14ac:dyDescent="0.2">
      <c r="E2074" t="s">
        <v>4253</v>
      </c>
      <c r="F2074" s="148" t="str">
        <f>_xlfn.XLOOKUP(E2074,Candidates!$A$2:$A$1988,Candidates!$L$2:$L$1988,"new")</f>
        <v>P</v>
      </c>
    </row>
    <row r="2075" spans="5:6" x14ac:dyDescent="0.2">
      <c r="E2075" t="s">
        <v>2156</v>
      </c>
      <c r="F2075" s="148" t="str">
        <f>_xlfn.XLOOKUP(E2075,Candidates!$A$2:$A$1988,Candidates!$L$2:$L$1988,"new")</f>
        <v>P</v>
      </c>
    </row>
    <row r="2076" spans="5:6" x14ac:dyDescent="0.2">
      <c r="E2076" t="s">
        <v>5076</v>
      </c>
      <c r="F2076" s="148" t="str">
        <f>_xlfn.XLOOKUP(E2076,Candidates!$A$2:$A$1988,Candidates!$L$2:$L$1988,"new")</f>
        <v>Low IR</v>
      </c>
    </row>
    <row r="2077" spans="5:6" x14ac:dyDescent="0.2">
      <c r="E2077" t="s">
        <v>3195</v>
      </c>
      <c r="F2077" s="148" t="str">
        <f>_xlfn.XLOOKUP(E2077,Candidates!$A$2:$A$1988,Candidates!$L$2:$L$1988,"new")</f>
        <v>P</v>
      </c>
    </row>
    <row r="2078" spans="5:6" x14ac:dyDescent="0.2">
      <c r="E2078" t="s">
        <v>3257</v>
      </c>
      <c r="F2078" s="148" t="str">
        <f>_xlfn.XLOOKUP(E2078,Candidates!$A$2:$A$1988,Candidates!$L$2:$L$1988,"new")</f>
        <v>P</v>
      </c>
    </row>
    <row r="2079" spans="5:6" x14ac:dyDescent="0.2">
      <c r="E2079" t="s">
        <v>3137</v>
      </c>
      <c r="F2079" s="148" t="str">
        <f>_xlfn.XLOOKUP(E2079,Candidates!$A$2:$A$1988,Candidates!$L$2:$L$1988,"new")</f>
        <v>Low IR</v>
      </c>
    </row>
    <row r="2080" spans="5:6" x14ac:dyDescent="0.2">
      <c r="E2080" t="s">
        <v>2400</v>
      </c>
      <c r="F2080" s="148" t="str">
        <f>_xlfn.XLOOKUP(E2080,Candidates!$A$2:$A$1988,Candidates!$L$2:$L$1988,"new")</f>
        <v>P</v>
      </c>
    </row>
    <row r="2081" spans="5:6" x14ac:dyDescent="0.2">
      <c r="E2081" t="s">
        <v>4356</v>
      </c>
      <c r="F2081" s="148" t="str">
        <f>_xlfn.XLOOKUP(E2081,Candidates!$A$2:$A$1988,Candidates!$L$2:$L$1988,"new")</f>
        <v>Low IR</v>
      </c>
    </row>
    <row r="2082" spans="5:6" x14ac:dyDescent="0.2">
      <c r="E2082" t="s">
        <v>3781</v>
      </c>
      <c r="F2082" s="148" t="str">
        <f>_xlfn.XLOOKUP(E2082,Candidates!$A$2:$A$1988,Candidates!$L$2:$L$1988,"new")</f>
        <v>P</v>
      </c>
    </row>
    <row r="2083" spans="5:6" x14ac:dyDescent="0.2">
      <c r="E2083" t="s">
        <v>3740</v>
      </c>
      <c r="F2083" s="148" t="str">
        <f>_xlfn.XLOOKUP(E2083,Candidates!$A$2:$A$1988,Candidates!$L$2:$L$1988,"new")</f>
        <v>P</v>
      </c>
    </row>
    <row r="2084" spans="5:6" x14ac:dyDescent="0.2">
      <c r="E2084" t="s">
        <v>3622</v>
      </c>
      <c r="F2084" s="148" t="str">
        <f>_xlfn.XLOOKUP(E2084,Candidates!$A$2:$A$1988,Candidates!$L$2:$L$1988,"new")</f>
        <v>P</v>
      </c>
    </row>
    <row r="2085" spans="5:6" x14ac:dyDescent="0.2">
      <c r="E2085" t="s">
        <v>4642</v>
      </c>
      <c r="F2085" s="148" t="str">
        <f>_xlfn.XLOOKUP(E2085,Candidates!$A$2:$A$1988,Candidates!$L$2:$L$1988,"new")</f>
        <v>P</v>
      </c>
    </row>
    <row r="2086" spans="5:6" x14ac:dyDescent="0.2">
      <c r="E2086" t="s">
        <v>7330</v>
      </c>
      <c r="F2086" s="148" t="str">
        <f>_xlfn.XLOOKUP(E2086,Candidates!$A$2:$A$1988,Candidates!$L$2:$L$1988,"new")</f>
        <v>new</v>
      </c>
    </row>
    <row r="2087" spans="5:6" x14ac:dyDescent="0.2">
      <c r="E2087" t="s">
        <v>1601</v>
      </c>
      <c r="F2087" s="148" t="str">
        <f>_xlfn.XLOOKUP(E2087,Candidates!$A$2:$A$1988,Candidates!$L$2:$L$1988,"new")</f>
        <v>Low IR</v>
      </c>
    </row>
    <row r="2088" spans="5:6" x14ac:dyDescent="0.2">
      <c r="E2088" t="s">
        <v>2070</v>
      </c>
      <c r="F2088" s="148" t="str">
        <f>_xlfn.XLOOKUP(E2088,Candidates!$A$2:$A$1988,Candidates!$L$2:$L$1988,"new")</f>
        <v>P</v>
      </c>
    </row>
    <row r="2089" spans="5:6" x14ac:dyDescent="0.2">
      <c r="E2089" t="s">
        <v>571</v>
      </c>
      <c r="F2089" s="148" t="str">
        <f>_xlfn.XLOOKUP(E2089,Candidates!$A$2:$A$1988,Candidates!$L$2:$L$1988,"new")</f>
        <v>P</v>
      </c>
    </row>
    <row r="2090" spans="5:6" x14ac:dyDescent="0.2">
      <c r="E2090" t="s">
        <v>3291</v>
      </c>
      <c r="F2090" s="148" t="str">
        <f>_xlfn.XLOOKUP(E2090,Candidates!$A$2:$A$1988,Candidates!$L$2:$L$1988,"new")</f>
        <v>Low IR</v>
      </c>
    </row>
    <row r="2091" spans="5:6" x14ac:dyDescent="0.2">
      <c r="E2091" t="s">
        <v>1180</v>
      </c>
      <c r="F2091" s="148" t="str">
        <f>_xlfn.XLOOKUP(E2091,Candidates!$A$2:$A$1988,Candidates!$L$2:$L$1988,"new")</f>
        <v>Low IR</v>
      </c>
    </row>
    <row r="2092" spans="5:6" x14ac:dyDescent="0.2">
      <c r="E2092" t="s">
        <v>2611</v>
      </c>
      <c r="F2092" s="148" t="str">
        <f>_xlfn.XLOOKUP(E2092,Candidates!$A$2:$A$1988,Candidates!$L$2:$L$1988,"new")</f>
        <v>Low IR</v>
      </c>
    </row>
    <row r="2093" spans="5:6" x14ac:dyDescent="0.2">
      <c r="E2093" t="s">
        <v>4177</v>
      </c>
      <c r="F2093" s="148" t="str">
        <f>_xlfn.XLOOKUP(E2093,Candidates!$A$2:$A$1988,Candidates!$L$2:$L$1988,"new")</f>
        <v>P</v>
      </c>
    </row>
    <row r="2094" spans="5:6" x14ac:dyDescent="0.2">
      <c r="E2094" t="s">
        <v>3017</v>
      </c>
      <c r="F2094" s="148" t="str">
        <f>_xlfn.XLOOKUP(E2094,Candidates!$A$2:$A$1988,Candidates!$L$2:$L$1988,"new")</f>
        <v>Low IR</v>
      </c>
    </row>
    <row r="2095" spans="5:6" x14ac:dyDescent="0.2">
      <c r="E2095" t="s">
        <v>2333</v>
      </c>
      <c r="F2095" s="148" t="str">
        <f>_xlfn.XLOOKUP(E2095,Candidates!$A$2:$A$1988,Candidates!$L$2:$L$1988,"new")</f>
        <v>P</v>
      </c>
    </row>
    <row r="2096" spans="5:6" x14ac:dyDescent="0.2">
      <c r="E2096" t="s">
        <v>2191</v>
      </c>
      <c r="F2096" s="148" t="str">
        <f>_xlfn.XLOOKUP(E2096,Candidates!$A$2:$A$1988,Candidates!$L$2:$L$1988,"new")</f>
        <v>P</v>
      </c>
    </row>
    <row r="2097" spans="5:6" x14ac:dyDescent="0.2">
      <c r="E2097" t="s">
        <v>3704</v>
      </c>
      <c r="F2097" s="148" t="str">
        <f>_xlfn.XLOOKUP(E2097,Candidates!$A$2:$A$1988,Candidates!$L$2:$L$1988,"new")</f>
        <v>Low IR</v>
      </c>
    </row>
    <row r="2098" spans="5:6" x14ac:dyDescent="0.2">
      <c r="E2098" t="s">
        <v>667</v>
      </c>
      <c r="F2098" s="148" t="str">
        <f>_xlfn.XLOOKUP(E2098,Candidates!$A$2:$A$1988,Candidates!$L$2:$L$1988,"new")</f>
        <v>Low IR</v>
      </c>
    </row>
    <row r="2099" spans="5:6" x14ac:dyDescent="0.2">
      <c r="E2099" t="s">
        <v>1917</v>
      </c>
      <c r="F2099" s="148" t="str">
        <f>_xlfn.XLOOKUP(E2099,Candidates!$A$2:$A$1988,Candidates!$L$2:$L$1988,"new")</f>
        <v>Low IR</v>
      </c>
    </row>
    <row r="2100" spans="5:6" x14ac:dyDescent="0.2">
      <c r="E2100" t="s">
        <v>3309</v>
      </c>
      <c r="F2100" s="148" t="str">
        <f>_xlfn.XLOOKUP(E2100,Candidates!$A$2:$A$1988,Candidates!$L$2:$L$1988,"new")</f>
        <v>Low IR</v>
      </c>
    </row>
    <row r="2101" spans="5:6" x14ac:dyDescent="0.2">
      <c r="E2101" t="s">
        <v>2980</v>
      </c>
      <c r="F2101" s="148" t="str">
        <f>_xlfn.XLOOKUP(E2101,Candidates!$A$2:$A$1988,Candidates!$L$2:$L$1988,"new")</f>
        <v>P</v>
      </c>
    </row>
    <row r="2102" spans="5:6" x14ac:dyDescent="0.2">
      <c r="E2102" t="s">
        <v>1912</v>
      </c>
      <c r="F2102" s="148" t="str">
        <f>_xlfn.XLOOKUP(E2102,Candidates!$A$2:$A$1988,Candidates!$L$2:$L$1988,"new")</f>
        <v>P</v>
      </c>
    </row>
    <row r="2103" spans="5:6" x14ac:dyDescent="0.2">
      <c r="E2103" t="s">
        <v>1344</v>
      </c>
      <c r="F2103" s="148" t="str">
        <f>_xlfn.XLOOKUP(E2103,Candidates!$A$2:$A$1988,Candidates!$L$2:$L$1988,"new")</f>
        <v>Low IR</v>
      </c>
    </row>
    <row r="2104" spans="5:6" x14ac:dyDescent="0.2">
      <c r="E2104" t="s">
        <v>3267</v>
      </c>
      <c r="F2104" s="148" t="str">
        <f>_xlfn.XLOOKUP(E2104,Candidates!$A$2:$A$1988,Candidates!$L$2:$L$1988,"new")</f>
        <v>Low IR</v>
      </c>
    </row>
    <row r="2105" spans="5:6" x14ac:dyDescent="0.2">
      <c r="E2105" t="s">
        <v>2139</v>
      </c>
      <c r="F2105" s="148" t="str">
        <f>_xlfn.XLOOKUP(E2105,Candidates!$A$2:$A$1988,Candidates!$L$2:$L$1988,"new")</f>
        <v>P</v>
      </c>
    </row>
    <row r="2106" spans="5:6" x14ac:dyDescent="0.2">
      <c r="E2106" t="s">
        <v>551</v>
      </c>
      <c r="F2106" s="148" t="str">
        <f>_xlfn.XLOOKUP(E2106,Candidates!$A$2:$A$1988,Candidates!$L$2:$L$1988,"new")</f>
        <v>P</v>
      </c>
    </row>
    <row r="2107" spans="5:6" x14ac:dyDescent="0.2">
      <c r="E2107" t="s">
        <v>1736</v>
      </c>
      <c r="F2107" s="148" t="str">
        <f>_xlfn.XLOOKUP(E2107,Candidates!$A$2:$A$1988,Candidates!$L$2:$L$1988,"new")</f>
        <v>Low IR</v>
      </c>
    </row>
    <row r="2108" spans="5:6" x14ac:dyDescent="0.2">
      <c r="E2108" t="s">
        <v>1584</v>
      </c>
      <c r="F2108" s="148" t="str">
        <f>_xlfn.XLOOKUP(E2108,Candidates!$A$2:$A$1988,Candidates!$L$2:$L$1988,"new")</f>
        <v>Low IR</v>
      </c>
    </row>
    <row r="2109" spans="5:6" x14ac:dyDescent="0.2">
      <c r="E2109" t="s">
        <v>2094</v>
      </c>
      <c r="F2109" s="148" t="str">
        <f>_xlfn.XLOOKUP(E2109,Candidates!$A$2:$A$1988,Candidates!$L$2:$L$1988,"new")</f>
        <v>P</v>
      </c>
    </row>
    <row r="2110" spans="5:6" x14ac:dyDescent="0.2">
      <c r="E2110" t="s">
        <v>7331</v>
      </c>
      <c r="F2110" s="148" t="str">
        <f>_xlfn.XLOOKUP(E2110,Candidates!$A$2:$A$1988,Candidates!$L$2:$L$1988,"new")</f>
        <v>new</v>
      </c>
    </row>
    <row r="2111" spans="5:6" x14ac:dyDescent="0.2">
      <c r="E2111" t="s">
        <v>7332</v>
      </c>
      <c r="F2111" s="148" t="str">
        <f>_xlfn.XLOOKUP(E2111,Candidates!$A$2:$A$1988,Candidates!$L$2:$L$1988,"new")</f>
        <v>new</v>
      </c>
    </row>
    <row r="2112" spans="5:6" x14ac:dyDescent="0.2">
      <c r="E2112" t="s">
        <v>7333</v>
      </c>
      <c r="F2112" s="148" t="str">
        <f>_xlfn.XLOOKUP(E2112,Candidates!$A$2:$A$1988,Candidates!$L$2:$L$1988,"new")</f>
        <v>new</v>
      </c>
    </row>
    <row r="2113" spans="5:6" x14ac:dyDescent="0.2">
      <c r="E2113" t="s">
        <v>2759</v>
      </c>
      <c r="F2113" s="148" t="str">
        <f>_xlfn.XLOOKUP(E2113,Candidates!$A$2:$A$1988,Candidates!$L$2:$L$1988,"new")</f>
        <v>Low IR</v>
      </c>
    </row>
    <row r="2114" spans="5:6" x14ac:dyDescent="0.2">
      <c r="E2114" t="s">
        <v>4213</v>
      </c>
      <c r="F2114" s="148" t="str">
        <f>_xlfn.XLOOKUP(E2114,Candidates!$A$2:$A$1988,Candidates!$L$2:$L$1988,"new")</f>
        <v>P</v>
      </c>
    </row>
    <row r="2115" spans="5:6" x14ac:dyDescent="0.2">
      <c r="E2115" t="s">
        <v>1635</v>
      </c>
      <c r="F2115" s="148" t="str">
        <f>_xlfn.XLOOKUP(E2115,Candidates!$A$2:$A$1988,Candidates!$L$2:$L$1988,"new")</f>
        <v>Low IR</v>
      </c>
    </row>
    <row r="2116" spans="5:6" x14ac:dyDescent="0.2">
      <c r="E2116" t="s">
        <v>7334</v>
      </c>
      <c r="F2116" s="148" t="str">
        <f>_xlfn.XLOOKUP(E2116,Candidates!$A$2:$A$1988,Candidates!$L$2:$L$1988,"new")</f>
        <v>new</v>
      </c>
    </row>
    <row r="2117" spans="5:6" x14ac:dyDescent="0.2">
      <c r="E2117" t="s">
        <v>7335</v>
      </c>
      <c r="F2117" s="148" t="str">
        <f>_xlfn.XLOOKUP(E2117,Candidates!$A$2:$A$1988,Candidates!$L$2:$L$1988,"new")</f>
        <v>new</v>
      </c>
    </row>
    <row r="2118" spans="5:6" x14ac:dyDescent="0.2">
      <c r="E2118" t="s">
        <v>4328</v>
      </c>
      <c r="F2118" s="148" t="str">
        <f>_xlfn.XLOOKUP(E2118,Candidates!$A$2:$A$1988,Candidates!$L$2:$L$1988,"new")</f>
        <v>Low IR</v>
      </c>
    </row>
    <row r="2119" spans="5:6" x14ac:dyDescent="0.2">
      <c r="E2119" t="s">
        <v>2795</v>
      </c>
      <c r="F2119" s="148" t="str">
        <f>_xlfn.XLOOKUP(E2119,Candidates!$A$2:$A$1988,Candidates!$L$2:$L$1988,"new")</f>
        <v>Low IR</v>
      </c>
    </row>
    <row r="2120" spans="5:6" x14ac:dyDescent="0.2">
      <c r="E2120" t="s">
        <v>1901</v>
      </c>
      <c r="F2120" s="148" t="str">
        <f>_xlfn.XLOOKUP(E2120,Candidates!$A$2:$A$1988,Candidates!$L$2:$L$1988,"new")</f>
        <v>P</v>
      </c>
    </row>
    <row r="2121" spans="5:6" x14ac:dyDescent="0.2">
      <c r="E2121" t="s">
        <v>847</v>
      </c>
      <c r="F2121" s="148" t="str">
        <f>_xlfn.XLOOKUP(E2121,Candidates!$A$2:$A$1988,Candidates!$L$2:$L$1988,"new")</f>
        <v>Low IR</v>
      </c>
    </row>
    <row r="2122" spans="5:6" x14ac:dyDescent="0.2">
      <c r="E2122" t="s">
        <v>4550</v>
      </c>
      <c r="F2122" s="148" t="str">
        <f>_xlfn.XLOOKUP(E2122,Candidates!$A$2:$A$1988,Candidates!$L$2:$L$1988,"new")</f>
        <v>P</v>
      </c>
    </row>
    <row r="2123" spans="5:6" x14ac:dyDescent="0.2">
      <c r="E2123" t="s">
        <v>4697</v>
      </c>
      <c r="F2123" s="148" t="str">
        <f>_xlfn.XLOOKUP(E2123,Candidates!$A$2:$A$1988,Candidates!$L$2:$L$1988,"new")</f>
        <v>P</v>
      </c>
    </row>
    <row r="2124" spans="5:6" x14ac:dyDescent="0.2">
      <c r="E2124" t="s">
        <v>3129</v>
      </c>
      <c r="F2124" s="148" t="str">
        <f>_xlfn.XLOOKUP(E2124,Candidates!$A$2:$A$1988,Candidates!$L$2:$L$1988,"new")</f>
        <v>Low IR</v>
      </c>
    </row>
    <row r="2125" spans="5:6" x14ac:dyDescent="0.2">
      <c r="E2125" t="s">
        <v>2086</v>
      </c>
      <c r="F2125" s="148" t="str">
        <f>_xlfn.XLOOKUP(E2125,Candidates!$A$2:$A$1988,Candidates!$L$2:$L$1988,"new")</f>
        <v>P</v>
      </c>
    </row>
    <row r="2126" spans="5:6" x14ac:dyDescent="0.2">
      <c r="E2126" t="s">
        <v>3278</v>
      </c>
      <c r="F2126" s="148" t="str">
        <f>_xlfn.XLOOKUP(E2126,Candidates!$A$2:$A$1988,Candidates!$L$2:$L$1988,"new")</f>
        <v>Low IR</v>
      </c>
    </row>
    <row r="2127" spans="5:6" x14ac:dyDescent="0.2">
      <c r="E2127" t="s">
        <v>7336</v>
      </c>
      <c r="F2127" s="148" t="str">
        <f>_xlfn.XLOOKUP(E2127,Candidates!$A$2:$A$1988,Candidates!$L$2:$L$1988,"new")</f>
        <v>new</v>
      </c>
    </row>
    <row r="2128" spans="5:6" x14ac:dyDescent="0.2">
      <c r="E2128" t="s">
        <v>3470</v>
      </c>
      <c r="F2128" s="148" t="str">
        <f>_xlfn.XLOOKUP(E2128,Candidates!$A$2:$A$1988,Candidates!$L$2:$L$1988,"new")</f>
        <v>Low IR</v>
      </c>
    </row>
    <row r="2129" spans="5:6" x14ac:dyDescent="0.2">
      <c r="E2129" t="s">
        <v>1436</v>
      </c>
      <c r="F2129" s="148" t="str">
        <f>_xlfn.XLOOKUP(E2129,Candidates!$A$2:$A$1988,Candidates!$L$2:$L$1988,"new")</f>
        <v>Low IR</v>
      </c>
    </row>
    <row r="2130" spans="5:6" x14ac:dyDescent="0.2">
      <c r="E2130" t="s">
        <v>7337</v>
      </c>
      <c r="F2130" s="148" t="str">
        <f>_xlfn.XLOOKUP(E2130,Candidates!$A$2:$A$1988,Candidates!$L$2:$L$1988,"new")</f>
        <v>new</v>
      </c>
    </row>
    <row r="2131" spans="5:6" x14ac:dyDescent="0.2">
      <c r="E2131" t="s">
        <v>4661</v>
      </c>
      <c r="F2131" s="148" t="str">
        <f>_xlfn.XLOOKUP(E2131,Candidates!$A$2:$A$1988,Candidates!$L$2:$L$1988,"new")</f>
        <v>P</v>
      </c>
    </row>
    <row r="2132" spans="5:6" x14ac:dyDescent="0.2">
      <c r="E2132" t="s">
        <v>5028</v>
      </c>
      <c r="F2132" s="148" t="str">
        <f>_xlfn.XLOOKUP(E2132,Candidates!$A$2:$A$1988,Candidates!$L$2:$L$1988,"new")</f>
        <v>Low IR</v>
      </c>
    </row>
    <row r="2133" spans="5:6" x14ac:dyDescent="0.2">
      <c r="E2133" t="s">
        <v>4776</v>
      </c>
      <c r="F2133" s="148" t="str">
        <f>_xlfn.XLOOKUP(E2133,Candidates!$A$2:$A$1988,Candidates!$L$2:$L$1988,"new")</f>
        <v>P</v>
      </c>
    </row>
    <row r="2134" spans="5:6" x14ac:dyDescent="0.2">
      <c r="E2134" t="s">
        <v>3857</v>
      </c>
      <c r="F2134" s="148" t="str">
        <f>_xlfn.XLOOKUP(E2134,Candidates!$A$2:$A$1988,Candidates!$L$2:$L$1988,"new")</f>
        <v>Low IR</v>
      </c>
    </row>
    <row r="2135" spans="5:6" x14ac:dyDescent="0.2">
      <c r="E2135" t="s">
        <v>4111</v>
      </c>
      <c r="F2135" s="148" t="str">
        <f>_xlfn.XLOOKUP(E2135,Candidates!$A$2:$A$1988,Candidates!$L$2:$L$1988,"new")</f>
        <v>Low IR</v>
      </c>
    </row>
    <row r="2136" spans="5:6" x14ac:dyDescent="0.2">
      <c r="E2136" t="s">
        <v>1208</v>
      </c>
      <c r="F2136" s="148" t="str">
        <f>_xlfn.XLOOKUP(E2136,Candidates!$A$2:$A$1988,Candidates!$L$2:$L$1988,"new")</f>
        <v>Low IR</v>
      </c>
    </row>
    <row r="2137" spans="5:6" x14ac:dyDescent="0.2">
      <c r="E2137" t="s">
        <v>2941</v>
      </c>
      <c r="F2137" s="148" t="str">
        <f>_xlfn.XLOOKUP(E2137,Candidates!$A$2:$A$1988,Candidates!$L$2:$L$1988,"new")</f>
        <v>Low IR</v>
      </c>
    </row>
    <row r="2138" spans="5:6" x14ac:dyDescent="0.2">
      <c r="E2138" t="s">
        <v>3006</v>
      </c>
      <c r="F2138" s="148" t="str">
        <f>_xlfn.XLOOKUP(E2138,Candidates!$A$2:$A$1988,Candidates!$L$2:$L$1988,"new")</f>
        <v>Low IR</v>
      </c>
    </row>
    <row r="2139" spans="5:6" x14ac:dyDescent="0.2">
      <c r="E2139" t="s">
        <v>7338</v>
      </c>
      <c r="F2139" s="148" t="str">
        <f>_xlfn.XLOOKUP(E2139,Candidates!$A$2:$A$1988,Candidates!$L$2:$L$1988,"new")</f>
        <v>new</v>
      </c>
    </row>
    <row r="2140" spans="5:6" x14ac:dyDescent="0.2">
      <c r="E2140" t="s">
        <v>525</v>
      </c>
      <c r="F2140" s="148" t="str">
        <f>_xlfn.XLOOKUP(E2140,Candidates!$A$2:$A$1988,Candidates!$L$2:$L$1988,"new")</f>
        <v>P</v>
      </c>
    </row>
    <row r="2141" spans="5:6" x14ac:dyDescent="0.2">
      <c r="E2141" t="s">
        <v>2868</v>
      </c>
      <c r="F2141" s="148" t="str">
        <f>_xlfn.XLOOKUP(E2141,Candidates!$A$2:$A$1988,Candidates!$L$2:$L$1988,"new")</f>
        <v>Low IR</v>
      </c>
    </row>
    <row r="2142" spans="5:6" x14ac:dyDescent="0.2">
      <c r="E2142" t="s">
        <v>2171</v>
      </c>
      <c r="F2142" s="148" t="str">
        <f>_xlfn.XLOOKUP(E2142,Candidates!$A$2:$A$1988,Candidates!$L$2:$L$1988,"new")</f>
        <v>P</v>
      </c>
    </row>
    <row r="2143" spans="5:6" x14ac:dyDescent="0.2">
      <c r="E2143" t="s">
        <v>1329</v>
      </c>
      <c r="F2143" s="148" t="str">
        <f>_xlfn.XLOOKUP(E2143,Candidates!$A$2:$A$1988,Candidates!$L$2:$L$1988,"new")</f>
        <v>Low IR</v>
      </c>
    </row>
    <row r="2144" spans="5:6" x14ac:dyDescent="0.2">
      <c r="E2144" t="s">
        <v>4134</v>
      </c>
      <c r="F2144" s="148" t="str">
        <f>_xlfn.XLOOKUP(E2144,Candidates!$A$2:$A$1988,Candidates!$L$2:$L$1988,"new")</f>
        <v>Low IR</v>
      </c>
    </row>
    <row r="2145" spans="5:6" x14ac:dyDescent="0.2">
      <c r="E2145" t="s">
        <v>7339</v>
      </c>
      <c r="F2145" s="148" t="str">
        <f>_xlfn.XLOOKUP(E2145,Candidates!$A$2:$A$1988,Candidates!$L$2:$L$1988,"new")</f>
        <v>new</v>
      </c>
    </row>
    <row r="2146" spans="5:6" x14ac:dyDescent="0.2">
      <c r="E2146" t="s">
        <v>7340</v>
      </c>
      <c r="F2146" s="148" t="str">
        <f>_xlfn.XLOOKUP(E2146,Candidates!$A$2:$A$1988,Candidates!$L$2:$L$1988,"new")</f>
        <v>new</v>
      </c>
    </row>
    <row r="2147" spans="5:6" x14ac:dyDescent="0.2">
      <c r="E2147" t="s">
        <v>7341</v>
      </c>
      <c r="F2147" s="148" t="str">
        <f>_xlfn.XLOOKUP(E2147,Candidates!$A$2:$A$1988,Candidates!$L$2:$L$1988,"new")</f>
        <v>new</v>
      </c>
    </row>
    <row r="2148" spans="5:6" x14ac:dyDescent="0.2">
      <c r="E2148" t="s">
        <v>3360</v>
      </c>
      <c r="F2148" s="148" t="str">
        <f>_xlfn.XLOOKUP(E2148,Candidates!$A$2:$A$1988,Candidates!$L$2:$L$1988,"new")</f>
        <v>Low IR</v>
      </c>
    </row>
    <row r="2149" spans="5:6" x14ac:dyDescent="0.2">
      <c r="E2149" t="s">
        <v>3945</v>
      </c>
      <c r="F2149" s="148" t="str">
        <f>_xlfn.XLOOKUP(E2149,Candidates!$A$2:$A$1988,Candidates!$L$2:$L$1988,"new")</f>
        <v>Low IR</v>
      </c>
    </row>
    <row r="2150" spans="5:6" x14ac:dyDescent="0.2">
      <c r="E2150" t="s">
        <v>1335</v>
      </c>
      <c r="F2150" s="148" t="str">
        <f>_xlfn.XLOOKUP(E2150,Candidates!$A$2:$A$1988,Candidates!$L$2:$L$1988,"new")</f>
        <v>Low IR</v>
      </c>
    </row>
    <row r="2151" spans="5:6" x14ac:dyDescent="0.2">
      <c r="E2151" t="s">
        <v>7342</v>
      </c>
      <c r="F2151" s="148" t="str">
        <f>_xlfn.XLOOKUP(E2151,Candidates!$A$2:$A$1988,Candidates!$L$2:$L$1988,"new")</f>
        <v>new</v>
      </c>
    </row>
    <row r="2152" spans="5:6" x14ac:dyDescent="0.2">
      <c r="E2152" t="s">
        <v>7343</v>
      </c>
      <c r="F2152" s="148" t="str">
        <f>_xlfn.XLOOKUP(E2152,Candidates!$A$2:$A$1988,Candidates!$L$2:$L$1988,"new")</f>
        <v>new</v>
      </c>
    </row>
    <row r="2153" spans="5:6" x14ac:dyDescent="0.2">
      <c r="E2153" t="s">
        <v>7344</v>
      </c>
      <c r="F2153" s="148" t="str">
        <f>_xlfn.XLOOKUP(E2153,Candidates!$A$2:$A$1988,Candidates!$L$2:$L$1988,"new")</f>
        <v>new</v>
      </c>
    </row>
    <row r="2154" spans="5:6" x14ac:dyDescent="0.2">
      <c r="E2154" t="s">
        <v>3190</v>
      </c>
      <c r="F2154" s="148" t="str">
        <f>_xlfn.XLOOKUP(E2154,Candidates!$A$2:$A$1988,Candidates!$L$2:$L$1988,"new")</f>
        <v>P</v>
      </c>
    </row>
    <row r="2155" spans="5:6" x14ac:dyDescent="0.2">
      <c r="E2155" t="s">
        <v>3815</v>
      </c>
      <c r="F2155" s="148" t="str">
        <f>_xlfn.XLOOKUP(E2155,Candidates!$A$2:$A$1988,Candidates!$L$2:$L$1988,"new")</f>
        <v>P</v>
      </c>
    </row>
    <row r="2156" spans="5:6" x14ac:dyDescent="0.2">
      <c r="E2156" t="s">
        <v>2215</v>
      </c>
      <c r="F2156" s="148" t="str">
        <f>_xlfn.XLOOKUP(E2156,Candidates!$A$2:$A$1988,Candidates!$L$2:$L$1988,"new")</f>
        <v>P</v>
      </c>
    </row>
    <row r="2157" spans="5:6" x14ac:dyDescent="0.2">
      <c r="E2157" t="s">
        <v>7345</v>
      </c>
      <c r="F2157" s="148" t="str">
        <f>_xlfn.XLOOKUP(E2157,Candidates!$A$2:$A$1988,Candidates!$L$2:$L$1988,"new")</f>
        <v>new</v>
      </c>
    </row>
    <row r="2158" spans="5:6" x14ac:dyDescent="0.2">
      <c r="E2158" t="s">
        <v>3172</v>
      </c>
      <c r="F2158" s="148" t="str">
        <f>_xlfn.XLOOKUP(E2158,Candidates!$A$2:$A$1988,Candidates!$L$2:$L$1988,"new")</f>
        <v>Low IR</v>
      </c>
    </row>
    <row r="2159" spans="5:6" x14ac:dyDescent="0.2">
      <c r="E2159" t="s">
        <v>7346</v>
      </c>
      <c r="F2159" s="148" t="str">
        <f>_xlfn.XLOOKUP(E2159,Candidates!$A$2:$A$1988,Candidates!$L$2:$L$1988,"new")</f>
        <v>new</v>
      </c>
    </row>
    <row r="2160" spans="5:6" x14ac:dyDescent="0.2">
      <c r="E2160" t="s">
        <v>1265</v>
      </c>
      <c r="F2160" s="148" t="str">
        <f>_xlfn.XLOOKUP(E2160,Candidates!$A$2:$A$1988,Candidates!$L$2:$L$1988,"new")</f>
        <v>Low IR</v>
      </c>
    </row>
    <row r="2161" spans="5:6" x14ac:dyDescent="0.2">
      <c r="E2161" t="s">
        <v>514</v>
      </c>
      <c r="F2161" s="148" t="str">
        <f>_xlfn.XLOOKUP(E2161,Candidates!$A$2:$A$1988,Candidates!$L$2:$L$1988,"new")</f>
        <v>P</v>
      </c>
    </row>
    <row r="2162" spans="5:6" x14ac:dyDescent="0.2">
      <c r="E2162" t="s">
        <v>1120</v>
      </c>
      <c r="F2162" s="148" t="str">
        <f>_xlfn.XLOOKUP(E2162,Candidates!$A$2:$A$1988,Candidates!$L$2:$L$1988,"new")</f>
        <v>Low IR</v>
      </c>
    </row>
    <row r="2163" spans="5:6" x14ac:dyDescent="0.2">
      <c r="E2163" t="s">
        <v>7347</v>
      </c>
      <c r="F2163" s="148" t="str">
        <f>_xlfn.XLOOKUP(E2163,Candidates!$A$2:$A$1988,Candidates!$L$2:$L$1988,"new")</f>
        <v>new</v>
      </c>
    </row>
    <row r="2164" spans="5:6" x14ac:dyDescent="0.2">
      <c r="E2164" t="s">
        <v>1004</v>
      </c>
      <c r="F2164" s="148" t="str">
        <f>_xlfn.XLOOKUP(E2164,Candidates!$A$2:$A$1988,Candidates!$L$2:$L$1988,"new")</f>
        <v>Low IR</v>
      </c>
    </row>
    <row r="2165" spans="5:6" x14ac:dyDescent="0.2">
      <c r="E2165" t="s">
        <v>1340</v>
      </c>
      <c r="F2165" s="148" t="str">
        <f>_xlfn.XLOOKUP(E2165,Candidates!$A$2:$A$1988,Candidates!$L$2:$L$1988,"new")</f>
        <v>Low IR</v>
      </c>
    </row>
    <row r="2166" spans="5:6" x14ac:dyDescent="0.2">
      <c r="E2166" t="s">
        <v>3009</v>
      </c>
      <c r="F2166" s="148" t="str">
        <f>_xlfn.XLOOKUP(E2166,Candidates!$A$2:$A$1988,Candidates!$L$2:$L$1988,"new")</f>
        <v>Low IR</v>
      </c>
    </row>
    <row r="2167" spans="5:6" x14ac:dyDescent="0.2">
      <c r="E2167" t="s">
        <v>7348</v>
      </c>
      <c r="F2167" s="148" t="str">
        <f>_xlfn.XLOOKUP(E2167,Candidates!$A$2:$A$1988,Candidates!$L$2:$L$1988,"new")</f>
        <v>new</v>
      </c>
    </row>
    <row r="2168" spans="5:6" x14ac:dyDescent="0.2">
      <c r="E2168" t="s">
        <v>1550</v>
      </c>
      <c r="F2168" s="148" t="str">
        <f>_xlfn.XLOOKUP(E2168,Candidates!$A$2:$A$1988,Candidates!$L$2:$L$1988,"new")</f>
        <v>P</v>
      </c>
    </row>
    <row r="2169" spans="5:6" x14ac:dyDescent="0.2">
      <c r="E2169" t="s">
        <v>934</v>
      </c>
      <c r="F2169" s="148" t="str">
        <f>_xlfn.XLOOKUP(E2169,Candidates!$A$2:$A$1988,Candidates!$L$2:$L$1988,"new")</f>
        <v>P</v>
      </c>
    </row>
    <row r="2170" spans="5:6" x14ac:dyDescent="0.2">
      <c r="E2170" t="s">
        <v>4145</v>
      </c>
      <c r="F2170" s="148" t="str">
        <f>_xlfn.XLOOKUP(E2170,Candidates!$A$2:$A$1988,Candidates!$L$2:$L$1988,"new")</f>
        <v>Low IR</v>
      </c>
    </row>
    <row r="2171" spans="5:6" x14ac:dyDescent="0.2">
      <c r="E2171" t="s">
        <v>7349</v>
      </c>
      <c r="F2171" s="148" t="str">
        <f>_xlfn.XLOOKUP(E2171,Candidates!$A$2:$A$1988,Candidates!$L$2:$L$1988,"new")</f>
        <v>new</v>
      </c>
    </row>
    <row r="2172" spans="5:6" x14ac:dyDescent="0.2">
      <c r="E2172" t="s">
        <v>3920</v>
      </c>
      <c r="F2172" s="148" t="str">
        <f>_xlfn.XLOOKUP(E2172,Candidates!$A$2:$A$1988,Candidates!$L$2:$L$1988,"new")</f>
        <v>Low IR</v>
      </c>
    </row>
    <row r="2173" spans="5:6" x14ac:dyDescent="0.2">
      <c r="E2173" t="s">
        <v>3304</v>
      </c>
      <c r="F2173" s="148" t="str">
        <f>_xlfn.XLOOKUP(E2173,Candidates!$A$2:$A$1988,Candidates!$L$2:$L$1988,"new")</f>
        <v>Low IR</v>
      </c>
    </row>
    <row r="2174" spans="5:6" x14ac:dyDescent="0.2">
      <c r="E2174" t="s">
        <v>2525</v>
      </c>
      <c r="F2174" s="148" t="str">
        <f>_xlfn.XLOOKUP(E2174,Candidates!$A$2:$A$1988,Candidates!$L$2:$L$1988,"new")</f>
        <v>P</v>
      </c>
    </row>
    <row r="2175" spans="5:6" x14ac:dyDescent="0.2">
      <c r="E2175" t="s">
        <v>7350</v>
      </c>
      <c r="F2175" s="148" t="str">
        <f>_xlfn.XLOOKUP(E2175,Candidates!$A$2:$A$1988,Candidates!$L$2:$L$1988,"new")</f>
        <v>new</v>
      </c>
    </row>
    <row r="2176" spans="5:6" x14ac:dyDescent="0.2">
      <c r="E2176" t="s">
        <v>4969</v>
      </c>
      <c r="F2176" s="148" t="str">
        <f>_xlfn.XLOOKUP(E2176,Candidates!$A$2:$A$1988,Candidates!$L$2:$L$1988,"new")</f>
        <v>Low IR</v>
      </c>
    </row>
    <row r="2177" spans="5:6" x14ac:dyDescent="0.2">
      <c r="E2177" t="s">
        <v>2650</v>
      </c>
      <c r="F2177" s="148" t="str">
        <f>_xlfn.XLOOKUP(E2177,Candidates!$A$2:$A$1988,Candidates!$L$2:$L$1988,"new")</f>
        <v>P</v>
      </c>
    </row>
    <row r="2178" spans="5:6" x14ac:dyDescent="0.2">
      <c r="E2178" t="s">
        <v>3995</v>
      </c>
      <c r="F2178" s="148" t="str">
        <f>_xlfn.XLOOKUP(E2178,Candidates!$A$2:$A$1988,Candidates!$L$2:$L$1988,"new")</f>
        <v>P</v>
      </c>
    </row>
    <row r="2179" spans="5:6" x14ac:dyDescent="0.2">
      <c r="E2179" t="s">
        <v>2629</v>
      </c>
      <c r="F2179" s="148" t="str">
        <f>_xlfn.XLOOKUP(E2179,Candidates!$A$2:$A$1988,Candidates!$L$2:$L$1988,"new")</f>
        <v>P</v>
      </c>
    </row>
    <row r="2180" spans="5:6" x14ac:dyDescent="0.2">
      <c r="E2180" t="s">
        <v>4091</v>
      </c>
      <c r="F2180" s="148" t="str">
        <f>_xlfn.XLOOKUP(E2180,Candidates!$A$2:$A$1988,Candidates!$L$2:$L$1988,"new")</f>
        <v>Low IR</v>
      </c>
    </row>
    <row r="2181" spans="5:6" x14ac:dyDescent="0.2">
      <c r="E2181" t="s">
        <v>2413</v>
      </c>
      <c r="F2181" s="148" t="str">
        <f>_xlfn.XLOOKUP(E2181,Candidates!$A$2:$A$1988,Candidates!$L$2:$L$1988,"new")</f>
        <v>P</v>
      </c>
    </row>
    <row r="2182" spans="5:6" x14ac:dyDescent="0.2">
      <c r="E2182" t="s">
        <v>5054</v>
      </c>
      <c r="F2182" s="148" t="str">
        <f>_xlfn.XLOOKUP(E2182,Candidates!$A$2:$A$1988,Candidates!$L$2:$L$1988,"new")</f>
        <v>P</v>
      </c>
    </row>
    <row r="2183" spans="5:6" x14ac:dyDescent="0.2">
      <c r="E2183" t="s">
        <v>1711</v>
      </c>
      <c r="F2183" s="148" t="str">
        <f>_xlfn.XLOOKUP(E2183,Candidates!$A$2:$A$1988,Candidates!$L$2:$L$1988,"new")</f>
        <v>Low IR</v>
      </c>
    </row>
    <row r="2184" spans="5:6" x14ac:dyDescent="0.2">
      <c r="E2184" t="s">
        <v>2702</v>
      </c>
      <c r="F2184" s="148" t="str">
        <f>_xlfn.XLOOKUP(E2184,Candidates!$A$2:$A$1988,Candidates!$L$2:$L$1988,"new")</f>
        <v>Low IR</v>
      </c>
    </row>
    <row r="2185" spans="5:6" x14ac:dyDescent="0.2">
      <c r="E2185" t="s">
        <v>2742</v>
      </c>
      <c r="F2185" s="148" t="str">
        <f>_xlfn.XLOOKUP(E2185,Candidates!$A$2:$A$1988,Candidates!$L$2:$L$1988,"new")</f>
        <v>P</v>
      </c>
    </row>
    <row r="2186" spans="5:6" x14ac:dyDescent="0.2">
      <c r="E2186" t="s">
        <v>7351</v>
      </c>
      <c r="F2186" s="148" t="str">
        <f>_xlfn.XLOOKUP(E2186,Candidates!$A$2:$A$1988,Candidates!$L$2:$L$1988,"new")</f>
        <v>new</v>
      </c>
    </row>
    <row r="2187" spans="5:6" x14ac:dyDescent="0.2">
      <c r="E2187" t="s">
        <v>1479</v>
      </c>
      <c r="F2187" s="148" t="str">
        <f>_xlfn.XLOOKUP(E2187,Candidates!$A$2:$A$1988,Candidates!$L$2:$L$1988,"new")</f>
        <v>P</v>
      </c>
    </row>
    <row r="2188" spans="5:6" x14ac:dyDescent="0.2">
      <c r="E2188" t="s">
        <v>4266</v>
      </c>
      <c r="F2188" s="148" t="str">
        <f>_xlfn.XLOOKUP(E2188,Candidates!$A$2:$A$1988,Candidates!$L$2:$L$1988,"new")</f>
        <v>Low IR</v>
      </c>
    </row>
    <row r="2189" spans="5:6" x14ac:dyDescent="0.2">
      <c r="E2189" t="s">
        <v>640</v>
      </c>
      <c r="F2189" s="148" t="str">
        <f>_xlfn.XLOOKUP(E2189,Candidates!$A$2:$A$1988,Candidates!$L$2:$L$1988,"new")</f>
        <v>P</v>
      </c>
    </row>
    <row r="2190" spans="5:6" x14ac:dyDescent="0.2">
      <c r="E2190" t="s">
        <v>7352</v>
      </c>
      <c r="F2190" s="148" t="str">
        <f>_xlfn.XLOOKUP(E2190,Candidates!$A$2:$A$1988,Candidates!$L$2:$L$1988,"new")</f>
        <v>new</v>
      </c>
    </row>
    <row r="2191" spans="5:6" x14ac:dyDescent="0.2">
      <c r="E2191" t="s">
        <v>7353</v>
      </c>
      <c r="F2191" s="148" t="str">
        <f>_xlfn.XLOOKUP(E2191,Candidates!$A$2:$A$1988,Candidates!$L$2:$L$1988,"new")</f>
        <v>new</v>
      </c>
    </row>
    <row r="2192" spans="5:6" x14ac:dyDescent="0.2">
      <c r="E2192" t="s">
        <v>7354</v>
      </c>
      <c r="F2192" s="148" t="str">
        <f>_xlfn.XLOOKUP(E2192,Candidates!$A$2:$A$1988,Candidates!$L$2:$L$1988,"new")</f>
        <v>new</v>
      </c>
    </row>
    <row r="2193" spans="5:6" x14ac:dyDescent="0.2">
      <c r="E2193" t="s">
        <v>7355</v>
      </c>
      <c r="F2193" s="148" t="str">
        <f>_xlfn.XLOOKUP(E2193,Candidates!$A$2:$A$1988,Candidates!$L$2:$L$1988,"new")</f>
        <v>new</v>
      </c>
    </row>
    <row r="2194" spans="5:6" x14ac:dyDescent="0.2">
      <c r="E2194" t="s">
        <v>2173</v>
      </c>
      <c r="F2194" s="148" t="str">
        <f>_xlfn.XLOOKUP(E2194,Candidates!$A$2:$A$1988,Candidates!$L$2:$L$1988,"new")</f>
        <v>P</v>
      </c>
    </row>
    <row r="2195" spans="5:6" x14ac:dyDescent="0.2">
      <c r="E2195" t="s">
        <v>3399</v>
      </c>
      <c r="F2195" s="148" t="str">
        <f>_xlfn.XLOOKUP(E2195,Candidates!$A$2:$A$1988,Candidates!$L$2:$L$1988,"new")</f>
        <v>Low IR</v>
      </c>
    </row>
    <row r="2196" spans="5:6" x14ac:dyDescent="0.2">
      <c r="E2196" t="s">
        <v>4271</v>
      </c>
      <c r="F2196" s="148" t="str">
        <f>_xlfn.XLOOKUP(E2196,Candidates!$A$2:$A$1988,Candidates!$L$2:$L$1988,"new")</f>
        <v>P</v>
      </c>
    </row>
    <row r="2197" spans="5:6" x14ac:dyDescent="0.2">
      <c r="E2197" t="s">
        <v>5127</v>
      </c>
      <c r="F2197" s="148" t="str">
        <f>_xlfn.XLOOKUP(E2197,Candidates!$A$2:$A$1988,Candidates!$L$2:$L$1988,"new")</f>
        <v>Low IR</v>
      </c>
    </row>
    <row r="2198" spans="5:6" x14ac:dyDescent="0.2">
      <c r="E2198" t="s">
        <v>4060</v>
      </c>
      <c r="F2198" s="148" t="str">
        <f>_xlfn.XLOOKUP(E2198,Candidates!$A$2:$A$1988,Candidates!$L$2:$L$1988,"new")</f>
        <v>P</v>
      </c>
    </row>
    <row r="2199" spans="5:6" x14ac:dyDescent="0.2">
      <c r="E2199" t="s">
        <v>4789</v>
      </c>
      <c r="F2199" s="148" t="str">
        <f>_xlfn.XLOOKUP(E2199,Candidates!$A$2:$A$1988,Candidates!$L$2:$L$1988,"new")</f>
        <v>P</v>
      </c>
    </row>
    <row r="2200" spans="5:6" x14ac:dyDescent="0.2">
      <c r="E2200" t="s">
        <v>3973</v>
      </c>
      <c r="F2200" s="148" t="str">
        <f>_xlfn.XLOOKUP(E2200,Candidates!$A$2:$A$1988,Candidates!$L$2:$L$1988,"new")</f>
        <v>Low IR</v>
      </c>
    </row>
    <row r="2201" spans="5:6" x14ac:dyDescent="0.2">
      <c r="E2201" t="s">
        <v>785</v>
      </c>
      <c r="F2201" s="148" t="str">
        <f>_xlfn.XLOOKUP(E2201,Candidates!$A$2:$A$1988,Candidates!$L$2:$L$1988,"new")</f>
        <v>P</v>
      </c>
    </row>
    <row r="2202" spans="5:6" x14ac:dyDescent="0.2">
      <c r="E2202" t="s">
        <v>1432</v>
      </c>
      <c r="F2202" s="148" t="str">
        <f>_xlfn.XLOOKUP(E2202,Candidates!$A$2:$A$1988,Candidates!$L$2:$L$1988,"new")</f>
        <v>Low IR</v>
      </c>
    </row>
    <row r="2203" spans="5:6" x14ac:dyDescent="0.2">
      <c r="E2203" t="s">
        <v>1216</v>
      </c>
      <c r="F2203" s="148" t="str">
        <f>_xlfn.XLOOKUP(E2203,Candidates!$A$2:$A$1988,Candidates!$L$2:$L$1988,"new")</f>
        <v>Low IR</v>
      </c>
    </row>
    <row r="2204" spans="5:6" x14ac:dyDescent="0.2">
      <c r="E2204" t="s">
        <v>581</v>
      </c>
      <c r="F2204" s="148" t="str">
        <f>_xlfn.XLOOKUP(E2204,Candidates!$A$2:$A$1988,Candidates!$L$2:$L$1988,"new")</f>
        <v>P</v>
      </c>
    </row>
    <row r="2205" spans="5:6" x14ac:dyDescent="0.2">
      <c r="E2205" t="s">
        <v>4311</v>
      </c>
      <c r="F2205" s="148" t="str">
        <f>_xlfn.XLOOKUP(E2205,Candidates!$A$2:$A$1988,Candidates!$L$2:$L$1988,"new")</f>
        <v>Low IR</v>
      </c>
    </row>
    <row r="2206" spans="5:6" x14ac:dyDescent="0.2">
      <c r="E2206" t="s">
        <v>2815</v>
      </c>
      <c r="F2206" s="148" t="str">
        <f>_xlfn.XLOOKUP(E2206,Candidates!$A$2:$A$1988,Candidates!$L$2:$L$1988,"new")</f>
        <v>Low IR</v>
      </c>
    </row>
    <row r="2207" spans="5:6" x14ac:dyDescent="0.2">
      <c r="E2207" t="s">
        <v>5165</v>
      </c>
      <c r="F2207" s="148" t="str">
        <f>_xlfn.XLOOKUP(E2207,Candidates!$A$2:$A$1988,Candidates!$L$2:$L$1988,"new")</f>
        <v>Low IR</v>
      </c>
    </row>
    <row r="2208" spans="5:6" x14ac:dyDescent="0.2">
      <c r="E2208" t="s">
        <v>4998</v>
      </c>
      <c r="F2208" s="148" t="str">
        <f>_xlfn.XLOOKUP(E2208,Candidates!$A$2:$A$1988,Candidates!$L$2:$L$1988,"new")</f>
        <v>Low IR</v>
      </c>
    </row>
    <row r="2209" spans="5:6" x14ac:dyDescent="0.2">
      <c r="E2209" t="s">
        <v>1502</v>
      </c>
      <c r="F2209" s="148" t="str">
        <f>_xlfn.XLOOKUP(E2209,Candidates!$A$2:$A$1988,Candidates!$L$2:$L$1988,"new")</f>
        <v>P</v>
      </c>
    </row>
    <row r="2210" spans="5:6" x14ac:dyDescent="0.2">
      <c r="E2210" t="s">
        <v>2619</v>
      </c>
      <c r="F2210" s="148" t="str">
        <f>_xlfn.XLOOKUP(E2210,Candidates!$A$2:$A$1988,Candidates!$L$2:$L$1988,"new")</f>
        <v>P</v>
      </c>
    </row>
    <row r="2211" spans="5:6" x14ac:dyDescent="0.2">
      <c r="E2211" t="s">
        <v>7356</v>
      </c>
      <c r="F2211" s="148" t="str">
        <f>_xlfn.XLOOKUP(E2211,Candidates!$A$2:$A$1988,Candidates!$L$2:$L$1988,"new")</f>
        <v>new</v>
      </c>
    </row>
    <row r="2212" spans="5:6" x14ac:dyDescent="0.2">
      <c r="E2212" t="s">
        <v>7357</v>
      </c>
      <c r="F2212" s="148" t="str">
        <f>_xlfn.XLOOKUP(E2212,Candidates!$A$2:$A$1988,Candidates!$L$2:$L$1988,"new")</f>
        <v>new</v>
      </c>
    </row>
    <row r="2213" spans="5:6" x14ac:dyDescent="0.2">
      <c r="E2213" t="s">
        <v>7358</v>
      </c>
      <c r="F2213" s="148" t="str">
        <f>_xlfn.XLOOKUP(E2213,Candidates!$A$2:$A$1988,Candidates!$L$2:$L$1988,"new")</f>
        <v>new</v>
      </c>
    </row>
    <row r="2214" spans="5:6" x14ac:dyDescent="0.2">
      <c r="E2214" t="s">
        <v>7359</v>
      </c>
      <c r="F2214" s="148" t="str">
        <f>_xlfn.XLOOKUP(E2214,Candidates!$A$2:$A$1988,Candidates!$L$2:$L$1988,"new")</f>
        <v>new</v>
      </c>
    </row>
    <row r="2215" spans="5:6" x14ac:dyDescent="0.2">
      <c r="E2215" t="s">
        <v>1071</v>
      </c>
      <c r="F2215" s="148" t="str">
        <f>_xlfn.XLOOKUP(E2215,Candidates!$A$2:$A$1988,Candidates!$L$2:$L$1988,"new")</f>
        <v>Low IR</v>
      </c>
    </row>
    <row r="2216" spans="5:6" x14ac:dyDescent="0.2">
      <c r="E2216" t="s">
        <v>7360</v>
      </c>
      <c r="F2216" s="148" t="str">
        <f>_xlfn.XLOOKUP(E2216,Candidates!$A$2:$A$1988,Candidates!$L$2:$L$1988,"new")</f>
        <v>new</v>
      </c>
    </row>
    <row r="2217" spans="5:6" x14ac:dyDescent="0.2">
      <c r="E2217" t="s">
        <v>1740</v>
      </c>
      <c r="F2217" s="148" t="str">
        <f>_xlfn.XLOOKUP(E2217,Candidates!$A$2:$A$1988,Candidates!$L$2:$L$1988,"new")</f>
        <v>Low IR</v>
      </c>
    </row>
    <row r="2218" spans="5:6" x14ac:dyDescent="0.2">
      <c r="E2218" t="s">
        <v>5088</v>
      </c>
      <c r="F2218" s="148" t="str">
        <f>_xlfn.XLOOKUP(E2218,Candidates!$A$2:$A$1988,Candidates!$L$2:$L$1988,"new")</f>
        <v>Low IR</v>
      </c>
    </row>
    <row r="2219" spans="5:6" x14ac:dyDescent="0.2">
      <c r="E2219" t="s">
        <v>1168</v>
      </c>
      <c r="F2219" s="148" t="str">
        <f>_xlfn.XLOOKUP(E2219,Candidates!$A$2:$A$1988,Candidates!$L$2:$L$1988,"new")</f>
        <v>Low IR</v>
      </c>
    </row>
    <row r="2220" spans="5:6" x14ac:dyDescent="0.2">
      <c r="E2220" t="s">
        <v>3376</v>
      </c>
      <c r="F2220" s="148" t="str">
        <f>_xlfn.XLOOKUP(E2220,Candidates!$A$2:$A$1988,Candidates!$L$2:$L$1988,"new")</f>
        <v>Low IR</v>
      </c>
    </row>
    <row r="2221" spans="5:6" x14ac:dyDescent="0.2">
      <c r="E2221" t="s">
        <v>2427</v>
      </c>
      <c r="F2221" s="148" t="str">
        <f>_xlfn.XLOOKUP(E2221,Candidates!$A$2:$A$1988,Candidates!$L$2:$L$1988,"new")</f>
        <v>P</v>
      </c>
    </row>
    <row r="2222" spans="5:6" x14ac:dyDescent="0.2">
      <c r="E2222" t="s">
        <v>7361</v>
      </c>
      <c r="F2222" s="148" t="str">
        <f>_xlfn.XLOOKUP(E2222,Candidates!$A$2:$A$1988,Candidates!$L$2:$L$1988,"new")</f>
        <v>new</v>
      </c>
    </row>
    <row r="2223" spans="5:6" x14ac:dyDescent="0.2">
      <c r="E2223" t="s">
        <v>501</v>
      </c>
      <c r="F2223" s="148" t="str">
        <f>_xlfn.XLOOKUP(E2223,Candidates!$A$2:$A$1988,Candidates!$L$2:$L$1988,"new")</f>
        <v>P</v>
      </c>
    </row>
    <row r="2224" spans="5:6" x14ac:dyDescent="0.2">
      <c r="E2224" t="s">
        <v>4482</v>
      </c>
      <c r="F2224" s="148" t="str">
        <f>_xlfn.XLOOKUP(E2224,Candidates!$A$2:$A$1988,Candidates!$L$2:$L$1988,"new")</f>
        <v>Low IR</v>
      </c>
    </row>
    <row r="2225" spans="5:6" x14ac:dyDescent="0.2">
      <c r="E2225" t="s">
        <v>3718</v>
      </c>
      <c r="F2225" s="148" t="str">
        <f>_xlfn.XLOOKUP(E2225,Candidates!$A$2:$A$1988,Candidates!$L$2:$L$1988,"new")</f>
        <v>Low IR</v>
      </c>
    </row>
    <row r="2226" spans="5:6" x14ac:dyDescent="0.2">
      <c r="E2226" t="s">
        <v>2305</v>
      </c>
      <c r="F2226" s="148" t="str">
        <f>_xlfn.XLOOKUP(E2226,Candidates!$A$2:$A$1988,Candidates!$L$2:$L$1988,"new")</f>
        <v>P</v>
      </c>
    </row>
    <row r="2227" spans="5:6" x14ac:dyDescent="0.2">
      <c r="E2227" t="s">
        <v>4946</v>
      </c>
      <c r="F2227" s="148" t="str">
        <f>_xlfn.XLOOKUP(E2227,Candidates!$A$2:$A$1988,Candidates!$L$2:$L$1988,"new")</f>
        <v>P</v>
      </c>
    </row>
    <row r="2228" spans="5:6" x14ac:dyDescent="0.2">
      <c r="E2228" t="s">
        <v>2381</v>
      </c>
      <c r="F2228" s="148" t="str">
        <f>_xlfn.XLOOKUP(E2228,Candidates!$A$2:$A$1988,Candidates!$L$2:$L$1988,"new")</f>
        <v>P</v>
      </c>
    </row>
    <row r="2229" spans="5:6" x14ac:dyDescent="0.2">
      <c r="E2229" t="s">
        <v>7362</v>
      </c>
      <c r="F2229" s="148" t="str">
        <f>_xlfn.XLOOKUP(E2229,Candidates!$A$2:$A$1988,Candidates!$L$2:$L$1988,"new")</f>
        <v>new</v>
      </c>
    </row>
    <row r="2230" spans="5:6" x14ac:dyDescent="0.2">
      <c r="E2230" t="s">
        <v>3872</v>
      </c>
      <c r="F2230" s="148" t="str">
        <f>_xlfn.XLOOKUP(E2230,Candidates!$A$2:$A$1988,Candidates!$L$2:$L$1988,"new")</f>
        <v>P</v>
      </c>
    </row>
    <row r="2231" spans="5:6" x14ac:dyDescent="0.2">
      <c r="E2231" t="s">
        <v>7363</v>
      </c>
      <c r="F2231" s="148" t="str">
        <f>_xlfn.XLOOKUP(E2231,Candidates!$A$2:$A$1988,Candidates!$L$2:$L$1988,"new")</f>
        <v>new</v>
      </c>
    </row>
    <row r="2232" spans="5:6" x14ac:dyDescent="0.2">
      <c r="E2232" t="s">
        <v>7364</v>
      </c>
      <c r="F2232" s="148" t="str">
        <f>_xlfn.XLOOKUP(E2232,Candidates!$A$2:$A$1988,Candidates!$L$2:$L$1988,"new")</f>
        <v>new</v>
      </c>
    </row>
    <row r="2233" spans="5:6" x14ac:dyDescent="0.2">
      <c r="E2233" t="s">
        <v>7365</v>
      </c>
      <c r="F2233" s="148" t="str">
        <f>_xlfn.XLOOKUP(E2233,Candidates!$A$2:$A$1988,Candidates!$L$2:$L$1988,"new")</f>
        <v>new</v>
      </c>
    </row>
    <row r="2234" spans="5:6" x14ac:dyDescent="0.2">
      <c r="E2234" t="s">
        <v>3885</v>
      </c>
      <c r="F2234" s="148" t="str">
        <f>_xlfn.XLOOKUP(E2234,Candidates!$A$2:$A$1988,Candidates!$L$2:$L$1988,"new")</f>
        <v>P</v>
      </c>
    </row>
    <row r="2235" spans="5:6" x14ac:dyDescent="0.2">
      <c r="E2235" t="s">
        <v>2529</v>
      </c>
      <c r="F2235" s="148" t="str">
        <f>_xlfn.XLOOKUP(E2235,Candidates!$A$2:$A$1988,Candidates!$L$2:$L$1988,"new")</f>
        <v>P</v>
      </c>
    </row>
    <row r="2236" spans="5:6" x14ac:dyDescent="0.2">
      <c r="E2236" t="s">
        <v>7366</v>
      </c>
      <c r="F2236" s="148" t="str">
        <f>_xlfn.XLOOKUP(E2236,Candidates!$A$2:$A$1988,Candidates!$L$2:$L$1988,"new")</f>
        <v>new</v>
      </c>
    </row>
    <row r="2237" spans="5:6" x14ac:dyDescent="0.2">
      <c r="E2237" t="s">
        <v>2874</v>
      </c>
      <c r="F2237" s="148" t="str">
        <f>_xlfn.XLOOKUP(E2237,Candidates!$A$2:$A$1988,Candidates!$L$2:$L$1988,"new")</f>
        <v>Low IR</v>
      </c>
    </row>
    <row r="2238" spans="5:6" x14ac:dyDescent="0.2">
      <c r="E2238" t="s">
        <v>5263</v>
      </c>
      <c r="F2238" s="148" t="str">
        <f>_xlfn.XLOOKUP(E2238,Candidates!$A$2:$A$1988,Candidates!$L$2:$L$1988,"new")</f>
        <v>Low IR</v>
      </c>
    </row>
    <row r="2239" spans="5:6" x14ac:dyDescent="0.2">
      <c r="E2239" t="s">
        <v>3738</v>
      </c>
      <c r="F2239" s="148" t="str">
        <f>_xlfn.XLOOKUP(E2239,Candidates!$A$2:$A$1988,Candidates!$L$2:$L$1988,"new")</f>
        <v>P</v>
      </c>
    </row>
    <row r="2240" spans="5:6" x14ac:dyDescent="0.2">
      <c r="E2240" t="s">
        <v>3833</v>
      </c>
      <c r="F2240" s="148" t="str">
        <f>_xlfn.XLOOKUP(E2240,Candidates!$A$2:$A$1988,Candidates!$L$2:$L$1988,"new")</f>
        <v>P</v>
      </c>
    </row>
    <row r="2241" spans="5:6" x14ac:dyDescent="0.2">
      <c r="E2241" t="s">
        <v>995</v>
      </c>
      <c r="F2241" s="148" t="str">
        <f>_xlfn.XLOOKUP(E2241,Candidates!$A$2:$A$1988,Candidates!$L$2:$L$1988,"new")</f>
        <v>P</v>
      </c>
    </row>
    <row r="2242" spans="5:6" x14ac:dyDescent="0.2">
      <c r="E2242" t="s">
        <v>7367</v>
      </c>
      <c r="F2242" s="148" t="str">
        <f>_xlfn.XLOOKUP(E2242,Candidates!$A$2:$A$1988,Candidates!$L$2:$L$1988,"new")</f>
        <v>new</v>
      </c>
    </row>
    <row r="2243" spans="5:6" x14ac:dyDescent="0.2">
      <c r="E2243" t="s">
        <v>3253</v>
      </c>
      <c r="F2243" s="148" t="str">
        <f>_xlfn.XLOOKUP(E2243,Candidates!$A$2:$A$1988,Candidates!$L$2:$L$1988,"new")</f>
        <v>P</v>
      </c>
    </row>
    <row r="2244" spans="5:6" x14ac:dyDescent="0.2">
      <c r="E2244" t="s">
        <v>1660</v>
      </c>
      <c r="F2244" s="148" t="str">
        <f>_xlfn.XLOOKUP(E2244,Candidates!$A$2:$A$1988,Candidates!$L$2:$L$1988,"new")</f>
        <v>Low IR</v>
      </c>
    </row>
    <row r="2245" spans="5:6" x14ac:dyDescent="0.2">
      <c r="E2245" t="s">
        <v>4387</v>
      </c>
      <c r="F2245" s="148" t="str">
        <f>_xlfn.XLOOKUP(E2245,Candidates!$A$2:$A$1988,Candidates!$L$2:$L$1988,"new")</f>
        <v>Low IR</v>
      </c>
    </row>
    <row r="2246" spans="5:6" x14ac:dyDescent="0.2">
      <c r="E2246" t="s">
        <v>5129</v>
      </c>
      <c r="F2246" s="148" t="str">
        <f>_xlfn.XLOOKUP(E2246,Candidates!$A$2:$A$1988,Candidates!$L$2:$L$1988,"new")</f>
        <v>Low IR</v>
      </c>
    </row>
    <row r="2247" spans="5:6" x14ac:dyDescent="0.2">
      <c r="E2247" t="s">
        <v>4151</v>
      </c>
      <c r="F2247" s="148" t="str">
        <f>_xlfn.XLOOKUP(E2247,Candidates!$A$2:$A$1988,Candidates!$L$2:$L$1988,"new")</f>
        <v>Low IR</v>
      </c>
    </row>
    <row r="2248" spans="5:6" x14ac:dyDescent="0.2">
      <c r="E2248" t="s">
        <v>4250</v>
      </c>
      <c r="F2248" s="148" t="str">
        <f>_xlfn.XLOOKUP(E2248,Candidates!$A$2:$A$1988,Candidates!$L$2:$L$1988,"new")</f>
        <v>Low IR</v>
      </c>
    </row>
    <row r="2249" spans="5:6" x14ac:dyDescent="0.2">
      <c r="E2249" t="s">
        <v>4635</v>
      </c>
      <c r="F2249" s="148" t="str">
        <f>_xlfn.XLOOKUP(E2249,Candidates!$A$2:$A$1988,Candidates!$L$2:$L$1988,"new")</f>
        <v>P</v>
      </c>
    </row>
    <row r="2250" spans="5:6" x14ac:dyDescent="0.2">
      <c r="E2250" t="s">
        <v>2857</v>
      </c>
      <c r="F2250" s="148" t="str">
        <f>_xlfn.XLOOKUP(E2250,Candidates!$A$2:$A$1988,Candidates!$L$2:$L$1988,"new")</f>
        <v>P</v>
      </c>
    </row>
    <row r="2251" spans="5:6" x14ac:dyDescent="0.2">
      <c r="E2251" t="s">
        <v>885</v>
      </c>
      <c r="F2251" s="148" t="str">
        <f>_xlfn.XLOOKUP(E2251,Candidates!$A$2:$A$1988,Candidates!$L$2:$L$1988,"new")</f>
        <v>Low IR</v>
      </c>
    </row>
    <row r="2252" spans="5:6" x14ac:dyDescent="0.2">
      <c r="E2252" t="s">
        <v>7368</v>
      </c>
      <c r="F2252" s="148" t="str">
        <f>_xlfn.XLOOKUP(E2252,Candidates!$A$2:$A$1988,Candidates!$L$2:$L$1988,"new")</f>
        <v>new</v>
      </c>
    </row>
    <row r="2253" spans="5:6" x14ac:dyDescent="0.2">
      <c r="E2253" t="s">
        <v>7369</v>
      </c>
      <c r="F2253" s="148" t="str">
        <f>_xlfn.XLOOKUP(E2253,Candidates!$A$2:$A$1988,Candidates!$L$2:$L$1988,"new")</f>
        <v>new</v>
      </c>
    </row>
    <row r="2254" spans="5:6" x14ac:dyDescent="0.2">
      <c r="E2254" t="s">
        <v>1538</v>
      </c>
      <c r="F2254" s="148" t="str">
        <f>_xlfn.XLOOKUP(E2254,Candidates!$A$2:$A$1988,Candidates!$L$2:$L$1988,"new")</f>
        <v>Low IR</v>
      </c>
    </row>
    <row r="2255" spans="5:6" x14ac:dyDescent="0.2">
      <c r="E2255" t="s">
        <v>1499</v>
      </c>
      <c r="F2255" s="148" t="str">
        <f>_xlfn.XLOOKUP(E2255,Candidates!$A$2:$A$1988,Candidates!$L$2:$L$1988,"new")</f>
        <v>P</v>
      </c>
    </row>
    <row r="2256" spans="5:6" x14ac:dyDescent="0.2">
      <c r="E2256" t="s">
        <v>3509</v>
      </c>
      <c r="F2256" s="148" t="str">
        <f>_xlfn.XLOOKUP(E2256,Candidates!$A$2:$A$1988,Candidates!$L$2:$L$1988,"new")</f>
        <v>Low IR</v>
      </c>
    </row>
    <row r="2257" spans="5:6" x14ac:dyDescent="0.2">
      <c r="E2257" t="s">
        <v>1687</v>
      </c>
      <c r="F2257" s="148" t="str">
        <f>_xlfn.XLOOKUP(E2257,Candidates!$A$2:$A$1988,Candidates!$L$2:$L$1988,"new")</f>
        <v>P</v>
      </c>
    </row>
    <row r="2258" spans="5:6" x14ac:dyDescent="0.2">
      <c r="E2258" t="s">
        <v>1118</v>
      </c>
      <c r="F2258" s="148" t="str">
        <f>_xlfn.XLOOKUP(E2258,Candidates!$A$2:$A$1988,Candidates!$L$2:$L$1988,"new")</f>
        <v>Low IR</v>
      </c>
    </row>
    <row r="2259" spans="5:6" x14ac:dyDescent="0.2">
      <c r="E2259" t="s">
        <v>4579</v>
      </c>
      <c r="F2259" s="148" t="str">
        <f>_xlfn.XLOOKUP(E2259,Candidates!$A$2:$A$1988,Candidates!$L$2:$L$1988,"new")</f>
        <v>Low IR</v>
      </c>
    </row>
    <row r="2260" spans="5:6" x14ac:dyDescent="0.2">
      <c r="E2260" t="s">
        <v>3223</v>
      </c>
      <c r="F2260" s="148" t="str">
        <f>_xlfn.XLOOKUP(E2260,Candidates!$A$2:$A$1988,Candidates!$L$2:$L$1988,"new")</f>
        <v>P</v>
      </c>
    </row>
    <row r="2261" spans="5:6" x14ac:dyDescent="0.2">
      <c r="E2261" t="s">
        <v>5227</v>
      </c>
      <c r="F2261" s="148" t="str">
        <f>_xlfn.XLOOKUP(E2261,Candidates!$A$2:$A$1988,Candidates!$L$2:$L$1988,"new")</f>
        <v>Low IR</v>
      </c>
    </row>
    <row r="2262" spans="5:6" x14ac:dyDescent="0.2">
      <c r="E2262" t="s">
        <v>2425</v>
      </c>
      <c r="F2262" s="148" t="str">
        <f>_xlfn.XLOOKUP(E2262,Candidates!$A$2:$A$1988,Candidates!$L$2:$L$1988,"new")</f>
        <v>P</v>
      </c>
    </row>
    <row r="2263" spans="5:6" x14ac:dyDescent="0.2">
      <c r="E2263" t="s">
        <v>4606</v>
      </c>
      <c r="F2263" s="148" t="str">
        <f>_xlfn.XLOOKUP(E2263,Candidates!$A$2:$A$1988,Candidates!$L$2:$L$1988,"new")</f>
        <v>Low IR</v>
      </c>
    </row>
    <row r="2264" spans="5:6" x14ac:dyDescent="0.2">
      <c r="E2264" t="s">
        <v>7370</v>
      </c>
      <c r="F2264" s="148" t="str">
        <f>_xlfn.XLOOKUP(E2264,Candidates!$A$2:$A$1988,Candidates!$L$2:$L$1988,"new")</f>
        <v>new</v>
      </c>
    </row>
    <row r="2265" spans="5:6" x14ac:dyDescent="0.2">
      <c r="E2265" t="s">
        <v>1155</v>
      </c>
      <c r="F2265" s="148" t="str">
        <f>_xlfn.XLOOKUP(E2265,Candidates!$A$2:$A$1988,Candidates!$L$2:$L$1988,"new")</f>
        <v>P</v>
      </c>
    </row>
    <row r="2266" spans="5:6" x14ac:dyDescent="0.2">
      <c r="E2266" t="s">
        <v>3799</v>
      </c>
      <c r="F2266" s="148" t="str">
        <f>_xlfn.XLOOKUP(E2266,Candidates!$A$2:$A$1988,Candidates!$L$2:$L$1988,"new")</f>
        <v>P</v>
      </c>
    </row>
    <row r="2267" spans="5:6" x14ac:dyDescent="0.2">
      <c r="E2267" t="s">
        <v>7371</v>
      </c>
      <c r="F2267" s="148" t="str">
        <f>_xlfn.XLOOKUP(E2267,Candidates!$A$2:$A$1988,Candidates!$L$2:$L$1988,"new")</f>
        <v>new</v>
      </c>
    </row>
    <row r="2268" spans="5:6" x14ac:dyDescent="0.2">
      <c r="E2268" t="s">
        <v>7372</v>
      </c>
      <c r="F2268" s="148" t="str">
        <f>_xlfn.XLOOKUP(E2268,Candidates!$A$2:$A$1988,Candidates!$L$2:$L$1988,"new")</f>
        <v>new</v>
      </c>
    </row>
    <row r="2269" spans="5:6" x14ac:dyDescent="0.2">
      <c r="E2269" t="s">
        <v>2035</v>
      </c>
      <c r="F2269" s="148" t="str">
        <f>_xlfn.XLOOKUP(E2269,Candidates!$A$2:$A$1988,Candidates!$L$2:$L$1988,"new")</f>
        <v>P</v>
      </c>
    </row>
    <row r="2270" spans="5:6" x14ac:dyDescent="0.2">
      <c r="E2270" t="s">
        <v>2250</v>
      </c>
      <c r="F2270" s="148" t="str">
        <f>_xlfn.XLOOKUP(E2270,Candidates!$A$2:$A$1988,Candidates!$L$2:$L$1988,"new")</f>
        <v>Low IR</v>
      </c>
    </row>
    <row r="2271" spans="5:6" x14ac:dyDescent="0.2">
      <c r="E2271" t="s">
        <v>5254</v>
      </c>
      <c r="F2271" s="148" t="str">
        <f>_xlfn.XLOOKUP(E2271,Candidates!$A$2:$A$1988,Candidates!$L$2:$L$1988,"new")</f>
        <v>Low IR</v>
      </c>
    </row>
    <row r="2272" spans="5:6" x14ac:dyDescent="0.2">
      <c r="E2272" t="s">
        <v>4307</v>
      </c>
      <c r="F2272" s="148" t="str">
        <f>_xlfn.XLOOKUP(E2272,Candidates!$A$2:$A$1988,Candidates!$L$2:$L$1988,"new")</f>
        <v>Low IR</v>
      </c>
    </row>
    <row r="2273" spans="5:6" x14ac:dyDescent="0.2">
      <c r="E2273" t="s">
        <v>7373</v>
      </c>
      <c r="F2273" s="148" t="str">
        <f>_xlfn.XLOOKUP(E2273,Candidates!$A$2:$A$1988,Candidates!$L$2:$L$1988,"new")</f>
        <v>new</v>
      </c>
    </row>
    <row r="2274" spans="5:6" x14ac:dyDescent="0.2">
      <c r="E2274" t="s">
        <v>2825</v>
      </c>
      <c r="F2274" s="148" t="str">
        <f>_xlfn.XLOOKUP(E2274,Candidates!$A$2:$A$1988,Candidates!$L$2:$L$1988,"new")</f>
        <v>Low IR</v>
      </c>
    </row>
    <row r="2275" spans="5:6" x14ac:dyDescent="0.2">
      <c r="E2275" t="s">
        <v>7374</v>
      </c>
      <c r="F2275" s="148" t="str">
        <f>_xlfn.XLOOKUP(E2275,Candidates!$A$2:$A$1988,Candidates!$L$2:$L$1988,"new")</f>
        <v>new</v>
      </c>
    </row>
    <row r="2276" spans="5:6" x14ac:dyDescent="0.2">
      <c r="E2276" t="s">
        <v>7375</v>
      </c>
      <c r="F2276" s="148" t="str">
        <f>_xlfn.XLOOKUP(E2276,Candidates!$A$2:$A$1988,Candidates!$L$2:$L$1988,"new")</f>
        <v>new</v>
      </c>
    </row>
    <row r="2277" spans="5:6" x14ac:dyDescent="0.2">
      <c r="E2277" t="s">
        <v>1670</v>
      </c>
      <c r="F2277" s="148" t="str">
        <f>_xlfn.XLOOKUP(E2277,Candidates!$A$2:$A$1988,Candidates!$L$2:$L$1988,"new")</f>
        <v>P</v>
      </c>
    </row>
    <row r="2278" spans="5:6" x14ac:dyDescent="0.2">
      <c r="E2278" t="s">
        <v>2841</v>
      </c>
      <c r="F2278" s="148" t="str">
        <f>_xlfn.XLOOKUP(E2278,Candidates!$A$2:$A$1988,Candidates!$L$2:$L$1988,"new")</f>
        <v>Low IR</v>
      </c>
    </row>
    <row r="2279" spans="5:6" x14ac:dyDescent="0.2">
      <c r="E2279" t="s">
        <v>7376</v>
      </c>
      <c r="F2279" s="148" t="str">
        <f>_xlfn.XLOOKUP(E2279,Candidates!$A$2:$A$1988,Candidates!$L$2:$L$1988,"new")</f>
        <v>new</v>
      </c>
    </row>
    <row r="2280" spans="5:6" x14ac:dyDescent="0.2">
      <c r="E2280" t="s">
        <v>740</v>
      </c>
      <c r="F2280" s="148" t="str">
        <f>_xlfn.XLOOKUP(E2280,Candidates!$A$2:$A$1988,Candidates!$L$2:$L$1988,"new")</f>
        <v>P</v>
      </c>
    </row>
    <row r="2281" spans="5:6" x14ac:dyDescent="0.2">
      <c r="E2281" t="s">
        <v>365</v>
      </c>
      <c r="F2281" s="148" t="str">
        <f>_xlfn.XLOOKUP(E2281,Candidates!$A$2:$A$1988,Candidates!$L$2:$L$1988,"new")</f>
        <v>P</v>
      </c>
    </row>
    <row r="2282" spans="5:6" x14ac:dyDescent="0.2">
      <c r="E2282" t="s">
        <v>1745</v>
      </c>
      <c r="F2282" s="148" t="str">
        <f>_xlfn.XLOOKUP(E2282,Candidates!$A$2:$A$1988,Candidates!$L$2:$L$1988,"new")</f>
        <v>Low IR</v>
      </c>
    </row>
    <row r="2283" spans="5:6" x14ac:dyDescent="0.2">
      <c r="E2283" t="s">
        <v>3002</v>
      </c>
      <c r="F2283" s="148" t="str">
        <f>_xlfn.XLOOKUP(E2283,Candidates!$A$2:$A$1988,Candidates!$L$2:$L$1988,"new")</f>
        <v>Low IR</v>
      </c>
    </row>
    <row r="2284" spans="5:6" x14ac:dyDescent="0.2">
      <c r="E2284" t="s">
        <v>4956</v>
      </c>
      <c r="F2284" s="148" t="str">
        <f>_xlfn.XLOOKUP(E2284,Candidates!$A$2:$A$1988,Candidates!$L$2:$L$1988,"new")</f>
        <v>Low IR</v>
      </c>
    </row>
    <row r="2285" spans="5:6" x14ac:dyDescent="0.2">
      <c r="E2285" t="s">
        <v>725</v>
      </c>
      <c r="F2285" s="148" t="str">
        <f>_xlfn.XLOOKUP(E2285,Candidates!$A$2:$A$1988,Candidates!$L$2:$L$1988,"new")</f>
        <v>P</v>
      </c>
    </row>
    <row r="2286" spans="5:6" x14ac:dyDescent="0.2">
      <c r="E2286" t="s">
        <v>7377</v>
      </c>
      <c r="F2286" s="148" t="str">
        <f>_xlfn.XLOOKUP(E2286,Candidates!$A$2:$A$1988,Candidates!$L$2:$L$1988,"new")</f>
        <v>new</v>
      </c>
    </row>
    <row r="2287" spans="5:6" x14ac:dyDescent="0.2">
      <c r="E2287" t="s">
        <v>3457</v>
      </c>
      <c r="F2287" s="148" t="str">
        <f>_xlfn.XLOOKUP(E2287,Candidates!$A$2:$A$1988,Candidates!$L$2:$L$1988,"new")</f>
        <v>P</v>
      </c>
    </row>
    <row r="2288" spans="5:6" x14ac:dyDescent="0.2">
      <c r="E2288" t="s">
        <v>3150</v>
      </c>
      <c r="F2288" s="148" t="str">
        <f>_xlfn.XLOOKUP(E2288,Candidates!$A$2:$A$1988,Candidates!$L$2:$L$1988,"new")</f>
        <v>P</v>
      </c>
    </row>
    <row r="2289" spans="5:6" x14ac:dyDescent="0.2">
      <c r="E2289" t="s">
        <v>505</v>
      </c>
      <c r="F2289" s="148" t="str">
        <f>_xlfn.XLOOKUP(E2289,Candidates!$A$2:$A$1988,Candidates!$L$2:$L$1988,"new")</f>
        <v>P</v>
      </c>
    </row>
    <row r="2290" spans="5:6" x14ac:dyDescent="0.2">
      <c r="E2290" t="s">
        <v>3056</v>
      </c>
      <c r="F2290" s="148" t="str">
        <f>_xlfn.XLOOKUP(E2290,Candidates!$A$2:$A$1988,Candidates!$L$2:$L$1988,"new")</f>
        <v>Low IR</v>
      </c>
    </row>
    <row r="2291" spans="5:6" x14ac:dyDescent="0.2">
      <c r="E2291" t="s">
        <v>7378</v>
      </c>
      <c r="F2291" s="148" t="str">
        <f>_xlfn.XLOOKUP(E2291,Candidates!$A$2:$A$1988,Candidates!$L$2:$L$1988,"new")</f>
        <v>new</v>
      </c>
    </row>
    <row r="2292" spans="5:6" x14ac:dyDescent="0.2">
      <c r="E2292" t="s">
        <v>7379</v>
      </c>
      <c r="F2292" s="148" t="str">
        <f>_xlfn.XLOOKUP(E2292,Candidates!$A$2:$A$1988,Candidates!$L$2:$L$1988,"new")</f>
        <v>new</v>
      </c>
    </row>
    <row r="2293" spans="5:6" x14ac:dyDescent="0.2">
      <c r="E2293" t="s">
        <v>7380</v>
      </c>
      <c r="F2293" s="148" t="str">
        <f>_xlfn.XLOOKUP(E2293,Candidates!$A$2:$A$1988,Candidates!$L$2:$L$1988,"new")</f>
        <v>new</v>
      </c>
    </row>
    <row r="2294" spans="5:6" x14ac:dyDescent="0.2">
      <c r="E2294" t="s">
        <v>1332</v>
      </c>
      <c r="F2294" s="148" t="str">
        <f>_xlfn.XLOOKUP(E2294,Candidates!$A$2:$A$1988,Candidates!$L$2:$L$1988,"new")</f>
        <v>Low IR</v>
      </c>
    </row>
    <row r="2295" spans="5:6" x14ac:dyDescent="0.2">
      <c r="E2295" t="s">
        <v>1690</v>
      </c>
      <c r="F2295" s="148" t="str">
        <f>_xlfn.XLOOKUP(E2295,Candidates!$A$2:$A$1988,Candidates!$L$2:$L$1988,"new")</f>
        <v>P</v>
      </c>
    </row>
    <row r="2296" spans="5:6" x14ac:dyDescent="0.2">
      <c r="E2296" t="s">
        <v>744</v>
      </c>
      <c r="F2296" s="148" t="str">
        <f>_xlfn.XLOOKUP(E2296,Candidates!$A$2:$A$1988,Candidates!$L$2:$L$1988,"new")</f>
        <v>P</v>
      </c>
    </row>
    <row r="2297" spans="5:6" x14ac:dyDescent="0.2">
      <c r="E2297" t="s">
        <v>7381</v>
      </c>
      <c r="F2297" s="148" t="str">
        <f>_xlfn.XLOOKUP(E2297,Candidates!$A$2:$A$1988,Candidates!$L$2:$L$1988,"new")</f>
        <v>new</v>
      </c>
    </row>
    <row r="2298" spans="5:6" x14ac:dyDescent="0.2">
      <c r="E2298" t="s">
        <v>3982</v>
      </c>
      <c r="F2298" s="148" t="str">
        <f>_xlfn.XLOOKUP(E2298,Candidates!$A$2:$A$1988,Candidates!$L$2:$L$1988,"new")</f>
        <v>Low IR</v>
      </c>
    </row>
    <row r="2299" spans="5:6" x14ac:dyDescent="0.2">
      <c r="E2299" t="s">
        <v>4571</v>
      </c>
      <c r="F2299" s="148" t="str">
        <f>_xlfn.XLOOKUP(E2299,Candidates!$A$2:$A$1988,Candidates!$L$2:$L$1988,"new")</f>
        <v>P</v>
      </c>
    </row>
    <row r="2300" spans="5:6" x14ac:dyDescent="0.2">
      <c r="E2300" t="s">
        <v>4954</v>
      </c>
      <c r="F2300" s="148" t="str">
        <f>_xlfn.XLOOKUP(E2300,Candidates!$A$2:$A$1988,Candidates!$L$2:$L$1988,"new")</f>
        <v>Low IR</v>
      </c>
    </row>
    <row r="2301" spans="5:6" x14ac:dyDescent="0.2">
      <c r="E2301" t="s">
        <v>5094</v>
      </c>
      <c r="F2301" s="148" t="str">
        <f>_xlfn.XLOOKUP(E2301,Candidates!$A$2:$A$1988,Candidates!$L$2:$L$1988,"new")</f>
        <v>Low IR</v>
      </c>
    </row>
    <row r="2302" spans="5:6" x14ac:dyDescent="0.2">
      <c r="E2302" t="s">
        <v>1262</v>
      </c>
      <c r="F2302" s="148" t="str">
        <f>_xlfn.XLOOKUP(E2302,Candidates!$A$2:$A$1988,Candidates!$L$2:$L$1988,"new")</f>
        <v>Low IR</v>
      </c>
    </row>
    <row r="2303" spans="5:6" x14ac:dyDescent="0.2">
      <c r="E2303" t="s">
        <v>748</v>
      </c>
      <c r="F2303" s="148" t="str">
        <f>_xlfn.XLOOKUP(E2303,Candidates!$A$2:$A$1988,Candidates!$L$2:$L$1988,"new")</f>
        <v>P</v>
      </c>
    </row>
    <row r="2304" spans="5:6" x14ac:dyDescent="0.2">
      <c r="E2304" t="s">
        <v>6698</v>
      </c>
      <c r="F2304" s="148" t="str">
        <f>_xlfn.XLOOKUP(E2304,Candidates!$A$2:$A$1988,Candidates!$L$2:$L$1988,"new")</f>
        <v>new</v>
      </c>
    </row>
    <row r="2305" spans="5:6" x14ac:dyDescent="0.2">
      <c r="E2305" t="s">
        <v>7382</v>
      </c>
      <c r="F2305" s="148" t="str">
        <f>_xlfn.XLOOKUP(E2305,Candidates!$A$2:$A$1988,Candidates!$L$2:$L$1988,"new")</f>
        <v>new</v>
      </c>
    </row>
    <row r="2306" spans="5:6" x14ac:dyDescent="0.2">
      <c r="E2306" t="s">
        <v>1224</v>
      </c>
      <c r="F2306" s="148" t="str">
        <f>_xlfn.XLOOKUP(E2306,Candidates!$A$2:$A$1988,Candidates!$L$2:$L$1988,"new")</f>
        <v>P</v>
      </c>
    </row>
    <row r="2307" spans="5:6" x14ac:dyDescent="0.2">
      <c r="E2307" t="s">
        <v>4421</v>
      </c>
      <c r="F2307" s="148" t="str">
        <f>_xlfn.XLOOKUP(E2307,Candidates!$A$2:$A$1988,Candidates!$L$2:$L$1988,"new")</f>
        <v>Low IR</v>
      </c>
    </row>
    <row r="2308" spans="5:6" x14ac:dyDescent="0.2">
      <c r="E2308" t="s">
        <v>7383</v>
      </c>
      <c r="F2308" s="148" t="str">
        <f>_xlfn.XLOOKUP(E2308,Candidates!$A$2:$A$1988,Candidates!$L$2:$L$1988,"new")</f>
        <v>new</v>
      </c>
    </row>
    <row r="2309" spans="5:6" x14ac:dyDescent="0.2">
      <c r="E2309" t="s">
        <v>2754</v>
      </c>
      <c r="F2309" s="148" t="str">
        <f>_xlfn.XLOOKUP(E2309,Candidates!$A$2:$A$1988,Candidates!$L$2:$L$1988,"new")</f>
        <v>P</v>
      </c>
    </row>
    <row r="2310" spans="5:6" x14ac:dyDescent="0.2">
      <c r="E2310" t="s">
        <v>964</v>
      </c>
      <c r="F2310" s="148" t="str">
        <f>_xlfn.XLOOKUP(E2310,Candidates!$A$2:$A$1988,Candidates!$L$2:$L$1988,"new")</f>
        <v>Low IR</v>
      </c>
    </row>
    <row r="2311" spans="5:6" x14ac:dyDescent="0.2">
      <c r="E2311" t="s">
        <v>5019</v>
      </c>
      <c r="F2311" s="148" t="str">
        <f>_xlfn.XLOOKUP(E2311,Candidates!$A$2:$A$1988,Candidates!$L$2:$L$1988,"new")</f>
        <v>Low IR</v>
      </c>
    </row>
    <row r="2312" spans="5:6" x14ac:dyDescent="0.2">
      <c r="E2312" t="s">
        <v>7384</v>
      </c>
      <c r="F2312" s="148" t="str">
        <f>_xlfn.XLOOKUP(E2312,Candidates!$A$2:$A$1988,Candidates!$L$2:$L$1988,"new")</f>
        <v>new</v>
      </c>
    </row>
    <row r="2313" spans="5:6" x14ac:dyDescent="0.2">
      <c r="E2313" t="s">
        <v>2957</v>
      </c>
      <c r="F2313" s="148" t="str">
        <f>_xlfn.XLOOKUP(E2313,Candidates!$A$2:$A$1988,Candidates!$L$2:$L$1988,"new")</f>
        <v>Low IR</v>
      </c>
    </row>
    <row r="2314" spans="5:6" x14ac:dyDescent="0.2">
      <c r="E2314" t="s">
        <v>5066</v>
      </c>
      <c r="F2314" s="148" t="str">
        <f>_xlfn.XLOOKUP(E2314,Candidates!$A$2:$A$1988,Candidates!$L$2:$L$1988,"new")</f>
        <v>Low IR</v>
      </c>
    </row>
    <row r="2315" spans="5:6" x14ac:dyDescent="0.2">
      <c r="E2315" t="s">
        <v>7385</v>
      </c>
      <c r="F2315" s="148" t="str">
        <f>_xlfn.XLOOKUP(E2315,Candidates!$A$2:$A$1988,Candidates!$L$2:$L$1988,"new")</f>
        <v>new</v>
      </c>
    </row>
    <row r="2316" spans="5:6" x14ac:dyDescent="0.2">
      <c r="E2316" t="s">
        <v>7386</v>
      </c>
      <c r="F2316" s="148" t="str">
        <f>_xlfn.XLOOKUP(E2316,Candidates!$A$2:$A$1988,Candidates!$L$2:$L$1988,"new")</f>
        <v>new</v>
      </c>
    </row>
    <row r="2317" spans="5:6" x14ac:dyDescent="0.2">
      <c r="E2317" t="s">
        <v>2211</v>
      </c>
      <c r="F2317" s="148" t="str">
        <f>_xlfn.XLOOKUP(E2317,Candidates!$A$2:$A$1988,Candidates!$L$2:$L$1988,"new")</f>
        <v>P</v>
      </c>
    </row>
    <row r="2318" spans="5:6" x14ac:dyDescent="0.2">
      <c r="E2318" t="s">
        <v>7387</v>
      </c>
      <c r="F2318" s="148" t="str">
        <f>_xlfn.XLOOKUP(E2318,Candidates!$A$2:$A$1988,Candidates!$L$2:$L$1988,"new")</f>
        <v>new</v>
      </c>
    </row>
    <row r="2319" spans="5:6" x14ac:dyDescent="0.2">
      <c r="E2319" t="s">
        <v>4226</v>
      </c>
      <c r="F2319" s="148" t="str">
        <f>_xlfn.XLOOKUP(E2319,Candidates!$A$2:$A$1988,Candidates!$L$2:$L$1988,"new")</f>
        <v>Low IR</v>
      </c>
    </row>
    <row r="2320" spans="5:6" x14ac:dyDescent="0.2">
      <c r="E2320" t="s">
        <v>3915</v>
      </c>
      <c r="F2320" s="148" t="str">
        <f>_xlfn.XLOOKUP(E2320,Candidates!$A$2:$A$1988,Candidates!$L$2:$L$1988,"new")</f>
        <v>P</v>
      </c>
    </row>
    <row r="2321" spans="5:6" x14ac:dyDescent="0.2">
      <c r="E2321" t="s">
        <v>5125</v>
      </c>
      <c r="F2321" s="148" t="str">
        <f>_xlfn.XLOOKUP(E2321,Candidates!$A$2:$A$1988,Candidates!$L$2:$L$1988,"new")</f>
        <v>Low IR</v>
      </c>
    </row>
    <row r="2322" spans="5:6" x14ac:dyDescent="0.2">
      <c r="E2322" t="s">
        <v>7388</v>
      </c>
      <c r="F2322" s="148" t="str">
        <f>_xlfn.XLOOKUP(E2322,Candidates!$A$2:$A$1988,Candidates!$L$2:$L$1988,"new")</f>
        <v>new</v>
      </c>
    </row>
    <row r="2323" spans="5:6" x14ac:dyDescent="0.2">
      <c r="E2323" t="s">
        <v>7389</v>
      </c>
      <c r="F2323" s="148" t="str">
        <f>_xlfn.XLOOKUP(E2323,Candidates!$A$2:$A$1988,Candidates!$L$2:$L$1988,"new")</f>
        <v>new</v>
      </c>
    </row>
    <row r="2324" spans="5:6" x14ac:dyDescent="0.2">
      <c r="E2324" t="s">
        <v>1552</v>
      </c>
      <c r="F2324" s="148" t="str">
        <f>_xlfn.XLOOKUP(E2324,Candidates!$A$2:$A$1988,Candidates!$L$2:$L$1988,"new")</f>
        <v>Low IR</v>
      </c>
    </row>
    <row r="2325" spans="5:6" x14ac:dyDescent="0.2">
      <c r="E2325" t="s">
        <v>5146</v>
      </c>
      <c r="F2325" s="148" t="str">
        <f>_xlfn.XLOOKUP(E2325,Candidates!$A$2:$A$1988,Candidates!$L$2:$L$1988,"new")</f>
        <v>Low IR</v>
      </c>
    </row>
    <row r="2326" spans="5:6" x14ac:dyDescent="0.2">
      <c r="E2326" t="s">
        <v>2652</v>
      </c>
      <c r="F2326" s="148" t="str">
        <f>_xlfn.XLOOKUP(E2326,Candidates!$A$2:$A$1988,Candidates!$L$2:$L$1988,"new")</f>
        <v>P</v>
      </c>
    </row>
    <row r="2327" spans="5:6" x14ac:dyDescent="0.2">
      <c r="E2327" t="s">
        <v>3416</v>
      </c>
      <c r="F2327" s="148" t="str">
        <f>_xlfn.XLOOKUP(E2327,Candidates!$A$2:$A$1988,Candidates!$L$2:$L$1988,"new")</f>
        <v>Low IR</v>
      </c>
    </row>
    <row r="2328" spans="5:6" x14ac:dyDescent="0.2">
      <c r="E2328" t="s">
        <v>4367</v>
      </c>
      <c r="F2328" s="148" t="str">
        <f>_xlfn.XLOOKUP(E2328,Candidates!$A$2:$A$1988,Candidates!$L$2:$L$1988,"new")</f>
        <v>Low IR</v>
      </c>
    </row>
    <row r="2329" spans="5:6" x14ac:dyDescent="0.2">
      <c r="E2329" t="s">
        <v>3329</v>
      </c>
      <c r="F2329" s="148" t="str">
        <f>_xlfn.XLOOKUP(E2329,Candidates!$A$2:$A$1988,Candidates!$L$2:$L$1988,"new")</f>
        <v>P</v>
      </c>
    </row>
    <row r="2330" spans="5:6" x14ac:dyDescent="0.2">
      <c r="E2330" t="s">
        <v>1230</v>
      </c>
      <c r="F2330" s="148" t="str">
        <f>_xlfn.XLOOKUP(E2330,Candidates!$A$2:$A$1988,Candidates!$L$2:$L$1988,"new")</f>
        <v>Low IR</v>
      </c>
    </row>
    <row r="2331" spans="5:6" x14ac:dyDescent="0.2">
      <c r="E2331" t="s">
        <v>4859</v>
      </c>
      <c r="F2331" s="148" t="str">
        <f>_xlfn.XLOOKUP(E2331,Candidates!$A$2:$A$1988,Candidates!$L$2:$L$1988,"new")</f>
        <v>P</v>
      </c>
    </row>
    <row r="2332" spans="5:6" x14ac:dyDescent="0.2">
      <c r="E2332" t="s">
        <v>1883</v>
      </c>
      <c r="F2332" s="148" t="str">
        <f>_xlfn.XLOOKUP(E2332,Candidates!$A$2:$A$1988,Candidates!$L$2:$L$1988,"new")</f>
        <v>P</v>
      </c>
    </row>
    <row r="2333" spans="5:6" x14ac:dyDescent="0.2">
      <c r="E2333" t="s">
        <v>1204</v>
      </c>
      <c r="F2333" s="148" t="str">
        <f>_xlfn.XLOOKUP(E2333,Candidates!$A$2:$A$1988,Candidates!$L$2:$L$1988,"new")</f>
        <v>Low IR</v>
      </c>
    </row>
    <row r="2334" spans="5:6" x14ac:dyDescent="0.2">
      <c r="E2334" t="s">
        <v>4242</v>
      </c>
      <c r="F2334" s="148" t="str">
        <f>_xlfn.XLOOKUP(E2334,Candidates!$A$2:$A$1988,Candidates!$L$2:$L$1988,"new")</f>
        <v>P</v>
      </c>
    </row>
    <row r="2335" spans="5:6" x14ac:dyDescent="0.2">
      <c r="E2335" t="s">
        <v>4016</v>
      </c>
      <c r="F2335" s="148" t="str">
        <f>_xlfn.XLOOKUP(E2335,Candidates!$A$2:$A$1988,Candidates!$L$2:$L$1988,"new")</f>
        <v>P</v>
      </c>
    </row>
    <row r="2336" spans="5:6" x14ac:dyDescent="0.2">
      <c r="E2336" t="s">
        <v>2939</v>
      </c>
      <c r="F2336" s="148" t="str">
        <f>_xlfn.XLOOKUP(E2336,Candidates!$A$2:$A$1988,Candidates!$L$2:$L$1988,"new")</f>
        <v>Low IR</v>
      </c>
    </row>
    <row r="2337" spans="5:6" x14ac:dyDescent="0.2">
      <c r="E2337" t="s">
        <v>1249</v>
      </c>
      <c r="F2337" s="148" t="str">
        <f>_xlfn.XLOOKUP(E2337,Candidates!$A$2:$A$1988,Candidates!$L$2:$L$1988,"new")</f>
        <v>P</v>
      </c>
    </row>
    <row r="2338" spans="5:6" x14ac:dyDescent="0.2">
      <c r="E2338" t="s">
        <v>2430</v>
      </c>
      <c r="F2338" s="148" t="str">
        <f>_xlfn.XLOOKUP(E2338,Candidates!$A$2:$A$1988,Candidates!$L$2:$L$1988,"new")</f>
        <v>P</v>
      </c>
    </row>
    <row r="2339" spans="5:6" x14ac:dyDescent="0.2">
      <c r="E2339" t="s">
        <v>3270</v>
      </c>
      <c r="F2339" s="148" t="str">
        <f>_xlfn.XLOOKUP(E2339,Candidates!$A$2:$A$1988,Candidates!$L$2:$L$1988,"new")</f>
        <v>Low IR</v>
      </c>
    </row>
    <row r="2340" spans="5:6" x14ac:dyDescent="0.2">
      <c r="E2340" t="s">
        <v>1559</v>
      </c>
      <c r="F2340" s="148" t="str">
        <f>_xlfn.XLOOKUP(E2340,Candidates!$A$2:$A$1988,Candidates!$L$2:$L$1988,"new")</f>
        <v>Low IR</v>
      </c>
    </row>
    <row r="2341" spans="5:6" x14ac:dyDescent="0.2">
      <c r="E2341" t="s">
        <v>7390</v>
      </c>
      <c r="F2341" s="148" t="str">
        <f>_xlfn.XLOOKUP(E2341,Candidates!$A$2:$A$1988,Candidates!$L$2:$L$1988,"new")</f>
        <v>new</v>
      </c>
    </row>
    <row r="2342" spans="5:6" x14ac:dyDescent="0.2">
      <c r="E2342" t="s">
        <v>3025</v>
      </c>
      <c r="F2342" s="148" t="str">
        <f>_xlfn.XLOOKUP(E2342,Candidates!$A$2:$A$1988,Candidates!$L$2:$L$1988,"new")</f>
        <v>Low IR</v>
      </c>
    </row>
    <row r="2343" spans="5:6" x14ac:dyDescent="0.2">
      <c r="E2343" t="s">
        <v>1236</v>
      </c>
      <c r="F2343" s="148" t="str">
        <f>_xlfn.XLOOKUP(E2343,Candidates!$A$2:$A$1988,Candidates!$L$2:$L$1988,"new")</f>
        <v>Low IR</v>
      </c>
    </row>
    <row r="2344" spans="5:6" x14ac:dyDescent="0.2">
      <c r="E2344" t="s">
        <v>3455</v>
      </c>
      <c r="F2344" s="148" t="str">
        <f>_xlfn.XLOOKUP(E2344,Candidates!$A$2:$A$1988,Candidates!$L$2:$L$1988,"new")</f>
        <v>P</v>
      </c>
    </row>
    <row r="2345" spans="5:6" x14ac:dyDescent="0.2">
      <c r="E2345" t="s">
        <v>4749</v>
      </c>
      <c r="F2345" s="148" t="str">
        <f>_xlfn.XLOOKUP(E2345,Candidates!$A$2:$A$1988,Candidates!$L$2:$L$1988,"new")</f>
        <v>Low IR</v>
      </c>
    </row>
    <row r="2346" spans="5:6" x14ac:dyDescent="0.2">
      <c r="E2346" t="s">
        <v>3638</v>
      </c>
      <c r="F2346" s="148" t="str">
        <f>_xlfn.XLOOKUP(E2346,Candidates!$A$2:$A$1988,Candidates!$L$2:$L$1988,"new")</f>
        <v>P</v>
      </c>
    </row>
    <row r="2347" spans="5:6" x14ac:dyDescent="0.2">
      <c r="E2347" t="s">
        <v>4899</v>
      </c>
      <c r="F2347" s="148" t="str">
        <f>_xlfn.XLOOKUP(E2347,Candidates!$A$2:$A$1988,Candidates!$L$2:$L$1988,"new")</f>
        <v>P</v>
      </c>
    </row>
    <row r="2348" spans="5:6" x14ac:dyDescent="0.2">
      <c r="E2348" t="s">
        <v>3262</v>
      </c>
      <c r="F2348" s="148" t="str">
        <f>_xlfn.XLOOKUP(E2348,Candidates!$A$2:$A$1988,Candidates!$L$2:$L$1988,"new")</f>
        <v>Low IR</v>
      </c>
    </row>
    <row r="2349" spans="5:6" x14ac:dyDescent="0.2">
      <c r="E2349" t="s">
        <v>4191</v>
      </c>
      <c r="F2349" s="148" t="str">
        <f>_xlfn.XLOOKUP(E2349,Candidates!$A$2:$A$1988,Candidates!$L$2:$L$1988,"new")</f>
        <v>P</v>
      </c>
    </row>
    <row r="2350" spans="5:6" x14ac:dyDescent="0.2">
      <c r="E2350" t="s">
        <v>3073</v>
      </c>
      <c r="F2350" s="148" t="str">
        <f>_xlfn.XLOOKUP(E2350,Candidates!$A$2:$A$1988,Candidates!$L$2:$L$1988,"new")</f>
        <v>Low IR</v>
      </c>
    </row>
    <row r="2351" spans="5:6" x14ac:dyDescent="0.2">
      <c r="E2351" t="s">
        <v>7391</v>
      </c>
      <c r="F2351" s="148" t="str">
        <f>_xlfn.XLOOKUP(E2351,Candidates!$A$2:$A$1988,Candidates!$L$2:$L$1988,"new")</f>
        <v>new</v>
      </c>
    </row>
    <row r="2352" spans="5:6" x14ac:dyDescent="0.2">
      <c r="E2352" t="s">
        <v>3431</v>
      </c>
      <c r="F2352" s="148" t="str">
        <f>_xlfn.XLOOKUP(E2352,Candidates!$A$2:$A$1988,Candidates!$L$2:$L$1988,"new")</f>
        <v>Low IR</v>
      </c>
    </row>
    <row r="2353" spans="5:6" x14ac:dyDescent="0.2">
      <c r="E2353" t="s">
        <v>2531</v>
      </c>
      <c r="F2353" s="148" t="str">
        <f>_xlfn.XLOOKUP(E2353,Candidates!$A$2:$A$1988,Candidates!$L$2:$L$1988,"new")</f>
        <v>P</v>
      </c>
    </row>
    <row r="2354" spans="5:6" x14ac:dyDescent="0.2">
      <c r="E2354" t="s">
        <v>4931</v>
      </c>
      <c r="F2354" s="148" t="str">
        <f>_xlfn.XLOOKUP(E2354,Candidates!$A$2:$A$1988,Candidates!$L$2:$L$1988,"new")</f>
        <v>Low IR</v>
      </c>
    </row>
    <row r="2355" spans="5:6" x14ac:dyDescent="0.2">
      <c r="E2355" t="s">
        <v>5149</v>
      </c>
      <c r="F2355" s="148" t="str">
        <f>_xlfn.XLOOKUP(E2355,Candidates!$A$2:$A$1988,Candidates!$L$2:$L$1988,"new")</f>
        <v>Low IR</v>
      </c>
    </row>
    <row r="2356" spans="5:6" x14ac:dyDescent="0.2">
      <c r="E2356" t="s">
        <v>7392</v>
      </c>
      <c r="F2356" s="148" t="str">
        <f>_xlfn.XLOOKUP(E2356,Candidates!$A$2:$A$1988,Candidates!$L$2:$L$1988,"new")</f>
        <v>new</v>
      </c>
    </row>
    <row r="2357" spans="5:6" x14ac:dyDescent="0.2">
      <c r="E2357" t="s">
        <v>882</v>
      </c>
      <c r="F2357" s="148" t="str">
        <f>_xlfn.XLOOKUP(E2357,Candidates!$A$2:$A$1988,Candidates!$L$2:$L$1988,"new")</f>
        <v>Low IR</v>
      </c>
    </row>
    <row r="2358" spans="5:6" x14ac:dyDescent="0.2">
      <c r="E2358" t="s">
        <v>4398</v>
      </c>
      <c r="F2358" s="148" t="str">
        <f>_xlfn.XLOOKUP(E2358,Candidates!$A$2:$A$1988,Candidates!$L$2:$L$1988,"new")</f>
        <v>Low IR</v>
      </c>
    </row>
    <row r="2359" spans="5:6" x14ac:dyDescent="0.2">
      <c r="E2359" t="s">
        <v>832</v>
      </c>
      <c r="F2359" s="148" t="str">
        <f>_xlfn.XLOOKUP(E2359,Candidates!$A$2:$A$1988,Candidates!$L$2:$L$1988,"new")</f>
        <v>Low IR</v>
      </c>
    </row>
    <row r="2360" spans="5:6" x14ac:dyDescent="0.2">
      <c r="E2360" t="s">
        <v>7393</v>
      </c>
      <c r="F2360" s="148" t="str">
        <f>_xlfn.XLOOKUP(E2360,Candidates!$A$2:$A$1988,Candidates!$L$2:$L$1988,"new")</f>
        <v>new</v>
      </c>
    </row>
    <row r="2361" spans="5:6" x14ac:dyDescent="0.2">
      <c r="E2361" t="s">
        <v>2358</v>
      </c>
      <c r="F2361" s="148" t="str">
        <f>_xlfn.XLOOKUP(E2361,Candidates!$A$2:$A$1988,Candidates!$L$2:$L$1988,"new")</f>
        <v>P</v>
      </c>
    </row>
    <row r="2362" spans="5:6" x14ac:dyDescent="0.2">
      <c r="E2362" t="s">
        <v>7394</v>
      </c>
      <c r="F2362" s="148" t="str">
        <f>_xlfn.XLOOKUP(E2362,Candidates!$A$2:$A$1988,Candidates!$L$2:$L$1988,"new")</f>
        <v>new</v>
      </c>
    </row>
    <row r="2363" spans="5:6" x14ac:dyDescent="0.2">
      <c r="E2363" t="s">
        <v>7395</v>
      </c>
      <c r="F2363" s="148" t="str">
        <f>_xlfn.XLOOKUP(E2363,Candidates!$A$2:$A$1988,Candidates!$L$2:$L$1988,"new")</f>
        <v>new</v>
      </c>
    </row>
    <row r="2364" spans="5:6" x14ac:dyDescent="0.2">
      <c r="E2364" t="s">
        <v>3297</v>
      </c>
      <c r="F2364" s="148" t="str">
        <f>_xlfn.XLOOKUP(E2364,Candidates!$A$2:$A$1988,Candidates!$L$2:$L$1988,"new")</f>
        <v>Low IR</v>
      </c>
    </row>
    <row r="2365" spans="5:6" x14ac:dyDescent="0.2">
      <c r="E2365" t="s">
        <v>2287</v>
      </c>
      <c r="F2365" s="148" t="str">
        <f>_xlfn.XLOOKUP(E2365,Candidates!$A$2:$A$1988,Candidates!$L$2:$L$1988,"new")</f>
        <v>P</v>
      </c>
    </row>
    <row r="2366" spans="5:6" x14ac:dyDescent="0.2">
      <c r="E2366" t="s">
        <v>3099</v>
      </c>
      <c r="F2366" s="148" t="str">
        <f>_xlfn.XLOOKUP(E2366,Candidates!$A$2:$A$1988,Candidates!$L$2:$L$1988,"new")</f>
        <v>Low IR</v>
      </c>
    </row>
    <row r="2367" spans="5:6" x14ac:dyDescent="0.2">
      <c r="E2367" t="s">
        <v>7396</v>
      </c>
      <c r="F2367" s="148" t="str">
        <f>_xlfn.XLOOKUP(E2367,Candidates!$A$2:$A$1988,Candidates!$L$2:$L$1988,"new")</f>
        <v>new</v>
      </c>
    </row>
    <row r="2368" spans="5:6" x14ac:dyDescent="0.2">
      <c r="E2368" t="s">
        <v>7397</v>
      </c>
      <c r="F2368" s="148" t="str">
        <f>_xlfn.XLOOKUP(E2368,Candidates!$A$2:$A$1988,Candidates!$L$2:$L$1988,"new")</f>
        <v>new</v>
      </c>
    </row>
    <row r="2369" spans="5:6" x14ac:dyDescent="0.2">
      <c r="E2369" t="s">
        <v>2342</v>
      </c>
      <c r="F2369" s="148" t="str">
        <f>_xlfn.XLOOKUP(E2369,Candidates!$A$2:$A$1988,Candidates!$L$2:$L$1988,"new")</f>
        <v>P</v>
      </c>
    </row>
    <row r="2370" spans="5:6" x14ac:dyDescent="0.2">
      <c r="E2370" t="s">
        <v>909</v>
      </c>
      <c r="F2370" s="148" t="str">
        <f>_xlfn.XLOOKUP(E2370,Candidates!$A$2:$A$1988,Candidates!$L$2:$L$1988,"new")</f>
        <v>P</v>
      </c>
    </row>
    <row r="2371" spans="5:6" x14ac:dyDescent="0.2">
      <c r="E2371" t="s">
        <v>7398</v>
      </c>
      <c r="F2371" s="148" t="str">
        <f>_xlfn.XLOOKUP(E2371,Candidates!$A$2:$A$1988,Candidates!$L$2:$L$1988,"new")</f>
        <v>new</v>
      </c>
    </row>
    <row r="2372" spans="5:6" x14ac:dyDescent="0.2">
      <c r="E2372" t="s">
        <v>7399</v>
      </c>
      <c r="F2372" s="148" t="str">
        <f>_xlfn.XLOOKUP(E2372,Candidates!$A$2:$A$1988,Candidates!$L$2:$L$1988,"new")</f>
        <v>new</v>
      </c>
    </row>
    <row r="2373" spans="5:6" x14ac:dyDescent="0.2">
      <c r="E2373" t="s">
        <v>1338</v>
      </c>
      <c r="F2373" s="148" t="str">
        <f>_xlfn.XLOOKUP(E2373,Candidates!$A$2:$A$1988,Candidates!$L$2:$L$1988,"new")</f>
        <v>Low IR</v>
      </c>
    </row>
    <row r="2374" spans="5:6" x14ac:dyDescent="0.2">
      <c r="E2374" t="s">
        <v>7400</v>
      </c>
      <c r="F2374" s="148" t="str">
        <f>_xlfn.XLOOKUP(E2374,Candidates!$A$2:$A$1988,Candidates!$L$2:$L$1988,"new")</f>
        <v>new</v>
      </c>
    </row>
    <row r="2375" spans="5:6" x14ac:dyDescent="0.2">
      <c r="E2375" t="s">
        <v>7401</v>
      </c>
      <c r="F2375" s="148" t="str">
        <f>_xlfn.XLOOKUP(E2375,Candidates!$A$2:$A$1988,Candidates!$L$2:$L$1988,"new")</f>
        <v>new</v>
      </c>
    </row>
    <row r="2376" spans="5:6" x14ac:dyDescent="0.2">
      <c r="E2376" t="s">
        <v>945</v>
      </c>
      <c r="F2376" s="148" t="str">
        <f>_xlfn.XLOOKUP(E2376,Candidates!$A$2:$A$1988,Candidates!$L$2:$L$1988,"new")</f>
        <v>P</v>
      </c>
    </row>
    <row r="2377" spans="5:6" x14ac:dyDescent="0.2">
      <c r="E2377" t="s">
        <v>7402</v>
      </c>
      <c r="F2377" s="148" t="str">
        <f>_xlfn.XLOOKUP(E2377,Candidates!$A$2:$A$1988,Candidates!$L$2:$L$1988,"new")</f>
        <v>new</v>
      </c>
    </row>
    <row r="2378" spans="5:6" x14ac:dyDescent="0.2">
      <c r="E2378" t="s">
        <v>4056</v>
      </c>
      <c r="F2378" s="148" t="str">
        <f>_xlfn.XLOOKUP(E2378,Candidates!$A$2:$A$1988,Candidates!$L$2:$L$1988,"new")</f>
        <v>Low IR</v>
      </c>
    </row>
    <row r="2379" spans="5:6" x14ac:dyDescent="0.2">
      <c r="E2379" t="s">
        <v>1699</v>
      </c>
      <c r="F2379" s="148" t="str">
        <f>_xlfn.XLOOKUP(E2379,Candidates!$A$2:$A$1988,Candidates!$L$2:$L$1988,"new")</f>
        <v>P</v>
      </c>
    </row>
    <row r="2380" spans="5:6" x14ac:dyDescent="0.2">
      <c r="E2380" t="s">
        <v>2817</v>
      </c>
      <c r="F2380" s="148" t="str">
        <f>_xlfn.XLOOKUP(E2380,Candidates!$A$2:$A$1988,Candidates!$L$2:$L$1988,"new")</f>
        <v>Low IR</v>
      </c>
    </row>
    <row r="2381" spans="5:6" x14ac:dyDescent="0.2">
      <c r="E2381" t="s">
        <v>447</v>
      </c>
      <c r="F2381" s="148" t="str">
        <f>_xlfn.XLOOKUP(E2381,Candidates!$A$2:$A$1988,Candidates!$L$2:$L$1988,"new")</f>
        <v>P</v>
      </c>
    </row>
    <row r="2382" spans="5:6" x14ac:dyDescent="0.2">
      <c r="E2382" t="s">
        <v>1222</v>
      </c>
      <c r="F2382" s="148" t="str">
        <f>_xlfn.XLOOKUP(E2382,Candidates!$A$2:$A$1988,Candidates!$L$2:$L$1988,"new")</f>
        <v>Low IR</v>
      </c>
    </row>
    <row r="2383" spans="5:6" x14ac:dyDescent="0.2">
      <c r="E2383" t="s">
        <v>2195</v>
      </c>
      <c r="F2383" s="148" t="str">
        <f>_xlfn.XLOOKUP(E2383,Candidates!$A$2:$A$1988,Candidates!$L$2:$L$1988,"new")</f>
        <v>P</v>
      </c>
    </row>
    <row r="2384" spans="5:6" x14ac:dyDescent="0.2">
      <c r="E2384" t="s">
        <v>4121</v>
      </c>
      <c r="F2384" s="148" t="str">
        <f>_xlfn.XLOOKUP(E2384,Candidates!$A$2:$A$1988,Candidates!$L$2:$L$1988,"new")</f>
        <v>Low IR</v>
      </c>
    </row>
    <row r="2385" spans="5:6" x14ac:dyDescent="0.2">
      <c r="E2385" t="s">
        <v>3817</v>
      </c>
      <c r="F2385" s="148" t="str">
        <f>_xlfn.XLOOKUP(E2385,Candidates!$A$2:$A$1988,Candidates!$L$2:$L$1988,"new")</f>
        <v>P</v>
      </c>
    </row>
    <row r="2386" spans="5:6" x14ac:dyDescent="0.2">
      <c r="E2386" t="s">
        <v>5131</v>
      </c>
      <c r="F2386" s="148" t="str">
        <f>_xlfn.XLOOKUP(E2386,Candidates!$A$2:$A$1988,Candidates!$L$2:$L$1988,"new")</f>
        <v>Low IR</v>
      </c>
    </row>
    <row r="2387" spans="5:6" x14ac:dyDescent="0.2">
      <c r="E2387" t="s">
        <v>2102</v>
      </c>
      <c r="F2387" s="148" t="str">
        <f>_xlfn.XLOOKUP(E2387,Candidates!$A$2:$A$1988,Candidates!$L$2:$L$1988,"new")</f>
        <v>P</v>
      </c>
    </row>
    <row r="2388" spans="5:6" x14ac:dyDescent="0.2">
      <c r="E2388" t="s">
        <v>1505</v>
      </c>
      <c r="F2388" s="148" t="str">
        <f>_xlfn.XLOOKUP(E2388,Candidates!$A$2:$A$1988,Candidates!$L$2:$L$1988,"new")</f>
        <v>P</v>
      </c>
    </row>
    <row r="2389" spans="5:6" x14ac:dyDescent="0.2">
      <c r="E2389" t="s">
        <v>7403</v>
      </c>
      <c r="F2389" s="148" t="str">
        <f>_xlfn.XLOOKUP(E2389,Candidates!$A$2:$A$1988,Candidates!$L$2:$L$1988,"new")</f>
        <v>new</v>
      </c>
    </row>
    <row r="2390" spans="5:6" x14ac:dyDescent="0.2">
      <c r="E2390" t="s">
        <v>3707</v>
      </c>
      <c r="F2390" s="148" t="str">
        <f>_xlfn.XLOOKUP(E2390,Candidates!$A$2:$A$1988,Candidates!$L$2:$L$1988,"new")</f>
        <v>Low IR</v>
      </c>
    </row>
    <row r="2391" spans="5:6" x14ac:dyDescent="0.2">
      <c r="E2391" t="s">
        <v>5004</v>
      </c>
      <c r="F2391" s="148" t="str">
        <f>_xlfn.XLOOKUP(E2391,Candidates!$A$2:$A$1988,Candidates!$L$2:$L$1988,"new")</f>
        <v>Low IR</v>
      </c>
    </row>
    <row r="2392" spans="5:6" x14ac:dyDescent="0.2">
      <c r="E2392" t="s">
        <v>691</v>
      </c>
      <c r="F2392" s="148" t="str">
        <f>_xlfn.XLOOKUP(E2392,Candidates!$A$2:$A$1988,Candidates!$L$2:$L$1988,"new")</f>
        <v>P</v>
      </c>
    </row>
    <row r="2393" spans="5:6" x14ac:dyDescent="0.2">
      <c r="E2393" t="s">
        <v>4877</v>
      </c>
      <c r="F2393" s="148" t="str">
        <f>_xlfn.XLOOKUP(E2393,Candidates!$A$2:$A$1988,Candidates!$L$2:$L$1988,"new")</f>
        <v>P</v>
      </c>
    </row>
    <row r="2394" spans="5:6" x14ac:dyDescent="0.2">
      <c r="E2394" t="s">
        <v>7404</v>
      </c>
      <c r="F2394" s="148" t="str">
        <f>_xlfn.XLOOKUP(E2394,Candidates!$A$2:$A$1988,Candidates!$L$2:$L$1988,"new")</f>
        <v>new</v>
      </c>
    </row>
    <row r="2395" spans="5:6" x14ac:dyDescent="0.2">
      <c r="E2395" t="s">
        <v>4526</v>
      </c>
      <c r="F2395" s="148" t="str">
        <f>_xlfn.XLOOKUP(E2395,Candidates!$A$2:$A$1988,Candidates!$L$2:$L$1988,"new")</f>
        <v>Low IR</v>
      </c>
    </row>
    <row r="2396" spans="5:6" x14ac:dyDescent="0.2">
      <c r="E2396" t="s">
        <v>809</v>
      </c>
      <c r="F2396" s="148" t="str">
        <f>_xlfn.XLOOKUP(E2396,Candidates!$A$2:$A$1988,Candidates!$L$2:$L$1988,"new")</f>
        <v>P</v>
      </c>
    </row>
    <row r="2397" spans="5:6" x14ac:dyDescent="0.2">
      <c r="E2397" t="s">
        <v>5100</v>
      </c>
      <c r="F2397" s="148" t="str">
        <f>_xlfn.XLOOKUP(E2397,Candidates!$A$2:$A$1988,Candidates!$L$2:$L$1988,"new")</f>
        <v>Low IR</v>
      </c>
    </row>
    <row r="2398" spans="5:6" x14ac:dyDescent="0.2">
      <c r="E2398" t="s">
        <v>5057</v>
      </c>
      <c r="F2398" s="148" t="str">
        <f>_xlfn.XLOOKUP(E2398,Candidates!$A$2:$A$1988,Candidates!$L$2:$L$1988,"new")</f>
        <v>Low IR</v>
      </c>
    </row>
    <row r="2399" spans="5:6" x14ac:dyDescent="0.2">
      <c r="E2399" t="s">
        <v>7405</v>
      </c>
      <c r="F2399" s="148" t="str">
        <f>_xlfn.XLOOKUP(E2399,Candidates!$A$2:$A$1988,Candidates!$L$2:$L$1988,"new")</f>
        <v>new</v>
      </c>
    </row>
    <row r="2400" spans="5:6" x14ac:dyDescent="0.2">
      <c r="E2400" t="s">
        <v>4560</v>
      </c>
      <c r="F2400" s="148" t="str">
        <f>_xlfn.XLOOKUP(E2400,Candidates!$A$2:$A$1988,Candidates!$L$2:$L$1988,"new")</f>
        <v>P</v>
      </c>
    </row>
    <row r="2401" spans="5:6" x14ac:dyDescent="0.2">
      <c r="E2401" t="s">
        <v>5295</v>
      </c>
      <c r="F2401" s="148" t="str">
        <f>_xlfn.XLOOKUP(E2401,Candidates!$A$2:$A$1988,Candidates!$L$2:$L$1988,"new")</f>
        <v>Low IR</v>
      </c>
    </row>
    <row r="2402" spans="5:6" x14ac:dyDescent="0.2">
      <c r="E2402" t="s">
        <v>7406</v>
      </c>
      <c r="F2402" s="148" t="str">
        <f>_xlfn.XLOOKUP(E2402,Candidates!$A$2:$A$1988,Candidates!$L$2:$L$1988,"new")</f>
        <v>new</v>
      </c>
    </row>
    <row r="2403" spans="5:6" x14ac:dyDescent="0.2">
      <c r="E2403" t="s">
        <v>4714</v>
      </c>
      <c r="F2403" s="148" t="str">
        <f>_xlfn.XLOOKUP(E2403,Candidates!$A$2:$A$1988,Candidates!$L$2:$L$1988,"new")</f>
        <v>P</v>
      </c>
    </row>
    <row r="2404" spans="5:6" x14ac:dyDescent="0.2">
      <c r="E2404" t="s">
        <v>4673</v>
      </c>
      <c r="F2404" s="148" t="str">
        <f>_xlfn.XLOOKUP(E2404,Candidates!$A$2:$A$1988,Candidates!$L$2:$L$1988,"new")</f>
        <v>P</v>
      </c>
    </row>
    <row r="2405" spans="5:6" x14ac:dyDescent="0.2">
      <c r="E2405" t="s">
        <v>3233</v>
      </c>
      <c r="F2405" s="148" t="str">
        <f>_xlfn.XLOOKUP(E2405,Candidates!$A$2:$A$1988,Candidates!$L$2:$L$1988,"new")</f>
        <v>P</v>
      </c>
    </row>
    <row r="2406" spans="5:6" x14ac:dyDescent="0.2">
      <c r="E2406" t="s">
        <v>3562</v>
      </c>
      <c r="F2406" s="148" t="str">
        <f>_xlfn.XLOOKUP(E2406,Candidates!$A$2:$A$1988,Candidates!$L$2:$L$1988,"new")</f>
        <v>P</v>
      </c>
    </row>
    <row r="2407" spans="5:6" x14ac:dyDescent="0.2">
      <c r="E2407" t="s">
        <v>4811</v>
      </c>
      <c r="F2407" s="148" t="str">
        <f>_xlfn.XLOOKUP(E2407,Candidates!$A$2:$A$1988,Candidates!$L$2:$L$1988,"new")</f>
        <v>P</v>
      </c>
    </row>
    <row r="2408" spans="5:6" x14ac:dyDescent="0.2">
      <c r="E2408" t="s">
        <v>465</v>
      </c>
      <c r="F2408" s="148" t="str">
        <f>_xlfn.XLOOKUP(E2408,Candidates!$A$2:$A$1988,Candidates!$L$2:$L$1988,"new")</f>
        <v>P</v>
      </c>
    </row>
    <row r="2409" spans="5:6" x14ac:dyDescent="0.2">
      <c r="E2409" t="s">
        <v>2601</v>
      </c>
      <c r="F2409" s="148" t="str">
        <f>_xlfn.XLOOKUP(E2409,Candidates!$A$2:$A$1988,Candidates!$L$2:$L$1988,"new")</f>
        <v>Low IR</v>
      </c>
    </row>
    <row r="2410" spans="5:6" x14ac:dyDescent="0.2">
      <c r="E2410" t="s">
        <v>7407</v>
      </c>
      <c r="F2410" s="148" t="str">
        <f>_xlfn.XLOOKUP(E2410,Candidates!$A$2:$A$1988,Candidates!$L$2:$L$1988,"new")</f>
        <v>new</v>
      </c>
    </row>
    <row r="2411" spans="5:6" x14ac:dyDescent="0.2">
      <c r="E2411" t="s">
        <v>1942</v>
      </c>
      <c r="F2411" s="148" t="str">
        <f>_xlfn.XLOOKUP(E2411,Candidates!$A$2:$A$1988,Candidates!$L$2:$L$1988,"new")</f>
        <v>P</v>
      </c>
    </row>
    <row r="2412" spans="5:6" x14ac:dyDescent="0.2">
      <c r="E2412" t="s">
        <v>7408</v>
      </c>
      <c r="F2412" s="148" t="str">
        <f>_xlfn.XLOOKUP(E2412,Candidates!$A$2:$A$1988,Candidates!$L$2:$L$1988,"new")</f>
        <v>new</v>
      </c>
    </row>
    <row r="2413" spans="5:6" x14ac:dyDescent="0.2">
      <c r="E2413" t="s">
        <v>1823</v>
      </c>
      <c r="F2413" s="148" t="str">
        <f>_xlfn.XLOOKUP(E2413,Candidates!$A$2:$A$1988,Candidates!$L$2:$L$1988,"new")</f>
        <v>P</v>
      </c>
    </row>
    <row r="2414" spans="5:6" x14ac:dyDescent="0.2">
      <c r="E2414" t="s">
        <v>4155</v>
      </c>
      <c r="F2414" s="148" t="str">
        <f>_xlfn.XLOOKUP(E2414,Candidates!$A$2:$A$1988,Candidates!$L$2:$L$1988,"new")</f>
        <v>Low IR</v>
      </c>
    </row>
    <row r="2415" spans="5:6" x14ac:dyDescent="0.2">
      <c r="E2415" t="s">
        <v>1666</v>
      </c>
      <c r="F2415" s="148" t="str">
        <f>_xlfn.XLOOKUP(E2415,Candidates!$A$2:$A$1988,Candidates!$L$2:$L$1988,"new")</f>
        <v>Low IR</v>
      </c>
    </row>
    <row r="2416" spans="5:6" x14ac:dyDescent="0.2">
      <c r="E2416" t="s">
        <v>1388</v>
      </c>
      <c r="F2416" s="148" t="str">
        <f>_xlfn.XLOOKUP(E2416,Candidates!$A$2:$A$1988,Candidates!$L$2:$L$1988,"new")</f>
        <v>Low IR</v>
      </c>
    </row>
    <row r="2417" spans="5:6" x14ac:dyDescent="0.2">
      <c r="E2417" t="s">
        <v>2392</v>
      </c>
      <c r="F2417" s="148" t="str">
        <f>_xlfn.XLOOKUP(E2417,Candidates!$A$2:$A$1988,Candidates!$L$2:$L$1988,"new")</f>
        <v>P</v>
      </c>
    </row>
    <row r="2418" spans="5:6" x14ac:dyDescent="0.2">
      <c r="E2418" t="s">
        <v>1446</v>
      </c>
      <c r="F2418" s="148" t="str">
        <f>_xlfn.XLOOKUP(E2418,Candidates!$A$2:$A$1988,Candidates!$L$2:$L$1988,"new")</f>
        <v>Low IR</v>
      </c>
    </row>
    <row r="2419" spans="5:6" x14ac:dyDescent="0.2">
      <c r="E2419" t="s">
        <v>4196</v>
      </c>
      <c r="F2419" s="148" t="str">
        <f>_xlfn.XLOOKUP(E2419,Candidates!$A$2:$A$1988,Candidates!$L$2:$L$1988,"new")</f>
        <v>P</v>
      </c>
    </row>
    <row r="2420" spans="5:6" x14ac:dyDescent="0.2">
      <c r="E2420" t="s">
        <v>7409</v>
      </c>
      <c r="F2420" s="148" t="str">
        <f>_xlfn.XLOOKUP(E2420,Candidates!$A$2:$A$1988,Candidates!$L$2:$L$1988,"new")</f>
        <v>new</v>
      </c>
    </row>
    <row r="2421" spans="5:6" x14ac:dyDescent="0.2">
      <c r="E2421" t="s">
        <v>376</v>
      </c>
      <c r="F2421" s="148" t="str">
        <f>_xlfn.XLOOKUP(E2421,Candidates!$A$2:$A$1988,Candidates!$L$2:$L$1988,"new")</f>
        <v>P</v>
      </c>
    </row>
    <row r="2422" spans="5:6" x14ac:dyDescent="0.2">
      <c r="E2422" t="s">
        <v>1590</v>
      </c>
      <c r="F2422" s="148" t="str">
        <f>_xlfn.XLOOKUP(E2422,Candidates!$A$2:$A$1988,Candidates!$L$2:$L$1988,"new")</f>
        <v>Low IR</v>
      </c>
    </row>
    <row r="2423" spans="5:6" x14ac:dyDescent="0.2">
      <c r="E2423" t="s">
        <v>4142</v>
      </c>
      <c r="F2423" s="148" t="str">
        <f>_xlfn.XLOOKUP(E2423,Candidates!$A$2:$A$1988,Candidates!$L$2:$L$1988,"new")</f>
        <v>Low IR</v>
      </c>
    </row>
    <row r="2424" spans="5:6" x14ac:dyDescent="0.2">
      <c r="E2424" t="s">
        <v>535</v>
      </c>
      <c r="F2424" s="148" t="str">
        <f>_xlfn.XLOOKUP(E2424,Candidates!$A$2:$A$1988,Candidates!$L$2:$L$1988,"new")</f>
        <v>P</v>
      </c>
    </row>
    <row r="2425" spans="5:6" x14ac:dyDescent="0.2">
      <c r="E2425" t="s">
        <v>1314</v>
      </c>
      <c r="F2425" s="148" t="str">
        <f>_xlfn.XLOOKUP(E2425,Candidates!$A$2:$A$1988,Candidates!$L$2:$L$1988,"new")</f>
        <v>P</v>
      </c>
    </row>
    <row r="2426" spans="5:6" x14ac:dyDescent="0.2">
      <c r="E2426" t="s">
        <v>971</v>
      </c>
      <c r="F2426" s="148" t="str">
        <f>_xlfn.XLOOKUP(E2426,Candidates!$A$2:$A$1988,Candidates!$L$2:$L$1988,"new")</f>
        <v>Low IR</v>
      </c>
    </row>
    <row r="2427" spans="5:6" x14ac:dyDescent="0.2">
      <c r="E2427" t="s">
        <v>4419</v>
      </c>
      <c r="F2427" s="148" t="str">
        <f>_xlfn.XLOOKUP(E2427,Candidates!$A$2:$A$1988,Candidates!$L$2:$L$1988,"new")</f>
        <v>Low IR</v>
      </c>
    </row>
    <row r="2428" spans="5:6" x14ac:dyDescent="0.2">
      <c r="E2428" t="s">
        <v>2972</v>
      </c>
      <c r="F2428" s="148" t="str">
        <f>_xlfn.XLOOKUP(E2428,Candidates!$A$2:$A$1988,Candidates!$L$2:$L$1988,"new")</f>
        <v>Low IR</v>
      </c>
    </row>
    <row r="2429" spans="5:6" x14ac:dyDescent="0.2">
      <c r="E2429" t="s">
        <v>7410</v>
      </c>
      <c r="F2429" s="148" t="str">
        <f>_xlfn.XLOOKUP(E2429,Candidates!$A$2:$A$1988,Candidates!$L$2:$L$1988,"new")</f>
        <v>new</v>
      </c>
    </row>
    <row r="2430" spans="5:6" x14ac:dyDescent="0.2">
      <c r="E2430" t="s">
        <v>7411</v>
      </c>
      <c r="F2430" s="148" t="str">
        <f>_xlfn.XLOOKUP(E2430,Candidates!$A$2:$A$1988,Candidates!$L$2:$L$1988,"new")</f>
        <v>new</v>
      </c>
    </row>
    <row r="2431" spans="5:6" x14ac:dyDescent="0.2">
      <c r="E2431" t="s">
        <v>7412</v>
      </c>
      <c r="F2431" s="148" t="str">
        <f>_xlfn.XLOOKUP(E2431,Candidates!$A$2:$A$1988,Candidates!$L$2:$L$1988,"new")</f>
        <v>new</v>
      </c>
    </row>
    <row r="2432" spans="5:6" x14ac:dyDescent="0.2">
      <c r="E2432" t="s">
        <v>7413</v>
      </c>
      <c r="F2432" s="148" t="str">
        <f>_xlfn.XLOOKUP(E2432,Candidates!$A$2:$A$1988,Candidates!$L$2:$L$1988,"new")</f>
        <v>new</v>
      </c>
    </row>
    <row r="2433" spans="5:6" x14ac:dyDescent="0.2">
      <c r="E2433" t="s">
        <v>4187</v>
      </c>
      <c r="F2433" s="148" t="str">
        <f>_xlfn.XLOOKUP(E2433,Candidates!$A$2:$A$1988,Candidates!$L$2:$L$1988,"new")</f>
        <v>P</v>
      </c>
    </row>
    <row r="2434" spans="5:6" x14ac:dyDescent="0.2">
      <c r="E2434" t="s">
        <v>3438</v>
      </c>
      <c r="F2434" s="148" t="str">
        <f>_xlfn.XLOOKUP(E2434,Candidates!$A$2:$A$1988,Candidates!$L$2:$L$1988,"new")</f>
        <v>Low IR</v>
      </c>
    </row>
    <row r="2435" spans="5:6" x14ac:dyDescent="0.2">
      <c r="E2435" t="s">
        <v>2904</v>
      </c>
      <c r="F2435" s="148" t="str">
        <f>_xlfn.XLOOKUP(E2435,Candidates!$A$2:$A$1988,Candidates!$L$2:$L$1988,"new")</f>
        <v>Low IR</v>
      </c>
    </row>
    <row r="2436" spans="5:6" x14ac:dyDescent="0.2">
      <c r="E2436" t="s">
        <v>7414</v>
      </c>
      <c r="F2436" s="148" t="str">
        <f>_xlfn.XLOOKUP(E2436,Candidates!$A$2:$A$1988,Candidates!$L$2:$L$1988,"new")</f>
        <v>new</v>
      </c>
    </row>
    <row r="2437" spans="5:6" x14ac:dyDescent="0.2">
      <c r="E2437" t="s">
        <v>7415</v>
      </c>
      <c r="F2437" s="148" t="str">
        <f>_xlfn.XLOOKUP(E2437,Candidates!$A$2:$A$1988,Candidates!$L$2:$L$1988,"new")</f>
        <v>new</v>
      </c>
    </row>
    <row r="2438" spans="5:6" x14ac:dyDescent="0.2">
      <c r="E2438" t="s">
        <v>2615</v>
      </c>
      <c r="F2438" s="148" t="str">
        <f>_xlfn.XLOOKUP(E2438,Candidates!$A$2:$A$1988,Candidates!$L$2:$L$1988,"new")</f>
        <v>Low IR</v>
      </c>
    </row>
    <row r="2439" spans="5:6" x14ac:dyDescent="0.2">
      <c r="E2439" t="s">
        <v>4796</v>
      </c>
      <c r="F2439" s="148" t="str">
        <f>_xlfn.XLOOKUP(E2439,Candidates!$A$2:$A$1988,Candidates!$L$2:$L$1988,"new")</f>
        <v>P</v>
      </c>
    </row>
    <row r="2440" spans="5:6" x14ac:dyDescent="0.2">
      <c r="E2440" t="s">
        <v>7416</v>
      </c>
      <c r="F2440" s="148" t="str">
        <f>_xlfn.XLOOKUP(E2440,Candidates!$A$2:$A$1988,Candidates!$L$2:$L$1988,"new")</f>
        <v>new</v>
      </c>
    </row>
    <row r="2441" spans="5:6" x14ac:dyDescent="0.2">
      <c r="E2441" t="s">
        <v>4043</v>
      </c>
      <c r="F2441" s="148" t="str">
        <f>_xlfn.XLOOKUP(E2441,Candidates!$A$2:$A$1988,Candidates!$L$2:$L$1988,"new")</f>
        <v>P</v>
      </c>
    </row>
    <row r="2442" spans="5:6" x14ac:dyDescent="0.2">
      <c r="E2442" t="s">
        <v>2112</v>
      </c>
      <c r="F2442" s="148" t="str">
        <f>_xlfn.XLOOKUP(E2442,Candidates!$A$2:$A$1988,Candidates!$L$2:$L$1988,"new")</f>
        <v>P</v>
      </c>
    </row>
    <row r="2443" spans="5:6" x14ac:dyDescent="0.2">
      <c r="E2443" t="s">
        <v>5225</v>
      </c>
      <c r="F2443" s="148" t="str">
        <f>_xlfn.XLOOKUP(E2443,Candidates!$A$2:$A$1988,Candidates!$L$2:$L$1988,"new")</f>
        <v>Low IR</v>
      </c>
    </row>
    <row r="2444" spans="5:6" x14ac:dyDescent="0.2">
      <c r="E2444" t="s">
        <v>1074</v>
      </c>
      <c r="F2444" s="148" t="str">
        <f>_xlfn.XLOOKUP(E2444,Candidates!$A$2:$A$1988,Candidates!$L$2:$L$1988,"new")</f>
        <v>Low IR</v>
      </c>
    </row>
    <row r="2445" spans="5:6" x14ac:dyDescent="0.2">
      <c r="E2445" t="s">
        <v>3201</v>
      </c>
      <c r="F2445" s="148" t="str">
        <f>_xlfn.XLOOKUP(E2445,Candidates!$A$2:$A$1988,Candidates!$L$2:$L$1988,"new")</f>
        <v>P</v>
      </c>
    </row>
    <row r="2446" spans="5:6" x14ac:dyDescent="0.2">
      <c r="E2446" t="s">
        <v>4704</v>
      </c>
      <c r="F2446" s="148" t="str">
        <f>_xlfn.XLOOKUP(E2446,Candidates!$A$2:$A$1988,Candidates!$L$2:$L$1988,"new")</f>
        <v>P</v>
      </c>
    </row>
    <row r="2447" spans="5:6" x14ac:dyDescent="0.2">
      <c r="E2447" t="s">
        <v>2737</v>
      </c>
      <c r="F2447" s="148" t="str">
        <f>_xlfn.XLOOKUP(E2447,Candidates!$A$2:$A$1988,Candidates!$L$2:$L$1988,"new")</f>
        <v>P</v>
      </c>
    </row>
    <row r="2448" spans="5:6" x14ac:dyDescent="0.2">
      <c r="E2448" t="s">
        <v>2497</v>
      </c>
      <c r="F2448" s="148" t="str">
        <f>_xlfn.XLOOKUP(E2448,Candidates!$A$2:$A$1988,Candidates!$L$2:$L$1988,"new")</f>
        <v>P</v>
      </c>
    </row>
    <row r="2449" spans="5:6" x14ac:dyDescent="0.2">
      <c r="E2449" t="s">
        <v>1544</v>
      </c>
      <c r="F2449" s="148" t="str">
        <f>_xlfn.XLOOKUP(E2449,Candidates!$A$2:$A$1988,Candidates!$L$2:$L$1988,"new")</f>
        <v>Low IR</v>
      </c>
    </row>
    <row r="2450" spans="5:6" x14ac:dyDescent="0.2">
      <c r="E2450" t="s">
        <v>4865</v>
      </c>
      <c r="F2450" s="148" t="str">
        <f>_xlfn.XLOOKUP(E2450,Candidates!$A$2:$A$1988,Candidates!$L$2:$L$1988,"new")</f>
        <v>Low IR</v>
      </c>
    </row>
    <row r="2451" spans="5:6" x14ac:dyDescent="0.2">
      <c r="E2451" t="s">
        <v>1241</v>
      </c>
      <c r="F2451" s="148" t="str">
        <f>_xlfn.XLOOKUP(E2451,Candidates!$A$2:$A$1988,Candidates!$L$2:$L$1988,"new")</f>
        <v>Low IR</v>
      </c>
    </row>
    <row r="2452" spans="5:6" x14ac:dyDescent="0.2">
      <c r="E2452" t="s">
        <v>7417</v>
      </c>
      <c r="F2452" s="148" t="str">
        <f>_xlfn.XLOOKUP(E2452,Candidates!$A$2:$A$1988,Candidates!$L$2:$L$1988,"new")</f>
        <v>new</v>
      </c>
    </row>
    <row r="2453" spans="5:6" x14ac:dyDescent="0.2">
      <c r="E2453" t="s">
        <v>2272</v>
      </c>
      <c r="F2453" s="148" t="str">
        <f>_xlfn.XLOOKUP(E2453,Candidates!$A$2:$A$1988,Candidates!$L$2:$L$1988,"new")</f>
        <v>P</v>
      </c>
    </row>
    <row r="2454" spans="5:6" x14ac:dyDescent="0.2">
      <c r="E2454" t="s">
        <v>4325</v>
      </c>
      <c r="F2454" s="148" t="str">
        <f>_xlfn.XLOOKUP(E2454,Candidates!$A$2:$A$1988,Candidates!$L$2:$L$1988,"new")</f>
        <v>Low IR</v>
      </c>
    </row>
    <row r="2455" spans="5:6" x14ac:dyDescent="0.2">
      <c r="E2455" t="s">
        <v>4942</v>
      </c>
      <c r="F2455" s="148" t="str">
        <f>_xlfn.XLOOKUP(E2455,Candidates!$A$2:$A$1988,Candidates!$L$2:$L$1988,"new")</f>
        <v>Low IR</v>
      </c>
    </row>
    <row r="2456" spans="5:6" x14ac:dyDescent="0.2">
      <c r="E2456" t="s">
        <v>7418</v>
      </c>
      <c r="F2456" s="148" t="str">
        <f>_xlfn.XLOOKUP(E2456,Candidates!$A$2:$A$1988,Candidates!$L$2:$L$1988,"new")</f>
        <v>new</v>
      </c>
    </row>
    <row r="2457" spans="5:6" x14ac:dyDescent="0.2">
      <c r="E2457" t="s">
        <v>3835</v>
      </c>
      <c r="F2457" s="148" t="str">
        <f>_xlfn.XLOOKUP(E2457,Candidates!$A$2:$A$1988,Candidates!$L$2:$L$1988,"new")</f>
        <v>P</v>
      </c>
    </row>
    <row r="2458" spans="5:6" x14ac:dyDescent="0.2">
      <c r="E2458" t="s">
        <v>2309</v>
      </c>
      <c r="F2458" s="148" t="str">
        <f>_xlfn.XLOOKUP(E2458,Candidates!$A$2:$A$1988,Candidates!$L$2:$L$1988,"new")</f>
        <v>P</v>
      </c>
    </row>
    <row r="2459" spans="5:6" x14ac:dyDescent="0.2">
      <c r="E2459" t="s">
        <v>1782</v>
      </c>
      <c r="F2459" s="148" t="str">
        <f>_xlfn.XLOOKUP(E2459,Candidates!$A$2:$A$1988,Candidates!$L$2:$L$1988,"new")</f>
        <v>Low IR</v>
      </c>
    </row>
    <row r="2460" spans="5:6" x14ac:dyDescent="0.2">
      <c r="E2460" t="s">
        <v>1773</v>
      </c>
      <c r="F2460" s="148" t="str">
        <f>_xlfn.XLOOKUP(E2460,Candidates!$A$2:$A$1988,Candidates!$L$2:$L$1988,"new")</f>
        <v>Low IR</v>
      </c>
    </row>
    <row r="2461" spans="5:6" x14ac:dyDescent="0.2">
      <c r="E2461" t="s">
        <v>3059</v>
      </c>
      <c r="F2461" s="148" t="str">
        <f>_xlfn.XLOOKUP(E2461,Candidates!$A$2:$A$1988,Candidates!$L$2:$L$1988,"new")</f>
        <v>Low IR</v>
      </c>
    </row>
    <row r="2462" spans="5:6" x14ac:dyDescent="0.2">
      <c r="E2462" t="s">
        <v>1897</v>
      </c>
      <c r="F2462" s="148" t="str">
        <f>_xlfn.XLOOKUP(E2462,Candidates!$A$2:$A$1988,Candidates!$L$2:$L$1988,"new")</f>
        <v>Low IR</v>
      </c>
    </row>
    <row r="2463" spans="5:6" x14ac:dyDescent="0.2">
      <c r="E2463" t="s">
        <v>490</v>
      </c>
      <c r="F2463" s="148" t="str">
        <f>_xlfn.XLOOKUP(E2463,Candidates!$A$2:$A$1988,Candidates!$L$2:$L$1988,"new")</f>
        <v>P</v>
      </c>
    </row>
    <row r="2464" spans="5:6" x14ac:dyDescent="0.2">
      <c r="E2464" t="s">
        <v>2459</v>
      </c>
      <c r="F2464" s="148" t="str">
        <f>_xlfn.XLOOKUP(E2464,Candidates!$A$2:$A$1988,Candidates!$L$2:$L$1988,"new")</f>
        <v>P</v>
      </c>
    </row>
    <row r="2465" spans="5:6" x14ac:dyDescent="0.2">
      <c r="E2465" t="s">
        <v>1362</v>
      </c>
      <c r="F2465" s="148" t="str">
        <f>_xlfn.XLOOKUP(E2465,Candidates!$A$2:$A$1988,Candidates!$L$2:$L$1988,"new")</f>
        <v>Low IR</v>
      </c>
    </row>
    <row r="2466" spans="5:6" x14ac:dyDescent="0.2">
      <c r="E2466" t="s">
        <v>7419</v>
      </c>
      <c r="F2466" s="148" t="str">
        <f>_xlfn.XLOOKUP(E2466,Candidates!$A$2:$A$1988,Candidates!$L$2:$L$1988,"new")</f>
        <v>new</v>
      </c>
    </row>
    <row r="2467" spans="5:6" x14ac:dyDescent="0.2">
      <c r="E2467" t="s">
        <v>7420</v>
      </c>
      <c r="F2467" s="148" t="str">
        <f>_xlfn.XLOOKUP(E2467,Candidates!$A$2:$A$1988,Candidates!$L$2:$L$1988,"new")</f>
        <v>new</v>
      </c>
    </row>
    <row r="2468" spans="5:6" x14ac:dyDescent="0.2">
      <c r="E2468" t="s">
        <v>7421</v>
      </c>
      <c r="F2468" s="148" t="str">
        <f>_xlfn.XLOOKUP(E2468,Candidates!$A$2:$A$1988,Candidates!$L$2:$L$1988,"new")</f>
        <v>new</v>
      </c>
    </row>
    <row r="2469" spans="5:6" x14ac:dyDescent="0.2">
      <c r="E2469" t="s">
        <v>7422</v>
      </c>
      <c r="F2469" s="148" t="str">
        <f>_xlfn.XLOOKUP(E2469,Candidates!$A$2:$A$1988,Candidates!$L$2:$L$1988,"new")</f>
        <v>new</v>
      </c>
    </row>
    <row r="2470" spans="5:6" x14ac:dyDescent="0.2">
      <c r="E2470" t="s">
        <v>3014</v>
      </c>
      <c r="F2470" s="148" t="str">
        <f>_xlfn.XLOOKUP(E2470,Candidates!$A$2:$A$1988,Candidates!$L$2:$L$1988,"new")</f>
        <v>Low IR</v>
      </c>
    </row>
    <row r="2471" spans="5:6" x14ac:dyDescent="0.2">
      <c r="E2471" t="s">
        <v>7423</v>
      </c>
      <c r="F2471" s="148" t="str">
        <f>_xlfn.XLOOKUP(E2471,Candidates!$A$2:$A$1988,Candidates!$L$2:$L$1988,"new")</f>
        <v>new</v>
      </c>
    </row>
    <row r="2472" spans="5:6" x14ac:dyDescent="0.2">
      <c r="E2472" t="s">
        <v>7424</v>
      </c>
      <c r="F2472" s="148" t="str">
        <f>_xlfn.XLOOKUP(E2472,Candidates!$A$2:$A$1988,Candidates!$L$2:$L$1988,"new")</f>
        <v>new</v>
      </c>
    </row>
    <row r="2473" spans="5:6" x14ac:dyDescent="0.2">
      <c r="E2473" t="s">
        <v>4169</v>
      </c>
      <c r="F2473" s="148" t="str">
        <f>_xlfn.XLOOKUP(E2473,Candidates!$A$2:$A$1988,Candidates!$L$2:$L$1988,"new")</f>
        <v>P</v>
      </c>
    </row>
    <row r="2474" spans="5:6" x14ac:dyDescent="0.2">
      <c r="E2474" t="s">
        <v>4396</v>
      </c>
      <c r="F2474" s="148" t="str">
        <f>_xlfn.XLOOKUP(E2474,Candidates!$A$2:$A$1988,Candidates!$L$2:$L$1988,"new")</f>
        <v>Low IR</v>
      </c>
    </row>
    <row r="2475" spans="5:6" x14ac:dyDescent="0.2">
      <c r="E2475" t="s">
        <v>1889</v>
      </c>
      <c r="F2475" s="148" t="str">
        <f>_xlfn.XLOOKUP(E2475,Candidates!$A$2:$A$1988,Candidates!$L$2:$L$1988,"new")</f>
        <v>P</v>
      </c>
    </row>
    <row r="2476" spans="5:6" x14ac:dyDescent="0.2">
      <c r="E2476" t="s">
        <v>5244</v>
      </c>
      <c r="F2476" s="148" t="str">
        <f>_xlfn.XLOOKUP(E2476,Candidates!$A$2:$A$1988,Candidates!$L$2:$L$1988,"new")</f>
        <v>Low IR</v>
      </c>
    </row>
    <row r="2477" spans="5:6" x14ac:dyDescent="0.2">
      <c r="E2477" t="s">
        <v>7425</v>
      </c>
      <c r="F2477" s="148" t="str">
        <f>_xlfn.XLOOKUP(E2477,Candidates!$A$2:$A$1988,Candidates!$L$2:$L$1988,"new")</f>
        <v>new</v>
      </c>
    </row>
    <row r="2478" spans="5:6" x14ac:dyDescent="0.2">
      <c r="E2478" t="s">
        <v>2291</v>
      </c>
      <c r="F2478" s="148" t="str">
        <f>_xlfn.XLOOKUP(E2478,Candidates!$A$2:$A$1988,Candidates!$L$2:$L$1988,"new")</f>
        <v>P</v>
      </c>
    </row>
    <row r="2479" spans="5:6" x14ac:dyDescent="0.2">
      <c r="E2479" t="s">
        <v>2365</v>
      </c>
      <c r="F2479" s="148" t="str">
        <f>_xlfn.XLOOKUP(E2479,Candidates!$A$2:$A$1988,Candidates!$L$2:$L$1988,"new")</f>
        <v>Low IR</v>
      </c>
    </row>
    <row r="2480" spans="5:6" x14ac:dyDescent="0.2">
      <c r="E2480" t="s">
        <v>1200</v>
      </c>
      <c r="F2480" s="148" t="str">
        <f>_xlfn.XLOOKUP(E2480,Candidates!$A$2:$A$1988,Candidates!$L$2:$L$1988,"new")</f>
        <v>Low IR</v>
      </c>
    </row>
    <row r="2481" spans="5:6" x14ac:dyDescent="0.2">
      <c r="E2481" t="s">
        <v>7426</v>
      </c>
      <c r="F2481" s="148" t="str">
        <f>_xlfn.XLOOKUP(E2481,Candidates!$A$2:$A$1988,Candidates!$L$2:$L$1988,"new")</f>
        <v>new</v>
      </c>
    </row>
    <row r="2482" spans="5:6" x14ac:dyDescent="0.2">
      <c r="E2482" t="s">
        <v>3726</v>
      </c>
      <c r="F2482" s="148" t="str">
        <f>_xlfn.XLOOKUP(E2482,Candidates!$A$2:$A$1988,Candidates!$L$2:$L$1988,"new")</f>
        <v>Low IR</v>
      </c>
    </row>
    <row r="2483" spans="5:6" x14ac:dyDescent="0.2">
      <c r="E2483" t="s">
        <v>4780</v>
      </c>
      <c r="F2483" s="148" t="str">
        <f>_xlfn.XLOOKUP(E2483,Candidates!$A$2:$A$1988,Candidates!$L$2:$L$1988,"new")</f>
        <v>P</v>
      </c>
    </row>
    <row r="2484" spans="5:6" x14ac:dyDescent="0.2">
      <c r="E2484" t="s">
        <v>4322</v>
      </c>
      <c r="F2484" s="148" t="str">
        <f>_xlfn.XLOOKUP(E2484,Candidates!$A$2:$A$1988,Candidates!$L$2:$L$1988,"new")</f>
        <v>Low IR</v>
      </c>
    </row>
    <row r="2485" spans="5:6" x14ac:dyDescent="0.2">
      <c r="E2485" t="s">
        <v>2953</v>
      </c>
      <c r="F2485" s="148" t="str">
        <f>_xlfn.XLOOKUP(E2485,Candidates!$A$2:$A$1988,Candidates!$L$2:$L$1988,"new")</f>
        <v>P</v>
      </c>
    </row>
    <row r="2486" spans="5:6" x14ac:dyDescent="0.2">
      <c r="E2486" t="s">
        <v>1379</v>
      </c>
      <c r="F2486" s="148" t="str">
        <f>_xlfn.XLOOKUP(E2486,Candidates!$A$2:$A$1988,Candidates!$L$2:$L$1988,"new")</f>
        <v>Low IR</v>
      </c>
    </row>
    <row r="2487" spans="5:6" x14ac:dyDescent="0.2">
      <c r="E2487" t="s">
        <v>2363</v>
      </c>
      <c r="F2487" s="148" t="str">
        <f>_xlfn.XLOOKUP(E2487,Candidates!$A$2:$A$1988,Candidates!$L$2:$L$1988,"new")</f>
        <v>P</v>
      </c>
    </row>
    <row r="2488" spans="5:6" x14ac:dyDescent="0.2">
      <c r="E2488" t="s">
        <v>7427</v>
      </c>
      <c r="F2488" s="148" t="str">
        <f>_xlfn.XLOOKUP(E2488,Candidates!$A$2:$A$1988,Candidates!$L$2:$L$1988,"new")</f>
        <v>new</v>
      </c>
    </row>
    <row r="2489" spans="5:6" x14ac:dyDescent="0.2">
      <c r="E2489" t="s">
        <v>7428</v>
      </c>
      <c r="F2489" s="148" t="str">
        <f>_xlfn.XLOOKUP(E2489,Candidates!$A$2:$A$1988,Candidates!$L$2:$L$1988,"new")</f>
        <v>new</v>
      </c>
    </row>
    <row r="2490" spans="5:6" x14ac:dyDescent="0.2">
      <c r="E2490" t="s">
        <v>982</v>
      </c>
      <c r="F2490" s="148" t="str">
        <f>_xlfn.XLOOKUP(E2490,Candidates!$A$2:$A$1988,Candidates!$L$2:$L$1988,"new")</f>
        <v>Low IR</v>
      </c>
    </row>
    <row r="2491" spans="5:6" x14ac:dyDescent="0.2">
      <c r="E2491" t="s">
        <v>1657</v>
      </c>
      <c r="F2491" s="148" t="str">
        <f>_xlfn.XLOOKUP(E2491,Candidates!$A$2:$A$1988,Candidates!$L$2:$L$1988,"new")</f>
        <v>Low IR</v>
      </c>
    </row>
    <row r="2492" spans="5:6" x14ac:dyDescent="0.2">
      <c r="E2492" t="s">
        <v>777</v>
      </c>
      <c r="F2492" s="148" t="str">
        <f>_xlfn.XLOOKUP(E2492,Candidates!$A$2:$A$1988,Candidates!$L$2:$L$1988,"new")</f>
        <v>P</v>
      </c>
    </row>
    <row r="2493" spans="5:6" x14ac:dyDescent="0.2">
      <c r="E2493" t="s">
        <v>7429</v>
      </c>
      <c r="F2493" s="148" t="str">
        <f>_xlfn.XLOOKUP(E2493,Candidates!$A$2:$A$1988,Candidates!$L$2:$L$1988,"new")</f>
        <v>new</v>
      </c>
    </row>
    <row r="2494" spans="5:6" x14ac:dyDescent="0.2">
      <c r="E2494" t="s">
        <v>2444</v>
      </c>
      <c r="F2494" s="148" t="str">
        <f>_xlfn.XLOOKUP(E2494,Candidates!$A$2:$A$1988,Candidates!$L$2:$L$1988,"new")</f>
        <v>P</v>
      </c>
    </row>
    <row r="2495" spans="5:6" x14ac:dyDescent="0.2">
      <c r="E2495" t="s">
        <v>1256</v>
      </c>
      <c r="F2495" s="148" t="str">
        <f>_xlfn.XLOOKUP(E2495,Candidates!$A$2:$A$1988,Candidates!$L$2:$L$1988,"new")</f>
        <v>Low IR</v>
      </c>
    </row>
    <row r="2496" spans="5:6" x14ac:dyDescent="0.2">
      <c r="E2496" t="s">
        <v>7430</v>
      </c>
      <c r="F2496" s="148" t="str">
        <f>_xlfn.XLOOKUP(E2496,Candidates!$A$2:$A$1988,Candidates!$L$2:$L$1988,"new")</f>
        <v>new</v>
      </c>
    </row>
    <row r="2497" spans="5:6" x14ac:dyDescent="0.2">
      <c r="E2497" t="s">
        <v>7431</v>
      </c>
      <c r="F2497" s="148" t="str">
        <f>_xlfn.XLOOKUP(E2497,Candidates!$A$2:$A$1988,Candidates!$L$2:$L$1988,"new")</f>
        <v>new</v>
      </c>
    </row>
    <row r="2498" spans="5:6" x14ac:dyDescent="0.2">
      <c r="E2498" t="s">
        <v>863</v>
      </c>
      <c r="F2498" s="148" t="str">
        <f>_xlfn.XLOOKUP(E2498,Candidates!$A$2:$A$1988,Candidates!$L$2:$L$1988,"new")</f>
        <v>P</v>
      </c>
    </row>
    <row r="2499" spans="5:6" x14ac:dyDescent="0.2">
      <c r="E2499" t="s">
        <v>952</v>
      </c>
      <c r="F2499" s="148" t="str">
        <f>_xlfn.XLOOKUP(E2499,Candidates!$A$2:$A$1988,Candidates!$L$2:$L$1988,"new")</f>
        <v>P</v>
      </c>
    </row>
    <row r="2500" spans="5:6" x14ac:dyDescent="0.2">
      <c r="E2500" t="s">
        <v>7432</v>
      </c>
      <c r="F2500" s="148" t="str">
        <f>_xlfn.XLOOKUP(E2500,Candidates!$A$2:$A$1988,Candidates!$L$2:$L$1988,"new")</f>
        <v>new</v>
      </c>
    </row>
    <row r="2501" spans="5:6" x14ac:dyDescent="0.2">
      <c r="E2501" t="s">
        <v>7433</v>
      </c>
      <c r="F2501" s="148" t="str">
        <f>_xlfn.XLOOKUP(E2501,Candidates!$A$2:$A$1988,Candidates!$L$2:$L$1988,"new")</f>
        <v>new</v>
      </c>
    </row>
    <row r="2502" spans="5:6" x14ac:dyDescent="0.2">
      <c r="E2502" t="s">
        <v>3597</v>
      </c>
      <c r="F2502" s="148" t="str">
        <f>_xlfn.XLOOKUP(E2502,Candidates!$A$2:$A$1988,Candidates!$L$2:$L$1988,"new")</f>
        <v>Low IR</v>
      </c>
    </row>
    <row r="2503" spans="5:6" x14ac:dyDescent="0.2">
      <c r="E2503" t="s">
        <v>4516</v>
      </c>
      <c r="F2503" s="148" t="str">
        <f>_xlfn.XLOOKUP(E2503,Candidates!$A$2:$A$1988,Candidates!$L$2:$L$1988,"new")</f>
        <v>Low IR</v>
      </c>
    </row>
    <row r="2504" spans="5:6" x14ac:dyDescent="0.2">
      <c r="E2504" t="s">
        <v>3976</v>
      </c>
      <c r="F2504" s="148" t="str">
        <f>_xlfn.XLOOKUP(E2504,Candidates!$A$2:$A$1988,Candidates!$L$2:$L$1988,"new")</f>
        <v>Low IR</v>
      </c>
    </row>
    <row r="2505" spans="5:6" x14ac:dyDescent="0.2">
      <c r="E2505" t="s">
        <v>2406</v>
      </c>
      <c r="F2505" s="148" t="str">
        <f>_xlfn.XLOOKUP(E2505,Candidates!$A$2:$A$1988,Candidates!$L$2:$L$1988,"new")</f>
        <v>P</v>
      </c>
    </row>
    <row r="2506" spans="5:6" x14ac:dyDescent="0.2">
      <c r="E2506" t="s">
        <v>7434</v>
      </c>
      <c r="F2506" s="148" t="str">
        <f>_xlfn.XLOOKUP(E2506,Candidates!$A$2:$A$1988,Candidates!$L$2:$L$1988,"new")</f>
        <v>new</v>
      </c>
    </row>
    <row r="2507" spans="5:6" x14ac:dyDescent="0.2">
      <c r="E2507" t="s">
        <v>7435</v>
      </c>
      <c r="F2507" s="148" t="str">
        <f>_xlfn.XLOOKUP(E2507,Candidates!$A$2:$A$1988,Candidates!$L$2:$L$1988,"new")</f>
        <v>new</v>
      </c>
    </row>
    <row r="2508" spans="5:6" x14ac:dyDescent="0.2">
      <c r="E2508" t="s">
        <v>4980</v>
      </c>
      <c r="F2508" s="148" t="str">
        <f>_xlfn.XLOOKUP(E2508,Candidates!$A$2:$A$1988,Candidates!$L$2:$L$1988,"new")</f>
        <v>Low IR</v>
      </c>
    </row>
    <row r="2509" spans="5:6" x14ac:dyDescent="0.2">
      <c r="E2509" t="s">
        <v>7436</v>
      </c>
      <c r="F2509" s="148" t="str">
        <f>_xlfn.XLOOKUP(E2509,Candidates!$A$2:$A$1988,Candidates!$L$2:$L$1988,"new")</f>
        <v>new</v>
      </c>
    </row>
    <row r="2510" spans="5:6" x14ac:dyDescent="0.2">
      <c r="E2510" t="s">
        <v>1162</v>
      </c>
      <c r="F2510" s="148" t="str">
        <f>_xlfn.XLOOKUP(E2510,Candidates!$A$2:$A$1988,Candidates!$L$2:$L$1988,"new")</f>
        <v>Low IR</v>
      </c>
    </row>
    <row r="2511" spans="5:6" x14ac:dyDescent="0.2">
      <c r="E2511" t="s">
        <v>4659</v>
      </c>
      <c r="F2511" s="148" t="str">
        <f>_xlfn.XLOOKUP(E2511,Candidates!$A$2:$A$1988,Candidates!$L$2:$L$1988,"new")</f>
        <v>P</v>
      </c>
    </row>
    <row r="2512" spans="5:6" x14ac:dyDescent="0.2">
      <c r="E2512" t="s">
        <v>3661</v>
      </c>
      <c r="F2512" s="148" t="str">
        <f>_xlfn.XLOOKUP(E2512,Candidates!$A$2:$A$1988,Candidates!$L$2:$L$1988,"new")</f>
        <v>Low IR</v>
      </c>
    </row>
    <row r="2513" spans="5:6" x14ac:dyDescent="0.2">
      <c r="E2513" t="s">
        <v>3630</v>
      </c>
      <c r="F2513" s="148" t="str">
        <f>_xlfn.XLOOKUP(E2513,Candidates!$A$2:$A$1988,Candidates!$L$2:$L$1988,"new")</f>
        <v>Low IR</v>
      </c>
    </row>
    <row r="2514" spans="5:6" x14ac:dyDescent="0.2">
      <c r="E2514" t="s">
        <v>2319</v>
      </c>
      <c r="F2514" s="148" t="str">
        <f>_xlfn.XLOOKUP(E2514,Candidates!$A$2:$A$1988,Candidates!$L$2:$L$1988,"new")</f>
        <v>P</v>
      </c>
    </row>
    <row r="2515" spans="5:6" x14ac:dyDescent="0.2">
      <c r="E2515" t="s">
        <v>2013</v>
      </c>
      <c r="F2515" s="148" t="str">
        <f>_xlfn.XLOOKUP(E2515,Candidates!$A$2:$A$1988,Candidates!$L$2:$L$1988,"new")</f>
        <v>P</v>
      </c>
    </row>
    <row r="2516" spans="5:6" x14ac:dyDescent="0.2">
      <c r="E2516" t="s">
        <v>1801</v>
      </c>
      <c r="F2516" s="148" t="str">
        <f>_xlfn.XLOOKUP(E2516,Candidates!$A$2:$A$1988,Candidates!$L$2:$L$1988,"new")</f>
        <v>P</v>
      </c>
    </row>
    <row r="2517" spans="5:6" x14ac:dyDescent="0.2">
      <c r="E2517" t="s">
        <v>3045</v>
      </c>
      <c r="F2517" s="148" t="str">
        <f>_xlfn.XLOOKUP(E2517,Candidates!$A$2:$A$1988,Candidates!$L$2:$L$1988,"new")</f>
        <v>Low IR</v>
      </c>
    </row>
    <row r="2518" spans="5:6" x14ac:dyDescent="0.2">
      <c r="E2518" t="s">
        <v>2813</v>
      </c>
      <c r="F2518" s="148" t="str">
        <f>_xlfn.XLOOKUP(E2518,Candidates!$A$2:$A$1988,Candidates!$L$2:$L$1988,"new")</f>
        <v>Low IR</v>
      </c>
    </row>
    <row r="2519" spans="5:6" x14ac:dyDescent="0.2">
      <c r="E2519" t="s">
        <v>1990</v>
      </c>
      <c r="F2519" s="148" t="str">
        <f>_xlfn.XLOOKUP(E2519,Candidates!$A$2:$A$1988,Candidates!$L$2:$L$1988,"new")</f>
        <v>P</v>
      </c>
    </row>
    <row r="2520" spans="5:6" x14ac:dyDescent="0.2">
      <c r="E2520" t="s">
        <v>4855</v>
      </c>
      <c r="F2520" s="148" t="str">
        <f>_xlfn.XLOOKUP(E2520,Candidates!$A$2:$A$1988,Candidates!$L$2:$L$1988,"new")</f>
        <v>P</v>
      </c>
    </row>
    <row r="2521" spans="5:6" x14ac:dyDescent="0.2">
      <c r="E2521" t="s">
        <v>592</v>
      </c>
      <c r="F2521" s="148" t="str">
        <f>_xlfn.XLOOKUP(E2521,Candidates!$A$2:$A$1988,Candidates!$L$2:$L$1988,"new")</f>
        <v>P</v>
      </c>
    </row>
    <row r="2522" spans="5:6" x14ac:dyDescent="0.2">
      <c r="E2522" t="s">
        <v>4929</v>
      </c>
      <c r="F2522" s="148" t="str">
        <f>_xlfn.XLOOKUP(E2522,Candidates!$A$2:$A$1988,Candidates!$L$2:$L$1988,"new")</f>
        <v>Low IR</v>
      </c>
    </row>
    <row r="2523" spans="5:6" x14ac:dyDescent="0.2">
      <c r="E2523" t="s">
        <v>1565</v>
      </c>
      <c r="F2523" s="148" t="str">
        <f>_xlfn.XLOOKUP(E2523,Candidates!$A$2:$A$1988,Candidates!$L$2:$L$1988,"new")</f>
        <v>Low IR</v>
      </c>
    </row>
    <row r="2524" spans="5:6" x14ac:dyDescent="0.2">
      <c r="E2524" t="s">
        <v>1664</v>
      </c>
      <c r="F2524" s="148" t="str">
        <f>_xlfn.XLOOKUP(E2524,Candidates!$A$2:$A$1988,Candidates!$L$2:$L$1988,"new")</f>
        <v>P</v>
      </c>
    </row>
    <row r="2525" spans="5:6" x14ac:dyDescent="0.2">
      <c r="E2525" t="s">
        <v>4726</v>
      </c>
      <c r="F2525" s="148" t="str">
        <f>_xlfn.XLOOKUP(E2525,Candidates!$A$2:$A$1988,Candidates!$L$2:$L$1988,"new")</f>
        <v>P</v>
      </c>
    </row>
    <row r="2526" spans="5:6" x14ac:dyDescent="0.2">
      <c r="E2526" t="s">
        <v>7437</v>
      </c>
      <c r="F2526" s="148" t="str">
        <f>_xlfn.XLOOKUP(E2526,Candidates!$A$2:$A$1988,Candidates!$L$2:$L$1988,"new")</f>
        <v>new</v>
      </c>
    </row>
    <row r="2527" spans="5:6" x14ac:dyDescent="0.2">
      <c r="E2527" t="s">
        <v>3511</v>
      </c>
      <c r="F2527" s="148" t="str">
        <f>_xlfn.XLOOKUP(E2527,Candidates!$A$2:$A$1988,Candidates!$L$2:$L$1988,"new")</f>
        <v>Low IR</v>
      </c>
    </row>
    <row r="2528" spans="5:6" x14ac:dyDescent="0.2">
      <c r="E2528" t="s">
        <v>576</v>
      </c>
      <c r="F2528" s="148" t="str">
        <f>_xlfn.XLOOKUP(E2528,Candidates!$A$2:$A$1988,Candidates!$L$2:$L$1988,"new")</f>
        <v>P</v>
      </c>
    </row>
    <row r="2529" spans="5:6" x14ac:dyDescent="0.2">
      <c r="E2529" t="s">
        <v>3177</v>
      </c>
      <c r="F2529" s="148" t="str">
        <f>_xlfn.XLOOKUP(E2529,Candidates!$A$2:$A$1988,Candidates!$L$2:$L$1988,"new")</f>
        <v>Low IR</v>
      </c>
    </row>
    <row r="2530" spans="5:6" x14ac:dyDescent="0.2">
      <c r="E2530" t="s">
        <v>3085</v>
      </c>
      <c r="F2530" s="148" t="str">
        <f>_xlfn.XLOOKUP(E2530,Candidates!$A$2:$A$1988,Candidates!$L$2:$L$1988,"new")</f>
        <v>P</v>
      </c>
    </row>
    <row r="2531" spans="5:6" x14ac:dyDescent="0.2">
      <c r="E2531" t="s">
        <v>3530</v>
      </c>
      <c r="F2531" s="148" t="str">
        <f>_xlfn.XLOOKUP(E2531,Candidates!$A$2:$A$1988,Candidates!$L$2:$L$1988,"new")</f>
        <v>P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85AD-4AC6-4043-9206-9498DAF5CB65}">
  <sheetPr codeName="Sheet2"/>
  <dimension ref="A1:R111"/>
  <sheetViews>
    <sheetView showGridLines="0" zoomScale="130" zoomScaleNormal="130" workbookViewId="0">
      <pane xSplit="14205" ySplit="5235" topLeftCell="M76" activePane="topRight"/>
      <selection pane="topRight" activeCell="P1" sqref="P1:P1048576"/>
      <selection pane="bottomLeft" activeCell="B86" sqref="B86"/>
      <selection pane="bottomRight" activeCell="O91" sqref="O91"/>
    </sheetView>
  </sheetViews>
  <sheetFormatPr defaultColWidth="8.75" defaultRowHeight="15" x14ac:dyDescent="0.25"/>
  <cols>
    <col min="1" max="1" width="8.75" style="6"/>
    <col min="2" max="2" width="17.75" style="6" bestFit="1" customWidth="1"/>
    <col min="3" max="3" width="12.5" style="6" bestFit="1" customWidth="1"/>
    <col min="4" max="4" width="10.25" style="6" bestFit="1" customWidth="1"/>
    <col min="5" max="5" width="18.75" style="6" bestFit="1" customWidth="1"/>
    <col min="6" max="6" width="7.625" style="6" bestFit="1" customWidth="1"/>
    <col min="7" max="7" width="11.25" style="6" bestFit="1" customWidth="1"/>
    <col min="8" max="8" width="4.375" style="6" bestFit="1" customWidth="1"/>
    <col min="9" max="9" width="6.875" style="6" bestFit="1" customWidth="1"/>
    <col min="10" max="10" width="9" style="6" bestFit="1" customWidth="1"/>
    <col min="11" max="11" width="17.75" style="6" bestFit="1" customWidth="1"/>
    <col min="12" max="12" width="11.875" style="6" bestFit="1" customWidth="1"/>
    <col min="13" max="13" width="17.125" style="6" bestFit="1" customWidth="1"/>
    <col min="14" max="14" width="33.125" style="6" bestFit="1" customWidth="1"/>
    <col min="15" max="15" width="9.375" style="6" bestFit="1" customWidth="1"/>
    <col min="16" max="16" width="9.375" style="6" customWidth="1"/>
    <col min="17" max="18" width="29.75" style="6" bestFit="1" customWidth="1"/>
    <col min="19" max="16384" width="8.75" style="6"/>
  </cols>
  <sheetData>
    <row r="1" spans="1:18" x14ac:dyDescent="0.25">
      <c r="A1" s="9">
        <f>COLUMN()</f>
        <v>1</v>
      </c>
      <c r="B1" s="9">
        <f>COLUMN()</f>
        <v>2</v>
      </c>
      <c r="C1" s="9">
        <f>COLUMN()</f>
        <v>3</v>
      </c>
      <c r="D1" s="9">
        <f>COLUMN()</f>
        <v>4</v>
      </c>
      <c r="E1" s="9">
        <f>COLUMN()</f>
        <v>5</v>
      </c>
      <c r="F1" s="9">
        <f>COLUMN()</f>
        <v>6</v>
      </c>
      <c r="G1" s="9">
        <f>COLUMN()</f>
        <v>7</v>
      </c>
      <c r="H1" s="9">
        <f>COLUMN()</f>
        <v>8</v>
      </c>
      <c r="I1" s="9">
        <f>COLUMN()</f>
        <v>9</v>
      </c>
      <c r="J1" s="9">
        <f>COLUMN()</f>
        <v>10</v>
      </c>
      <c r="K1" s="9">
        <f>COLUMN()</f>
        <v>11</v>
      </c>
      <c r="L1" s="9">
        <f>COLUMN()</f>
        <v>12</v>
      </c>
      <c r="M1" s="9">
        <f>COLUMN()</f>
        <v>13</v>
      </c>
      <c r="N1" s="9">
        <f>COLUMN()</f>
        <v>14</v>
      </c>
      <c r="O1" s="9">
        <f>COLUMN()</f>
        <v>15</v>
      </c>
      <c r="P1" s="9"/>
    </row>
    <row r="2" spans="1:18" x14ac:dyDescent="0.25">
      <c r="A2" s="235" t="s">
        <v>239</v>
      </c>
      <c r="B2" s="235" t="s">
        <v>5310</v>
      </c>
      <c r="C2" s="235" t="s">
        <v>5311</v>
      </c>
      <c r="D2" s="235" t="s">
        <v>5312</v>
      </c>
      <c r="E2" s="235" t="s">
        <v>5313</v>
      </c>
      <c r="F2" s="235" t="s">
        <v>5314</v>
      </c>
      <c r="G2" s="235" t="s">
        <v>5315</v>
      </c>
      <c r="H2" s="235" t="s">
        <v>5316</v>
      </c>
      <c r="I2" s="235" t="s">
        <v>5317</v>
      </c>
      <c r="J2" s="235" t="s">
        <v>261</v>
      </c>
      <c r="K2" s="235" t="s">
        <v>5318</v>
      </c>
      <c r="L2" s="235" t="s">
        <v>5319</v>
      </c>
      <c r="M2" s="235" t="s">
        <v>5320</v>
      </c>
      <c r="N2" s="235" t="s">
        <v>5321</v>
      </c>
      <c r="O2" s="235" t="s">
        <v>5322</v>
      </c>
      <c r="P2" s="235"/>
      <c r="Q2" s="236" t="s">
        <v>5323</v>
      </c>
      <c r="R2" s="171"/>
    </row>
    <row r="3" spans="1:18" x14ac:dyDescent="0.25">
      <c r="A3" s="237" t="s">
        <v>746</v>
      </c>
      <c r="B3" s="242" t="s">
        <v>5324</v>
      </c>
      <c r="C3" s="242" t="s">
        <v>5325</v>
      </c>
      <c r="D3" s="242"/>
      <c r="E3" s="242" t="s">
        <v>5326</v>
      </c>
      <c r="F3" s="242"/>
      <c r="G3" s="242" t="s">
        <v>5327</v>
      </c>
      <c r="H3" s="242" t="s">
        <v>5328</v>
      </c>
      <c r="I3" s="242">
        <v>68955</v>
      </c>
      <c r="J3" s="242" t="s">
        <v>746</v>
      </c>
      <c r="K3" s="242" t="s">
        <v>5329</v>
      </c>
      <c r="L3" s="242" t="s">
        <v>5330</v>
      </c>
      <c r="M3" s="242"/>
      <c r="N3" s="242" t="s">
        <v>5331</v>
      </c>
      <c r="O3" s="242" t="s">
        <v>349</v>
      </c>
      <c r="P3" s="242"/>
      <c r="Q3" s="243" t="s">
        <v>5332</v>
      </c>
      <c r="R3" s="171"/>
    </row>
    <row r="4" spans="1:18" x14ac:dyDescent="0.25">
      <c r="A4" s="237" t="s">
        <v>577</v>
      </c>
      <c r="B4" s="242" t="s">
        <v>5333</v>
      </c>
      <c r="C4" s="242" t="s">
        <v>5334</v>
      </c>
      <c r="D4" s="242"/>
      <c r="E4" s="242" t="s">
        <v>5335</v>
      </c>
      <c r="F4" s="242"/>
      <c r="G4" s="242" t="s">
        <v>5336</v>
      </c>
      <c r="H4" s="242" t="s">
        <v>5328</v>
      </c>
      <c r="I4" s="242">
        <v>68701</v>
      </c>
      <c r="J4" s="242" t="s">
        <v>577</v>
      </c>
      <c r="K4" s="242" t="s">
        <v>5337</v>
      </c>
      <c r="L4" s="242" t="s">
        <v>5338</v>
      </c>
      <c r="M4" s="242"/>
      <c r="N4" s="242" t="s">
        <v>5339</v>
      </c>
      <c r="O4" s="242" t="s">
        <v>344</v>
      </c>
      <c r="P4" s="242"/>
      <c r="Q4" s="243" t="s">
        <v>5332</v>
      </c>
      <c r="R4" s="171"/>
    </row>
    <row r="5" spans="1:18" x14ac:dyDescent="0.25">
      <c r="A5" s="237" t="s">
        <v>1944</v>
      </c>
      <c r="B5" s="242" t="s">
        <v>5324</v>
      </c>
      <c r="C5" s="242" t="s">
        <v>5340</v>
      </c>
      <c r="D5" s="242"/>
      <c r="E5" s="242" t="s">
        <v>5341</v>
      </c>
      <c r="F5" s="242"/>
      <c r="G5" s="242" t="s">
        <v>5342</v>
      </c>
      <c r="H5" s="242" t="s">
        <v>5328</v>
      </c>
      <c r="I5" s="242">
        <v>69155</v>
      </c>
      <c r="J5" s="242" t="s">
        <v>1944</v>
      </c>
      <c r="K5" s="242" t="s">
        <v>5337</v>
      </c>
      <c r="L5" s="242" t="s">
        <v>5343</v>
      </c>
      <c r="M5" s="242"/>
      <c r="N5" s="242" t="s">
        <v>5344</v>
      </c>
      <c r="O5" s="242" t="s">
        <v>5345</v>
      </c>
      <c r="P5" s="242"/>
      <c r="Q5" s="243" t="s">
        <v>5332</v>
      </c>
      <c r="R5" s="171"/>
    </row>
    <row r="6" spans="1:18" x14ac:dyDescent="0.25">
      <c r="A6" s="237" t="s">
        <v>967</v>
      </c>
      <c r="B6" s="242" t="s">
        <v>5346</v>
      </c>
      <c r="C6" s="242" t="s">
        <v>5347</v>
      </c>
      <c r="D6" s="242"/>
      <c r="E6" s="242" t="s">
        <v>5348</v>
      </c>
      <c r="F6" s="242"/>
      <c r="G6" s="242" t="s">
        <v>5349</v>
      </c>
      <c r="H6" s="242" t="s">
        <v>5328</v>
      </c>
      <c r="I6" s="242">
        <v>68620</v>
      </c>
      <c r="J6" s="242" t="s">
        <v>967</v>
      </c>
      <c r="K6" s="242" t="s">
        <v>5337</v>
      </c>
      <c r="L6" s="242" t="s">
        <v>5350</v>
      </c>
      <c r="M6" s="242"/>
      <c r="N6" s="242" t="s">
        <v>5351</v>
      </c>
      <c r="O6" s="242" t="s">
        <v>344</v>
      </c>
      <c r="P6" s="242"/>
      <c r="Q6" s="243" t="s">
        <v>5332</v>
      </c>
      <c r="R6" s="171"/>
    </row>
    <row r="7" spans="1:18" x14ac:dyDescent="0.25">
      <c r="A7" s="237" t="s">
        <v>938</v>
      </c>
      <c r="B7" s="242" t="s">
        <v>5352</v>
      </c>
      <c r="C7" s="242" t="s">
        <v>5353</v>
      </c>
      <c r="D7" s="242"/>
      <c r="E7" s="242" t="s">
        <v>5354</v>
      </c>
      <c r="F7" s="242"/>
      <c r="G7" s="242" t="s">
        <v>5355</v>
      </c>
      <c r="H7" s="242" t="s">
        <v>5328</v>
      </c>
      <c r="I7" s="242">
        <v>68763</v>
      </c>
      <c r="J7" s="242" t="s">
        <v>938</v>
      </c>
      <c r="K7" s="242" t="s">
        <v>5337</v>
      </c>
      <c r="L7" s="242" t="s">
        <v>5356</v>
      </c>
      <c r="M7" s="242"/>
      <c r="N7" s="242" t="s">
        <v>5357</v>
      </c>
      <c r="O7" s="242" t="s">
        <v>344</v>
      </c>
      <c r="P7" s="242"/>
      <c r="Q7" s="243" t="s">
        <v>5332</v>
      </c>
      <c r="R7" s="171"/>
    </row>
    <row r="8" spans="1:18" s="185" customFormat="1" x14ac:dyDescent="0.25">
      <c r="A8" s="239" t="s">
        <v>866</v>
      </c>
      <c r="B8" s="242" t="s">
        <v>5358</v>
      </c>
      <c r="C8" s="242" t="s">
        <v>5359</v>
      </c>
      <c r="D8" s="242"/>
      <c r="E8" s="242" t="s">
        <v>5360</v>
      </c>
      <c r="F8" s="242"/>
      <c r="G8" s="242" t="s">
        <v>5361</v>
      </c>
      <c r="H8" s="242" t="s">
        <v>5328</v>
      </c>
      <c r="I8" s="242">
        <v>69210</v>
      </c>
      <c r="J8" s="242" t="s">
        <v>866</v>
      </c>
      <c r="K8" s="242" t="s">
        <v>5337</v>
      </c>
      <c r="L8" s="242" t="s">
        <v>5362</v>
      </c>
      <c r="M8" s="242"/>
      <c r="N8" s="242" t="s">
        <v>5363</v>
      </c>
      <c r="O8" s="242" t="s">
        <v>344</v>
      </c>
      <c r="P8" s="242"/>
      <c r="Q8" s="243" t="s">
        <v>5332</v>
      </c>
      <c r="R8" s="186"/>
    </row>
    <row r="9" spans="1:18" x14ac:dyDescent="0.25">
      <c r="A9" s="237" t="s">
        <v>1481</v>
      </c>
      <c r="B9" s="242" t="s">
        <v>5364</v>
      </c>
      <c r="C9" s="242" t="s">
        <v>5365</v>
      </c>
      <c r="D9" s="242"/>
      <c r="E9" s="242" t="s">
        <v>5366</v>
      </c>
      <c r="F9" s="242"/>
      <c r="G9" s="242" t="s">
        <v>4017</v>
      </c>
      <c r="H9" s="242" t="s">
        <v>5328</v>
      </c>
      <c r="I9" s="242">
        <v>68847</v>
      </c>
      <c r="J9" s="242" t="s">
        <v>1481</v>
      </c>
      <c r="K9" s="242" t="s">
        <v>5337</v>
      </c>
      <c r="L9" s="242" t="s">
        <v>5367</v>
      </c>
      <c r="M9" s="242"/>
      <c r="N9" s="242" t="s">
        <v>5368</v>
      </c>
      <c r="O9" s="242" t="s">
        <v>349</v>
      </c>
      <c r="P9" s="242"/>
      <c r="Q9" s="243" t="s">
        <v>5332</v>
      </c>
      <c r="R9" s="171"/>
    </row>
    <row r="10" spans="1:18" x14ac:dyDescent="0.25">
      <c r="A10" s="237" t="s">
        <v>869</v>
      </c>
      <c r="B10" s="242" t="s">
        <v>5369</v>
      </c>
      <c r="C10" s="242" t="s">
        <v>5370</v>
      </c>
      <c r="D10" s="242"/>
      <c r="E10" s="242" t="s">
        <v>5371</v>
      </c>
      <c r="F10" s="242"/>
      <c r="G10" s="242" t="s">
        <v>5372</v>
      </c>
      <c r="H10" s="242" t="s">
        <v>5328</v>
      </c>
      <c r="I10" s="242">
        <v>68061</v>
      </c>
      <c r="J10" s="242" t="s">
        <v>869</v>
      </c>
      <c r="K10" s="242" t="s">
        <v>5373</v>
      </c>
      <c r="L10" s="242" t="s">
        <v>5374</v>
      </c>
      <c r="M10" s="242"/>
      <c r="N10" s="242" t="s">
        <v>5375</v>
      </c>
      <c r="O10" s="242" t="s">
        <v>344</v>
      </c>
      <c r="P10" s="242"/>
      <c r="Q10" s="243" t="s">
        <v>5332</v>
      </c>
      <c r="R10" s="171"/>
    </row>
    <row r="11" spans="1:18" x14ac:dyDescent="0.25">
      <c r="A11" s="237" t="s">
        <v>973</v>
      </c>
      <c r="B11" s="242" t="s">
        <v>5376</v>
      </c>
      <c r="C11" s="242" t="s">
        <v>5377</v>
      </c>
      <c r="D11" s="242"/>
      <c r="E11" s="242" t="s">
        <v>5378</v>
      </c>
      <c r="F11" s="242"/>
      <c r="G11" s="242" t="s">
        <v>5379</v>
      </c>
      <c r="H11" s="242" t="s">
        <v>5328</v>
      </c>
      <c r="I11" s="242">
        <v>68632</v>
      </c>
      <c r="J11" s="242" t="s">
        <v>973</v>
      </c>
      <c r="K11" s="242" t="s">
        <v>5337</v>
      </c>
      <c r="L11" s="242" t="s">
        <v>5380</v>
      </c>
      <c r="M11" s="242"/>
      <c r="N11" s="242" t="s">
        <v>5381</v>
      </c>
      <c r="O11" s="242" t="s">
        <v>359</v>
      </c>
      <c r="P11" s="242"/>
      <c r="Q11" s="243" t="s">
        <v>5332</v>
      </c>
      <c r="R11" s="171"/>
    </row>
    <row r="12" spans="1:18" x14ac:dyDescent="0.25">
      <c r="A12" s="237" t="s">
        <v>398</v>
      </c>
      <c r="B12" s="242" t="s">
        <v>5382</v>
      </c>
      <c r="C12" s="242" t="s">
        <v>5383</v>
      </c>
      <c r="D12" s="242"/>
      <c r="E12" s="242" t="s">
        <v>5384</v>
      </c>
      <c r="F12" s="242"/>
      <c r="G12" s="242" t="s">
        <v>5385</v>
      </c>
      <c r="H12" s="242" t="s">
        <v>5328</v>
      </c>
      <c r="I12" s="242">
        <v>68048</v>
      </c>
      <c r="J12" s="242" t="s">
        <v>398</v>
      </c>
      <c r="K12" s="242" t="s">
        <v>5337</v>
      </c>
      <c r="L12" s="242" t="s">
        <v>5386</v>
      </c>
      <c r="M12" s="242"/>
      <c r="N12" s="242" t="s">
        <v>5387</v>
      </c>
      <c r="O12" s="242" t="s">
        <v>359</v>
      </c>
      <c r="P12" s="242"/>
      <c r="Q12" s="243" t="s">
        <v>5332</v>
      </c>
      <c r="R12" s="171"/>
    </row>
    <row r="13" spans="1:18" x14ac:dyDescent="0.25">
      <c r="A13" s="237" t="s">
        <v>590</v>
      </c>
      <c r="B13" s="242" t="s">
        <v>5388</v>
      </c>
      <c r="C13" s="242" t="s">
        <v>5389</v>
      </c>
      <c r="D13" s="242"/>
      <c r="E13" s="242" t="s">
        <v>5390</v>
      </c>
      <c r="F13" s="242"/>
      <c r="G13" s="242" t="s">
        <v>5391</v>
      </c>
      <c r="H13" s="242" t="s">
        <v>5328</v>
      </c>
      <c r="I13" s="242">
        <v>68739</v>
      </c>
      <c r="J13" s="242" t="s">
        <v>590</v>
      </c>
      <c r="K13" s="242" t="s">
        <v>5337</v>
      </c>
      <c r="L13" s="242" t="s">
        <v>5392</v>
      </c>
      <c r="M13" s="242"/>
      <c r="N13" s="242" t="s">
        <v>5393</v>
      </c>
      <c r="O13" s="242" t="s">
        <v>344</v>
      </c>
      <c r="P13" s="242"/>
      <c r="Q13" s="243" t="s">
        <v>5332</v>
      </c>
      <c r="R13" s="171"/>
    </row>
    <row r="14" spans="1:18" x14ac:dyDescent="0.25">
      <c r="A14" s="237" t="s">
        <v>4727</v>
      </c>
      <c r="B14" s="242" t="s">
        <v>5394</v>
      </c>
      <c r="C14" s="242" t="s">
        <v>5395</v>
      </c>
      <c r="D14" s="242"/>
      <c r="E14" s="242" t="s">
        <v>5396</v>
      </c>
      <c r="F14" s="242"/>
      <c r="G14" s="242" t="s">
        <v>5342</v>
      </c>
      <c r="H14" s="242" t="s">
        <v>5328</v>
      </c>
      <c r="I14" s="242">
        <v>69155</v>
      </c>
      <c r="J14" s="242" t="s">
        <v>4727</v>
      </c>
      <c r="K14" s="242" t="s">
        <v>5337</v>
      </c>
      <c r="L14" s="242" t="s">
        <v>5397</v>
      </c>
      <c r="M14" s="242"/>
      <c r="N14" s="242" t="s">
        <v>5398</v>
      </c>
      <c r="O14" s="242" t="s">
        <v>5345</v>
      </c>
      <c r="P14" s="242"/>
      <c r="Q14" s="243" t="s">
        <v>5332</v>
      </c>
      <c r="R14" s="171"/>
    </row>
    <row r="15" spans="1:18" x14ac:dyDescent="0.25">
      <c r="A15" s="237" t="s">
        <v>335</v>
      </c>
      <c r="B15" s="242" t="s">
        <v>5399</v>
      </c>
      <c r="C15" s="242" t="s">
        <v>5400</v>
      </c>
      <c r="D15" s="242"/>
      <c r="E15" s="242" t="s">
        <v>5401</v>
      </c>
      <c r="F15" s="242"/>
      <c r="G15" s="242" t="s">
        <v>5402</v>
      </c>
      <c r="H15" s="242" t="s">
        <v>5328</v>
      </c>
      <c r="I15" s="242">
        <v>69201</v>
      </c>
      <c r="J15" s="242" t="s">
        <v>335</v>
      </c>
      <c r="K15" s="242" t="s">
        <v>5337</v>
      </c>
      <c r="L15" s="242" t="s">
        <v>5403</v>
      </c>
      <c r="M15" s="242"/>
      <c r="N15" s="242" t="s">
        <v>5404</v>
      </c>
      <c r="O15" s="242" t="s">
        <v>5345</v>
      </c>
      <c r="P15" s="242"/>
      <c r="Q15" s="243" t="s">
        <v>5332</v>
      </c>
      <c r="R15" s="171"/>
    </row>
    <row r="16" spans="1:18" x14ac:dyDescent="0.25">
      <c r="A16" s="237" t="s">
        <v>3355</v>
      </c>
      <c r="B16" s="242" t="s">
        <v>5405</v>
      </c>
      <c r="C16" s="242" t="s">
        <v>5406</v>
      </c>
      <c r="D16" s="242"/>
      <c r="E16" s="242" t="s">
        <v>5407</v>
      </c>
      <c r="F16" s="242"/>
      <c r="G16" s="242" t="s">
        <v>5408</v>
      </c>
      <c r="H16" s="242" t="s">
        <v>5328</v>
      </c>
      <c r="I16" s="242">
        <v>69162</v>
      </c>
      <c r="J16" s="242" t="s">
        <v>3355</v>
      </c>
      <c r="K16" s="242" t="s">
        <v>5337</v>
      </c>
      <c r="L16" s="242" t="s">
        <v>5409</v>
      </c>
      <c r="M16" s="242"/>
      <c r="N16" s="242" t="s">
        <v>5410</v>
      </c>
      <c r="O16" s="242" t="s">
        <v>601</v>
      </c>
      <c r="P16" s="242"/>
      <c r="Q16" s="243" t="s">
        <v>5332</v>
      </c>
      <c r="R16" s="171"/>
    </row>
    <row r="17" spans="1:18" x14ac:dyDescent="0.25">
      <c r="A17" s="237" t="s">
        <v>391</v>
      </c>
      <c r="B17" s="242" t="s">
        <v>5411</v>
      </c>
      <c r="C17" s="242" t="s">
        <v>5412</v>
      </c>
      <c r="D17" s="242"/>
      <c r="E17" s="242" t="s">
        <v>5413</v>
      </c>
      <c r="F17" s="242"/>
      <c r="G17" s="242" t="s">
        <v>5414</v>
      </c>
      <c r="H17" s="242" t="s">
        <v>5328</v>
      </c>
      <c r="I17" s="242">
        <v>68933</v>
      </c>
      <c r="J17" s="242" t="s">
        <v>391</v>
      </c>
      <c r="K17" s="242" t="s">
        <v>5337</v>
      </c>
      <c r="L17" s="242" t="s">
        <v>5415</v>
      </c>
      <c r="M17" s="242"/>
      <c r="N17" s="242" t="s">
        <v>5416</v>
      </c>
      <c r="O17" s="242" t="s">
        <v>349</v>
      </c>
      <c r="P17" s="242"/>
      <c r="Q17" s="243" t="s">
        <v>5332</v>
      </c>
      <c r="R17" s="171"/>
    </row>
    <row r="18" spans="1:18" x14ac:dyDescent="0.25">
      <c r="A18" s="237" t="s">
        <v>980</v>
      </c>
      <c r="B18" s="242" t="s">
        <v>5417</v>
      </c>
      <c r="C18" s="242" t="s">
        <v>5418</v>
      </c>
      <c r="D18" s="242"/>
      <c r="E18" s="242" t="s">
        <v>5419</v>
      </c>
      <c r="F18" s="242"/>
      <c r="G18" s="242" t="s">
        <v>5420</v>
      </c>
      <c r="H18" s="242" t="s">
        <v>5328</v>
      </c>
      <c r="I18" s="242">
        <v>68661</v>
      </c>
      <c r="J18" s="242" t="s">
        <v>980</v>
      </c>
      <c r="K18" s="242" t="s">
        <v>5337</v>
      </c>
      <c r="L18" s="242" t="s">
        <v>5421</v>
      </c>
      <c r="M18" s="242"/>
      <c r="N18" s="242" t="s">
        <v>5422</v>
      </c>
      <c r="O18" s="242" t="s">
        <v>344</v>
      </c>
      <c r="P18" s="242"/>
      <c r="Q18" s="243" t="s">
        <v>5332</v>
      </c>
      <c r="R18" s="171"/>
    </row>
    <row r="19" spans="1:18" x14ac:dyDescent="0.25">
      <c r="A19" s="237" t="s">
        <v>342</v>
      </c>
      <c r="B19" s="242" t="s">
        <v>5423</v>
      </c>
      <c r="C19" s="242" t="s">
        <v>5424</v>
      </c>
      <c r="D19" s="242"/>
      <c r="E19" s="242" t="s">
        <v>5425</v>
      </c>
      <c r="F19" s="242"/>
      <c r="G19" s="242" t="s">
        <v>5426</v>
      </c>
      <c r="H19" s="242" t="s">
        <v>5328</v>
      </c>
      <c r="I19" s="242">
        <v>68788</v>
      </c>
      <c r="J19" s="242" t="s">
        <v>342</v>
      </c>
      <c r="K19" s="242" t="s">
        <v>5337</v>
      </c>
      <c r="L19" s="242" t="s">
        <v>5427</v>
      </c>
      <c r="M19" s="242"/>
      <c r="N19" s="242" t="s">
        <v>5428</v>
      </c>
      <c r="O19" s="242" t="s">
        <v>344</v>
      </c>
      <c r="P19" s="242"/>
      <c r="Q19" s="243" t="s">
        <v>5332</v>
      </c>
      <c r="R19" s="171"/>
    </row>
    <row r="20" spans="1:18" x14ac:dyDescent="0.25">
      <c r="A20" s="237" t="s">
        <v>347</v>
      </c>
      <c r="B20" s="242" t="s">
        <v>5429</v>
      </c>
      <c r="C20" s="242" t="s">
        <v>5424</v>
      </c>
      <c r="D20" s="242"/>
      <c r="E20" s="242" t="s">
        <v>5430</v>
      </c>
      <c r="F20" s="242"/>
      <c r="G20" s="242" t="s">
        <v>5431</v>
      </c>
      <c r="H20" s="242" t="s">
        <v>5328</v>
      </c>
      <c r="I20" s="242">
        <v>68822</v>
      </c>
      <c r="J20" s="242" t="s">
        <v>347</v>
      </c>
      <c r="K20" s="242" t="s">
        <v>5337</v>
      </c>
      <c r="L20" s="242" t="s">
        <v>5432</v>
      </c>
      <c r="M20" s="242"/>
      <c r="N20" s="242" t="s">
        <v>5433</v>
      </c>
      <c r="O20" s="242" t="s">
        <v>349</v>
      </c>
      <c r="P20" s="242"/>
      <c r="Q20" s="243" t="s">
        <v>5332</v>
      </c>
      <c r="R20" s="171"/>
    </row>
    <row r="21" spans="1:18" x14ac:dyDescent="0.25">
      <c r="A21" s="237" t="s">
        <v>352</v>
      </c>
      <c r="B21" s="242" t="s">
        <v>5434</v>
      </c>
      <c r="C21" s="242" t="s">
        <v>5435</v>
      </c>
      <c r="D21" s="242"/>
      <c r="E21" s="242" t="s">
        <v>5436</v>
      </c>
      <c r="F21" s="242"/>
      <c r="G21" s="242" t="s">
        <v>5437</v>
      </c>
      <c r="H21" s="242" t="s">
        <v>5328</v>
      </c>
      <c r="I21" s="242">
        <v>68741</v>
      </c>
      <c r="J21" s="242" t="s">
        <v>352</v>
      </c>
      <c r="K21" s="242" t="s">
        <v>5337</v>
      </c>
      <c r="L21" s="242" t="s">
        <v>5438</v>
      </c>
      <c r="M21" s="242"/>
      <c r="N21" s="242" t="s">
        <v>5439</v>
      </c>
      <c r="O21" s="242" t="s">
        <v>344</v>
      </c>
      <c r="P21" s="242"/>
      <c r="Q21" s="243" t="s">
        <v>5332</v>
      </c>
      <c r="R21" s="171"/>
    </row>
    <row r="22" spans="1:18" x14ac:dyDescent="0.25">
      <c r="A22" s="237" t="s">
        <v>599</v>
      </c>
      <c r="B22" s="242" t="s">
        <v>5440</v>
      </c>
      <c r="C22" s="242" t="s">
        <v>5440</v>
      </c>
      <c r="D22" s="242"/>
      <c r="E22" s="242" t="s">
        <v>5440</v>
      </c>
      <c r="F22" s="242"/>
      <c r="G22" s="242" t="s">
        <v>5440</v>
      </c>
      <c r="H22" s="242" t="s">
        <v>5328</v>
      </c>
      <c r="I22" s="242" t="s">
        <v>5440</v>
      </c>
      <c r="J22" s="242" t="s">
        <v>5440</v>
      </c>
      <c r="K22" s="242" t="s">
        <v>5440</v>
      </c>
      <c r="L22" s="242" t="s">
        <v>5440</v>
      </c>
      <c r="M22" s="242"/>
      <c r="N22" s="242" t="s">
        <v>5440</v>
      </c>
      <c r="O22" s="242" t="s">
        <v>5440</v>
      </c>
      <c r="P22" s="242"/>
      <c r="Q22" s="243" t="s">
        <v>5332</v>
      </c>
      <c r="R22" s="171"/>
    </row>
    <row r="23" spans="1:18" x14ac:dyDescent="0.25">
      <c r="A23" s="237" t="s">
        <v>876</v>
      </c>
      <c r="B23" s="242" t="s">
        <v>5441</v>
      </c>
      <c r="C23" s="242" t="s">
        <v>5442</v>
      </c>
      <c r="D23" s="242"/>
      <c r="E23" s="242" t="s">
        <v>5443</v>
      </c>
      <c r="F23" s="242"/>
      <c r="G23" s="242" t="s">
        <v>5444</v>
      </c>
      <c r="H23" s="242" t="s">
        <v>5328</v>
      </c>
      <c r="I23" s="242">
        <v>68850</v>
      </c>
      <c r="J23" s="242" t="s">
        <v>876</v>
      </c>
      <c r="K23" s="242" t="s">
        <v>5337</v>
      </c>
      <c r="L23" s="242" t="s">
        <v>5445</v>
      </c>
      <c r="M23" s="242"/>
      <c r="N23" s="242" t="s">
        <v>5446</v>
      </c>
      <c r="O23" s="242" t="s">
        <v>349</v>
      </c>
      <c r="P23" s="242"/>
      <c r="Q23" s="243" t="s">
        <v>5332</v>
      </c>
      <c r="R23" s="171"/>
    </row>
    <row r="24" spans="1:18" x14ac:dyDescent="0.25">
      <c r="A24" s="237" t="s">
        <v>3760</v>
      </c>
      <c r="B24" s="242" t="s">
        <v>5447</v>
      </c>
      <c r="C24" s="242" t="s">
        <v>5448</v>
      </c>
      <c r="D24" s="242"/>
      <c r="E24" s="242" t="s">
        <v>5449</v>
      </c>
      <c r="F24" s="242"/>
      <c r="G24" s="242" t="s">
        <v>5450</v>
      </c>
      <c r="H24" s="242" t="s">
        <v>5328</v>
      </c>
      <c r="I24" s="242">
        <v>69129</v>
      </c>
      <c r="J24" s="242" t="s">
        <v>3760</v>
      </c>
      <c r="K24" s="242" t="s">
        <v>5373</v>
      </c>
      <c r="L24" s="242" t="s">
        <v>5451</v>
      </c>
      <c r="M24" s="242"/>
      <c r="N24" s="242" t="s">
        <v>5452</v>
      </c>
      <c r="O24" s="242" t="s">
        <v>601</v>
      </c>
      <c r="P24" s="242"/>
      <c r="Q24" s="243" t="s">
        <v>5332</v>
      </c>
      <c r="R24" s="171"/>
    </row>
    <row r="25" spans="1:18" x14ac:dyDescent="0.25">
      <c r="A25" s="237" t="s">
        <v>494</v>
      </c>
      <c r="B25" s="242" t="s">
        <v>5453</v>
      </c>
      <c r="C25" s="242" t="s">
        <v>5454</v>
      </c>
      <c r="D25" s="242"/>
      <c r="E25" s="242" t="s">
        <v>5455</v>
      </c>
      <c r="F25" s="242"/>
      <c r="G25" s="242" t="s">
        <v>5456</v>
      </c>
      <c r="H25" s="242" t="s">
        <v>5328</v>
      </c>
      <c r="I25" s="242">
        <v>68743</v>
      </c>
      <c r="J25" s="242" t="s">
        <v>494</v>
      </c>
      <c r="K25" s="242" t="s">
        <v>5337</v>
      </c>
      <c r="L25" s="242" t="s">
        <v>5457</v>
      </c>
      <c r="M25" s="242"/>
      <c r="N25" s="242" t="s">
        <v>5458</v>
      </c>
      <c r="O25" s="242" t="s">
        <v>344</v>
      </c>
      <c r="P25" s="242"/>
      <c r="Q25" s="243" t="s">
        <v>5332</v>
      </c>
      <c r="R25" s="171"/>
    </row>
    <row r="26" spans="1:18" x14ac:dyDescent="0.25">
      <c r="A26" s="237" t="s">
        <v>880</v>
      </c>
      <c r="B26" s="242" t="s">
        <v>5459</v>
      </c>
      <c r="C26" s="242" t="s">
        <v>5460</v>
      </c>
      <c r="D26" s="242"/>
      <c r="E26" s="242" t="s">
        <v>5461</v>
      </c>
      <c r="F26" s="242"/>
      <c r="G26" s="242" t="s">
        <v>5462</v>
      </c>
      <c r="H26" s="242" t="s">
        <v>5328</v>
      </c>
      <c r="I26" s="242">
        <v>68025</v>
      </c>
      <c r="J26" s="242" t="s">
        <v>880</v>
      </c>
      <c r="K26" s="242" t="s">
        <v>5337</v>
      </c>
      <c r="L26" s="242" t="s">
        <v>5463</v>
      </c>
      <c r="M26" s="242"/>
      <c r="N26" s="242" t="s">
        <v>5464</v>
      </c>
      <c r="O26" s="242" t="s">
        <v>344</v>
      </c>
      <c r="P26" s="242"/>
      <c r="Q26" s="243" t="s">
        <v>5332</v>
      </c>
      <c r="R26" s="171"/>
    </row>
    <row r="27" spans="1:18" x14ac:dyDescent="0.25">
      <c r="A27" s="237" t="s">
        <v>411</v>
      </c>
      <c r="B27" s="242" t="s">
        <v>5465</v>
      </c>
      <c r="C27" s="242" t="s">
        <v>5466</v>
      </c>
      <c r="D27" s="242"/>
      <c r="E27" s="242" t="s">
        <v>5467</v>
      </c>
      <c r="F27" s="242"/>
      <c r="G27" s="242" t="s">
        <v>5468</v>
      </c>
      <c r="H27" s="242" t="s">
        <v>5328</v>
      </c>
      <c r="I27" s="242">
        <v>68116</v>
      </c>
      <c r="J27" s="242" t="s">
        <v>411</v>
      </c>
      <c r="K27" s="242" t="s">
        <v>5469</v>
      </c>
      <c r="L27" s="242" t="s">
        <v>5470</v>
      </c>
      <c r="M27" s="242"/>
      <c r="N27" s="242" t="s">
        <v>5471</v>
      </c>
      <c r="O27" s="242" t="s">
        <v>359</v>
      </c>
      <c r="P27" s="242"/>
      <c r="Q27" s="243" t="s">
        <v>5332</v>
      </c>
      <c r="R27" s="171"/>
    </row>
    <row r="28" spans="1:18" x14ac:dyDescent="0.25">
      <c r="A28" s="237" t="s">
        <v>415</v>
      </c>
      <c r="B28" s="242" t="s">
        <v>5472</v>
      </c>
      <c r="C28" s="242" t="s">
        <v>5473</v>
      </c>
      <c r="D28" s="242"/>
      <c r="E28" s="242" t="s">
        <v>5474</v>
      </c>
      <c r="F28" s="242"/>
      <c r="G28" s="242" t="s">
        <v>5475</v>
      </c>
      <c r="H28" s="242" t="s">
        <v>5328</v>
      </c>
      <c r="I28" s="242">
        <v>68361</v>
      </c>
      <c r="J28" s="242" t="s">
        <v>415</v>
      </c>
      <c r="K28" s="242" t="s">
        <v>5337</v>
      </c>
      <c r="L28" s="242" t="s">
        <v>5476</v>
      </c>
      <c r="M28" s="242"/>
      <c r="N28" s="242" t="s">
        <v>5477</v>
      </c>
      <c r="O28" s="242" t="s">
        <v>359</v>
      </c>
      <c r="P28" s="242"/>
      <c r="Q28" s="243" t="s">
        <v>5332</v>
      </c>
      <c r="R28" s="171"/>
    </row>
    <row r="29" spans="1:18" x14ac:dyDescent="0.25">
      <c r="A29" s="237" t="s">
        <v>2726</v>
      </c>
      <c r="B29" s="242" t="s">
        <v>5478</v>
      </c>
      <c r="C29" s="242" t="s">
        <v>5479</v>
      </c>
      <c r="D29" s="242"/>
      <c r="E29" s="242" t="s">
        <v>5480</v>
      </c>
      <c r="F29" s="242"/>
      <c r="G29" s="242" t="s">
        <v>2726</v>
      </c>
      <c r="H29" s="242" t="s">
        <v>5328</v>
      </c>
      <c r="I29" s="242">
        <v>68969</v>
      </c>
      <c r="J29" s="242" t="s">
        <v>2726</v>
      </c>
      <c r="K29" s="242" t="s">
        <v>5373</v>
      </c>
      <c r="L29" s="242" t="s">
        <v>5481</v>
      </c>
      <c r="M29" s="242"/>
      <c r="N29" s="242" t="s">
        <v>5482</v>
      </c>
      <c r="O29" s="242" t="s">
        <v>349</v>
      </c>
      <c r="P29" s="242"/>
      <c r="Q29" s="243" t="s">
        <v>5332</v>
      </c>
      <c r="R29" s="171"/>
    </row>
    <row r="30" spans="1:18" x14ac:dyDescent="0.25">
      <c r="A30" s="237" t="s">
        <v>419</v>
      </c>
      <c r="B30" s="242" t="s">
        <v>5399</v>
      </c>
      <c r="C30" s="242" t="s">
        <v>5400</v>
      </c>
      <c r="D30" s="242"/>
      <c r="E30" s="242" t="s">
        <v>5401</v>
      </c>
      <c r="F30" s="242"/>
      <c r="G30" s="242" t="s">
        <v>5402</v>
      </c>
      <c r="H30" s="242" t="s">
        <v>5328</v>
      </c>
      <c r="I30" s="242">
        <v>69201</v>
      </c>
      <c r="J30" s="242" t="s">
        <v>419</v>
      </c>
      <c r="K30" s="242" t="s">
        <v>5337</v>
      </c>
      <c r="L30" s="242" t="s">
        <v>5403</v>
      </c>
      <c r="M30" s="242"/>
      <c r="N30" s="242" t="s">
        <v>5404</v>
      </c>
      <c r="O30" s="242" t="s">
        <v>5345</v>
      </c>
      <c r="P30" s="242"/>
      <c r="Q30" s="243" t="s">
        <v>5332</v>
      </c>
      <c r="R30" s="171"/>
    </row>
    <row r="31" spans="1:18" x14ac:dyDescent="0.25">
      <c r="A31" s="237" t="s">
        <v>531</v>
      </c>
      <c r="B31" s="242" t="s">
        <v>5483</v>
      </c>
      <c r="C31" s="242" t="s">
        <v>5484</v>
      </c>
      <c r="D31" s="242"/>
      <c r="E31" s="242" t="s">
        <v>5485</v>
      </c>
      <c r="F31" s="242"/>
      <c r="G31" s="242" t="s">
        <v>4017</v>
      </c>
      <c r="H31" s="242" t="s">
        <v>5328</v>
      </c>
      <c r="I31" s="242">
        <v>68848</v>
      </c>
      <c r="J31" s="242" t="s">
        <v>531</v>
      </c>
      <c r="K31" s="242" t="s">
        <v>5337</v>
      </c>
      <c r="L31" s="242" t="s">
        <v>5486</v>
      </c>
      <c r="M31" s="242"/>
      <c r="N31" s="242" t="s">
        <v>5487</v>
      </c>
      <c r="O31" s="242" t="s">
        <v>5345</v>
      </c>
      <c r="P31" s="242"/>
      <c r="Q31" s="243" t="s">
        <v>5332</v>
      </c>
      <c r="R31" s="171"/>
    </row>
    <row r="32" spans="1:18" x14ac:dyDescent="0.25">
      <c r="A32" s="237" t="s">
        <v>356</v>
      </c>
      <c r="B32" s="242" t="s">
        <v>5488</v>
      </c>
      <c r="C32" s="242" t="s">
        <v>5442</v>
      </c>
      <c r="D32" s="242"/>
      <c r="E32" s="242" t="s">
        <v>5489</v>
      </c>
      <c r="F32" s="242"/>
      <c r="G32" s="242" t="s">
        <v>5490</v>
      </c>
      <c r="H32" s="242" t="s">
        <v>5328</v>
      </c>
      <c r="I32" s="242">
        <v>68310</v>
      </c>
      <c r="J32" s="242" t="s">
        <v>356</v>
      </c>
      <c r="K32" s="242" t="s">
        <v>5337</v>
      </c>
      <c r="L32" s="242" t="s">
        <v>5491</v>
      </c>
      <c r="M32" s="242"/>
      <c r="N32" s="242" t="s">
        <v>5492</v>
      </c>
      <c r="O32" s="242" t="s">
        <v>359</v>
      </c>
      <c r="P32" s="242"/>
      <c r="Q32" s="243" t="s">
        <v>5332</v>
      </c>
      <c r="R32" s="171"/>
    </row>
    <row r="33" spans="1:18" x14ac:dyDescent="0.25">
      <c r="A33" s="237" t="s">
        <v>1234</v>
      </c>
      <c r="B33" s="242" t="s">
        <v>5493</v>
      </c>
      <c r="C33" s="242" t="s">
        <v>5494</v>
      </c>
      <c r="D33" s="242"/>
      <c r="E33" s="242" t="s">
        <v>5495</v>
      </c>
      <c r="F33" s="242"/>
      <c r="G33" s="242" t="s">
        <v>5496</v>
      </c>
      <c r="H33" s="242" t="s">
        <v>5328</v>
      </c>
      <c r="I33" s="242">
        <v>69154</v>
      </c>
      <c r="J33" s="242" t="s">
        <v>1234</v>
      </c>
      <c r="K33" s="242" t="s">
        <v>5337</v>
      </c>
      <c r="L33" s="242" t="s">
        <v>5497</v>
      </c>
      <c r="M33" s="242"/>
      <c r="N33" s="242" t="s">
        <v>5498</v>
      </c>
      <c r="O33" s="242" t="s">
        <v>601</v>
      </c>
      <c r="P33" s="242"/>
      <c r="Q33" s="243" t="s">
        <v>5332</v>
      </c>
      <c r="R33" s="171"/>
    </row>
    <row r="34" spans="1:18" x14ac:dyDescent="0.25">
      <c r="A34" s="237" t="s">
        <v>2872</v>
      </c>
      <c r="B34" s="242" t="s">
        <v>5499</v>
      </c>
      <c r="C34" s="242" t="s">
        <v>5353</v>
      </c>
      <c r="D34" s="242"/>
      <c r="E34" s="242" t="s">
        <v>5500</v>
      </c>
      <c r="F34" s="242"/>
      <c r="G34" s="242" t="s">
        <v>5501</v>
      </c>
      <c r="H34" s="242" t="s">
        <v>5328</v>
      </c>
      <c r="I34" s="242">
        <v>68823</v>
      </c>
      <c r="J34" s="242" t="s">
        <v>2872</v>
      </c>
      <c r="K34" s="242" t="s">
        <v>5337</v>
      </c>
      <c r="L34" s="242" t="s">
        <v>5502</v>
      </c>
      <c r="M34" s="242"/>
      <c r="N34" s="242" t="s">
        <v>5503</v>
      </c>
      <c r="O34" s="242" t="s">
        <v>349</v>
      </c>
      <c r="P34" s="242"/>
      <c r="Q34" s="243" t="s">
        <v>5332</v>
      </c>
      <c r="R34" s="171"/>
    </row>
    <row r="35" spans="1:18" x14ac:dyDescent="0.25">
      <c r="A35" s="237" t="s">
        <v>626</v>
      </c>
      <c r="B35" s="242" t="s">
        <v>5504</v>
      </c>
      <c r="C35" s="242" t="s">
        <v>5479</v>
      </c>
      <c r="D35" s="242"/>
      <c r="E35" s="242" t="s">
        <v>5505</v>
      </c>
      <c r="F35" s="242"/>
      <c r="G35" s="242" t="s">
        <v>5506</v>
      </c>
      <c r="H35" s="242" t="s">
        <v>5328</v>
      </c>
      <c r="I35" s="242">
        <v>68937</v>
      </c>
      <c r="J35" s="242" t="s">
        <v>626</v>
      </c>
      <c r="K35" s="242" t="s">
        <v>5337</v>
      </c>
      <c r="L35" s="242" t="s">
        <v>5507</v>
      </c>
      <c r="M35" s="242"/>
      <c r="N35" s="242" t="s">
        <v>5508</v>
      </c>
      <c r="O35" s="242" t="s">
        <v>5345</v>
      </c>
      <c r="P35" s="242"/>
      <c r="Q35" s="243" t="s">
        <v>5332</v>
      </c>
      <c r="R35" s="171"/>
    </row>
    <row r="36" spans="1:18" x14ac:dyDescent="0.25">
      <c r="A36" s="237" t="s">
        <v>632</v>
      </c>
      <c r="B36" s="242" t="s">
        <v>5483</v>
      </c>
      <c r="C36" s="242" t="s">
        <v>5484</v>
      </c>
      <c r="D36" s="242"/>
      <c r="E36" s="242" t="s">
        <v>5509</v>
      </c>
      <c r="F36" s="242"/>
      <c r="G36" s="242" t="s">
        <v>4017</v>
      </c>
      <c r="H36" s="242" t="s">
        <v>5328</v>
      </c>
      <c r="I36" s="242">
        <v>68842</v>
      </c>
      <c r="J36" s="242" t="s">
        <v>632</v>
      </c>
      <c r="K36" s="242" t="s">
        <v>5337</v>
      </c>
      <c r="L36" s="242" t="s">
        <v>5486</v>
      </c>
      <c r="M36" s="242"/>
      <c r="N36" s="242" t="s">
        <v>5487</v>
      </c>
      <c r="O36" s="242" t="s">
        <v>349</v>
      </c>
      <c r="P36" s="242"/>
      <c r="Q36" s="243" t="s">
        <v>5332</v>
      </c>
      <c r="R36" s="171"/>
    </row>
    <row r="37" spans="1:18" x14ac:dyDescent="0.25">
      <c r="A37" s="237" t="s">
        <v>828</v>
      </c>
      <c r="B37" s="242" t="s">
        <v>5510</v>
      </c>
      <c r="C37" s="242" t="s">
        <v>5511</v>
      </c>
      <c r="D37" s="242"/>
      <c r="E37" s="242" t="s">
        <v>5512</v>
      </c>
      <c r="F37" s="242"/>
      <c r="G37" s="242" t="s">
        <v>5513</v>
      </c>
      <c r="H37" s="242" t="s">
        <v>5328</v>
      </c>
      <c r="I37" s="242">
        <v>68803</v>
      </c>
      <c r="J37" s="242" t="s">
        <v>828</v>
      </c>
      <c r="K37" s="242" t="s">
        <v>5337</v>
      </c>
      <c r="L37" s="242" t="s">
        <v>5514</v>
      </c>
      <c r="M37" s="242"/>
      <c r="N37" s="242" t="s">
        <v>5515</v>
      </c>
      <c r="O37" s="242" t="s">
        <v>349</v>
      </c>
      <c r="P37" s="242"/>
      <c r="Q37" s="243" t="s">
        <v>5332</v>
      </c>
      <c r="R37" s="171"/>
    </row>
    <row r="38" spans="1:18" x14ac:dyDescent="0.25">
      <c r="A38" s="237" t="s">
        <v>425</v>
      </c>
      <c r="B38" s="242" t="s">
        <v>5516</v>
      </c>
      <c r="C38" s="242" t="s">
        <v>5517</v>
      </c>
      <c r="D38" s="242"/>
      <c r="E38" s="242" t="s">
        <v>5518</v>
      </c>
      <c r="F38" s="242"/>
      <c r="G38" s="242" t="s">
        <v>5519</v>
      </c>
      <c r="H38" s="242" t="s">
        <v>5328</v>
      </c>
      <c r="I38" s="242">
        <v>68818</v>
      </c>
      <c r="J38" s="242" t="s">
        <v>425</v>
      </c>
      <c r="K38" s="242" t="s">
        <v>5337</v>
      </c>
      <c r="L38" s="242" t="s">
        <v>5520</v>
      </c>
      <c r="M38" s="242"/>
      <c r="N38" s="242" t="s">
        <v>5521</v>
      </c>
      <c r="O38" s="242" t="s">
        <v>349</v>
      </c>
      <c r="P38" s="242"/>
      <c r="Q38" s="243" t="s">
        <v>5332</v>
      </c>
      <c r="R38" s="171"/>
    </row>
    <row r="39" spans="1:18" x14ac:dyDescent="0.25">
      <c r="A39" s="237" t="s">
        <v>958</v>
      </c>
      <c r="B39" s="242" t="s">
        <v>5522</v>
      </c>
      <c r="C39" s="242" t="s">
        <v>5523</v>
      </c>
      <c r="D39" s="242"/>
      <c r="E39" s="242" t="s">
        <v>5524</v>
      </c>
      <c r="F39" s="242"/>
      <c r="G39" s="242" t="s">
        <v>5525</v>
      </c>
      <c r="H39" s="242" t="s">
        <v>5328</v>
      </c>
      <c r="I39" s="242">
        <v>68920</v>
      </c>
      <c r="J39" s="242" t="s">
        <v>958</v>
      </c>
      <c r="K39" s="242" t="s">
        <v>5526</v>
      </c>
      <c r="L39" s="242" t="s">
        <v>5527</v>
      </c>
      <c r="M39" s="242"/>
      <c r="N39" s="242" t="s">
        <v>5528</v>
      </c>
      <c r="O39" s="242" t="s">
        <v>349</v>
      </c>
      <c r="P39" s="242"/>
      <c r="Q39" s="243" t="s">
        <v>5332</v>
      </c>
      <c r="R39" s="171"/>
    </row>
    <row r="40" spans="1:18" x14ac:dyDescent="0.25">
      <c r="A40" s="237" t="s">
        <v>1927</v>
      </c>
      <c r="B40" s="242" t="s">
        <v>5483</v>
      </c>
      <c r="C40" s="242" t="s">
        <v>5484</v>
      </c>
      <c r="D40" s="242"/>
      <c r="E40" s="242" t="s">
        <v>5485</v>
      </c>
      <c r="F40" s="242"/>
      <c r="G40" s="242" t="s">
        <v>4017</v>
      </c>
      <c r="H40" s="242" t="s">
        <v>5328</v>
      </c>
      <c r="I40" s="242">
        <v>68848</v>
      </c>
      <c r="J40" s="242" t="s">
        <v>1927</v>
      </c>
      <c r="K40" s="242" t="s">
        <v>5337</v>
      </c>
      <c r="L40" s="242" t="s">
        <v>5486</v>
      </c>
      <c r="M40" s="242"/>
      <c r="N40" s="242" t="s">
        <v>5487</v>
      </c>
      <c r="O40" s="242" t="s">
        <v>5345</v>
      </c>
      <c r="P40" s="242"/>
      <c r="Q40" s="243" t="s">
        <v>5332</v>
      </c>
      <c r="R40" s="171"/>
    </row>
    <row r="41" spans="1:18" x14ac:dyDescent="0.25">
      <c r="A41" s="237" t="s">
        <v>1028</v>
      </c>
      <c r="B41" s="242" t="s">
        <v>5483</v>
      </c>
      <c r="C41" s="242" t="s">
        <v>5484</v>
      </c>
      <c r="D41" s="242"/>
      <c r="E41" s="242" t="s">
        <v>5485</v>
      </c>
      <c r="F41" s="242"/>
      <c r="G41" s="242" t="s">
        <v>4017</v>
      </c>
      <c r="H41" s="242" t="s">
        <v>5328</v>
      </c>
      <c r="I41" s="242">
        <v>68848</v>
      </c>
      <c r="J41" s="242" t="s">
        <v>1028</v>
      </c>
      <c r="K41" s="242" t="s">
        <v>5337</v>
      </c>
      <c r="L41" s="242" t="s">
        <v>5486</v>
      </c>
      <c r="M41" s="242"/>
      <c r="N41" s="242" t="s">
        <v>5487</v>
      </c>
      <c r="O41" s="242" t="s">
        <v>5345</v>
      </c>
      <c r="P41" s="242"/>
      <c r="Q41" s="243" t="s">
        <v>5332</v>
      </c>
      <c r="R41" s="171"/>
    </row>
    <row r="42" spans="1:18" x14ac:dyDescent="0.25">
      <c r="A42" s="237" t="s">
        <v>1575</v>
      </c>
      <c r="B42" s="242" t="s">
        <v>5352</v>
      </c>
      <c r="C42" s="242" t="s">
        <v>5353</v>
      </c>
      <c r="D42" s="242"/>
      <c r="E42" s="242" t="s">
        <v>5354</v>
      </c>
      <c r="F42" s="242"/>
      <c r="G42" s="242" t="s">
        <v>5355</v>
      </c>
      <c r="H42" s="242" t="s">
        <v>5328</v>
      </c>
      <c r="I42" s="242">
        <v>68763</v>
      </c>
      <c r="J42" s="242" t="s">
        <v>1575</v>
      </c>
      <c r="K42" s="242" t="s">
        <v>5337</v>
      </c>
      <c r="L42" s="242" t="s">
        <v>5356</v>
      </c>
      <c r="M42" s="242"/>
      <c r="N42" s="242" t="s">
        <v>5357</v>
      </c>
      <c r="O42" s="242" t="s">
        <v>344</v>
      </c>
      <c r="P42" s="242"/>
      <c r="Q42" s="243" t="s">
        <v>5332</v>
      </c>
      <c r="R42" s="171"/>
    </row>
    <row r="43" spans="1:18" x14ac:dyDescent="0.25">
      <c r="A43" s="237" t="s">
        <v>895</v>
      </c>
      <c r="B43" s="242" t="s">
        <v>5529</v>
      </c>
      <c r="C43" s="242" t="s">
        <v>5530</v>
      </c>
      <c r="D43" s="242"/>
      <c r="E43" s="242" t="s">
        <v>5531</v>
      </c>
      <c r="F43" s="242"/>
      <c r="G43" s="242" t="s">
        <v>5532</v>
      </c>
      <c r="H43" s="242" t="s">
        <v>5328</v>
      </c>
      <c r="I43" s="242">
        <v>68873</v>
      </c>
      <c r="J43" s="242" t="s">
        <v>895</v>
      </c>
      <c r="K43" s="242" t="s">
        <v>5337</v>
      </c>
      <c r="L43" s="242" t="s">
        <v>5533</v>
      </c>
      <c r="M43" s="242"/>
      <c r="N43" s="242" t="s">
        <v>5534</v>
      </c>
      <c r="O43" s="242" t="s">
        <v>349</v>
      </c>
      <c r="P43" s="242"/>
      <c r="Q43" s="243" t="s">
        <v>5332</v>
      </c>
      <c r="R43" s="171"/>
    </row>
    <row r="44" spans="1:18" x14ac:dyDescent="0.25">
      <c r="A44" s="237" t="s">
        <v>361</v>
      </c>
      <c r="B44" s="242" t="s">
        <v>5440</v>
      </c>
      <c r="C44" s="242" t="s">
        <v>5440</v>
      </c>
      <c r="D44" s="242"/>
      <c r="E44" s="242" t="s">
        <v>5440</v>
      </c>
      <c r="F44" s="242"/>
      <c r="G44" s="242" t="s">
        <v>5440</v>
      </c>
      <c r="H44" s="242" t="s">
        <v>5328</v>
      </c>
      <c r="I44" s="242" t="s">
        <v>5440</v>
      </c>
      <c r="J44" s="242" t="s">
        <v>5440</v>
      </c>
      <c r="K44" s="242" t="s">
        <v>5440</v>
      </c>
      <c r="L44" s="242" t="s">
        <v>5440</v>
      </c>
      <c r="M44" s="242"/>
      <c r="N44" s="242" t="s">
        <v>5440</v>
      </c>
      <c r="O44" s="242" t="s">
        <v>5440</v>
      </c>
      <c r="P44" s="242"/>
      <c r="Q44" s="243" t="s">
        <v>5332</v>
      </c>
      <c r="R44" s="171"/>
    </row>
    <row r="45" spans="1:18" x14ac:dyDescent="0.25">
      <c r="A45" s="237" t="s">
        <v>366</v>
      </c>
      <c r="B45" s="242" t="s">
        <v>5535</v>
      </c>
      <c r="C45" s="242" t="s">
        <v>5536</v>
      </c>
      <c r="D45" s="242"/>
      <c r="E45" s="242" t="s">
        <v>5537</v>
      </c>
      <c r="F45" s="242"/>
      <c r="G45" s="242" t="s">
        <v>5538</v>
      </c>
      <c r="H45" s="242" t="s">
        <v>5328</v>
      </c>
      <c r="I45" s="242">
        <v>68450</v>
      </c>
      <c r="J45" s="242" t="s">
        <v>366</v>
      </c>
      <c r="K45" s="242" t="s">
        <v>5337</v>
      </c>
      <c r="L45" s="242" t="s">
        <v>5539</v>
      </c>
      <c r="M45" s="242"/>
      <c r="N45" s="242" t="s">
        <v>5540</v>
      </c>
      <c r="O45" s="242" t="s">
        <v>359</v>
      </c>
      <c r="P45" s="242"/>
      <c r="Q45" s="243" t="s">
        <v>5332</v>
      </c>
      <c r="R45" s="171"/>
    </row>
    <row r="46" spans="1:18" x14ac:dyDescent="0.25">
      <c r="A46" s="237" t="s">
        <v>4017</v>
      </c>
      <c r="B46" s="242" t="s">
        <v>5399</v>
      </c>
      <c r="C46" s="242" t="s">
        <v>5541</v>
      </c>
      <c r="D46" s="242"/>
      <c r="E46" s="242" t="s">
        <v>5542</v>
      </c>
      <c r="F46" s="242"/>
      <c r="G46" s="242" t="s">
        <v>5543</v>
      </c>
      <c r="H46" s="242" t="s">
        <v>5328</v>
      </c>
      <c r="I46" s="242">
        <v>68959</v>
      </c>
      <c r="J46" s="242" t="s">
        <v>4017</v>
      </c>
      <c r="K46" s="242" t="s">
        <v>5337</v>
      </c>
      <c r="L46" s="242" t="s">
        <v>5544</v>
      </c>
      <c r="M46" s="242"/>
      <c r="N46" s="242" t="s">
        <v>5545</v>
      </c>
      <c r="O46" s="242" t="s">
        <v>349</v>
      </c>
      <c r="P46" s="242"/>
      <c r="Q46" s="243" t="s">
        <v>5332</v>
      </c>
      <c r="R46" s="171"/>
    </row>
    <row r="47" spans="1:18" x14ac:dyDescent="0.25">
      <c r="A47" s="237" t="s">
        <v>5261</v>
      </c>
      <c r="B47" s="242" t="s">
        <v>5394</v>
      </c>
      <c r="C47" s="242" t="s">
        <v>5546</v>
      </c>
      <c r="D47" s="242"/>
      <c r="E47" s="242" t="s">
        <v>5547</v>
      </c>
      <c r="F47" s="242"/>
      <c r="G47" s="242" t="s">
        <v>5342</v>
      </c>
      <c r="H47" s="242" t="s">
        <v>5328</v>
      </c>
      <c r="I47" s="242">
        <v>69155</v>
      </c>
      <c r="J47" s="242" t="s">
        <v>5261</v>
      </c>
      <c r="K47" s="242" t="s">
        <v>5548</v>
      </c>
      <c r="L47" s="242" t="s">
        <v>5397</v>
      </c>
      <c r="M47" s="242"/>
      <c r="N47" s="242" t="s">
        <v>5549</v>
      </c>
      <c r="O47" s="242" t="s">
        <v>5345</v>
      </c>
      <c r="P47" s="242"/>
      <c r="Q47" s="243" t="s">
        <v>5332</v>
      </c>
      <c r="R47" s="171"/>
    </row>
    <row r="48" spans="1:18" x14ac:dyDescent="0.25">
      <c r="A48" s="237" t="s">
        <v>2416</v>
      </c>
      <c r="B48" s="242" t="s">
        <v>5399</v>
      </c>
      <c r="C48" s="242" t="s">
        <v>5400</v>
      </c>
      <c r="D48" s="242"/>
      <c r="E48" s="242" t="s">
        <v>5401</v>
      </c>
      <c r="F48" s="242"/>
      <c r="G48" s="242" t="s">
        <v>5402</v>
      </c>
      <c r="H48" s="242" t="s">
        <v>5328</v>
      </c>
      <c r="I48" s="242">
        <v>69201</v>
      </c>
      <c r="J48" s="242" t="s">
        <v>2416</v>
      </c>
      <c r="K48" s="242" t="s">
        <v>5550</v>
      </c>
      <c r="L48" s="242" t="s">
        <v>5403</v>
      </c>
      <c r="M48" s="242"/>
      <c r="N48" s="242" t="s">
        <v>5404</v>
      </c>
      <c r="O48" s="242" t="s">
        <v>344</v>
      </c>
      <c r="P48" s="242"/>
      <c r="Q48" s="243" t="s">
        <v>5332</v>
      </c>
      <c r="R48" s="171"/>
    </row>
    <row r="49" spans="1:18" x14ac:dyDescent="0.25">
      <c r="A49" s="237" t="s">
        <v>3199</v>
      </c>
      <c r="B49" s="242" t="s">
        <v>5551</v>
      </c>
      <c r="C49" s="242" t="s">
        <v>5377</v>
      </c>
      <c r="D49" s="242"/>
      <c r="E49" s="242" t="s">
        <v>5552</v>
      </c>
      <c r="F49" s="242"/>
      <c r="G49" s="242" t="s">
        <v>3199</v>
      </c>
      <c r="H49" s="242" t="s">
        <v>5328</v>
      </c>
      <c r="I49" s="242">
        <v>69145</v>
      </c>
      <c r="J49" s="242" t="s">
        <v>3199</v>
      </c>
      <c r="K49" s="242" t="s">
        <v>5337</v>
      </c>
      <c r="L49" s="242" t="s">
        <v>5553</v>
      </c>
      <c r="M49" s="242"/>
      <c r="N49" s="242" t="s">
        <v>5554</v>
      </c>
      <c r="O49" s="242" t="s">
        <v>601</v>
      </c>
      <c r="P49" s="242"/>
      <c r="Q49" s="243" t="s">
        <v>5332</v>
      </c>
      <c r="R49" s="171"/>
    </row>
    <row r="50" spans="1:18" x14ac:dyDescent="0.25">
      <c r="A50" s="237" t="s">
        <v>431</v>
      </c>
      <c r="B50" s="242" t="s">
        <v>5555</v>
      </c>
      <c r="C50" s="242" t="s">
        <v>5556</v>
      </c>
      <c r="D50" s="242"/>
      <c r="E50" s="242" t="s">
        <v>5557</v>
      </c>
      <c r="F50" s="242"/>
      <c r="G50" s="242" t="s">
        <v>5558</v>
      </c>
      <c r="H50" s="242" t="s">
        <v>5328</v>
      </c>
      <c r="I50" s="242">
        <v>68724</v>
      </c>
      <c r="J50" s="242" t="s">
        <v>431</v>
      </c>
      <c r="K50" s="242" t="s">
        <v>5337</v>
      </c>
      <c r="L50" s="242" t="s">
        <v>5559</v>
      </c>
      <c r="M50" s="242"/>
      <c r="N50" s="242" t="s">
        <v>5560</v>
      </c>
      <c r="O50" s="242" t="s">
        <v>344</v>
      </c>
      <c r="P50" s="242"/>
      <c r="Q50" s="243" t="s">
        <v>5332</v>
      </c>
      <c r="R50" s="171"/>
    </row>
    <row r="51" spans="1:18" x14ac:dyDescent="0.25">
      <c r="A51" s="237" t="s">
        <v>1202</v>
      </c>
      <c r="B51" s="242" t="s">
        <v>5561</v>
      </c>
      <c r="C51" s="242" t="s">
        <v>5562</v>
      </c>
      <c r="D51" s="242"/>
      <c r="E51" s="242" t="s">
        <v>5563</v>
      </c>
      <c r="F51" s="242"/>
      <c r="G51" s="242" t="s">
        <v>1688</v>
      </c>
      <c r="H51" s="242" t="s">
        <v>5328</v>
      </c>
      <c r="I51" s="242">
        <v>68528</v>
      </c>
      <c r="J51" s="242" t="s">
        <v>1202</v>
      </c>
      <c r="K51" s="242" t="s">
        <v>5469</v>
      </c>
      <c r="L51" s="242" t="s">
        <v>5564</v>
      </c>
      <c r="M51" s="242"/>
      <c r="N51" s="242" t="s">
        <v>5565</v>
      </c>
      <c r="O51" s="242" t="s">
        <v>359</v>
      </c>
      <c r="P51" s="242"/>
      <c r="Q51" s="243" t="s">
        <v>5332</v>
      </c>
      <c r="R51" s="171"/>
    </row>
    <row r="52" spans="1:18" x14ac:dyDescent="0.25">
      <c r="A52" s="237" t="s">
        <v>1688</v>
      </c>
      <c r="B52" s="242" t="s">
        <v>5440</v>
      </c>
      <c r="C52" s="242" t="s">
        <v>5440</v>
      </c>
      <c r="D52" s="242"/>
      <c r="E52" s="242" t="s">
        <v>5440</v>
      </c>
      <c r="F52" s="242"/>
      <c r="G52" s="242" t="s">
        <v>5440</v>
      </c>
      <c r="H52" s="242" t="s">
        <v>5328</v>
      </c>
      <c r="I52" s="242" t="s">
        <v>5440</v>
      </c>
      <c r="J52" s="242" t="s">
        <v>5440</v>
      </c>
      <c r="K52" s="242" t="s">
        <v>5440</v>
      </c>
      <c r="L52" s="242" t="s">
        <v>5440</v>
      </c>
      <c r="M52" s="242"/>
      <c r="N52" s="242" t="s">
        <v>5440</v>
      </c>
      <c r="O52" s="242" t="s">
        <v>5440</v>
      </c>
      <c r="P52" s="242"/>
      <c r="Q52" s="243" t="s">
        <v>5332</v>
      </c>
      <c r="R52" s="171"/>
    </row>
    <row r="53" spans="1:18" x14ac:dyDescent="0.25">
      <c r="A53" s="237" t="s">
        <v>2185</v>
      </c>
      <c r="B53" s="242" t="s">
        <v>366</v>
      </c>
      <c r="C53" s="242" t="s">
        <v>5566</v>
      </c>
      <c r="D53" s="242"/>
      <c r="E53" s="242" t="s">
        <v>5567</v>
      </c>
      <c r="F53" s="242"/>
      <c r="G53" s="242" t="s">
        <v>5336</v>
      </c>
      <c r="H53" s="242" t="s">
        <v>5328</v>
      </c>
      <c r="I53" s="242">
        <v>68701</v>
      </c>
      <c r="J53" s="242" t="s">
        <v>2185</v>
      </c>
      <c r="K53" s="242" t="s">
        <v>5337</v>
      </c>
      <c r="L53" s="242" t="s">
        <v>5568</v>
      </c>
      <c r="M53" s="242"/>
      <c r="N53" s="242" t="s">
        <v>5569</v>
      </c>
      <c r="O53" s="242" t="s">
        <v>349</v>
      </c>
      <c r="P53" s="242"/>
      <c r="Q53" s="243" t="s">
        <v>5332</v>
      </c>
      <c r="R53" s="171"/>
    </row>
    <row r="54" spans="1:18" x14ac:dyDescent="0.25">
      <c r="A54" s="237" t="s">
        <v>652</v>
      </c>
      <c r="B54" s="242" t="s">
        <v>366</v>
      </c>
      <c r="C54" s="242" t="s">
        <v>5566</v>
      </c>
      <c r="D54" s="242"/>
      <c r="E54" s="242" t="s">
        <v>5567</v>
      </c>
      <c r="F54" s="242"/>
      <c r="G54" s="242" t="s">
        <v>5336</v>
      </c>
      <c r="H54" s="242" t="s">
        <v>5328</v>
      </c>
      <c r="I54" s="242">
        <v>68701</v>
      </c>
      <c r="J54" s="242" t="s">
        <v>652</v>
      </c>
      <c r="K54" s="242" t="s">
        <v>5337</v>
      </c>
      <c r="L54" s="242" t="s">
        <v>5568</v>
      </c>
      <c r="M54" s="242"/>
      <c r="N54" s="242" t="s">
        <v>5569</v>
      </c>
      <c r="O54" s="242" t="s">
        <v>344</v>
      </c>
      <c r="P54" s="242"/>
      <c r="Q54" s="243" t="s">
        <v>5332</v>
      </c>
      <c r="R54" s="171"/>
    </row>
    <row r="55" spans="1:18" x14ac:dyDescent="0.25">
      <c r="A55" s="237" t="s">
        <v>435</v>
      </c>
      <c r="B55" s="242" t="s">
        <v>5570</v>
      </c>
      <c r="C55" s="242" t="s">
        <v>5571</v>
      </c>
      <c r="D55" s="242"/>
      <c r="E55" s="242" t="s">
        <v>5572</v>
      </c>
      <c r="F55" s="242"/>
      <c r="G55" s="242" t="s">
        <v>5573</v>
      </c>
      <c r="H55" s="242" t="s">
        <v>5328</v>
      </c>
      <c r="I55" s="242">
        <v>68826</v>
      </c>
      <c r="J55" s="242" t="s">
        <v>435</v>
      </c>
      <c r="K55" s="242" t="s">
        <v>5337</v>
      </c>
      <c r="L55" s="242" t="s">
        <v>5574</v>
      </c>
      <c r="M55" s="242"/>
      <c r="N55" s="242" t="s">
        <v>5575</v>
      </c>
      <c r="O55" s="242" t="s">
        <v>349</v>
      </c>
      <c r="P55" s="242"/>
      <c r="Q55" s="243" t="s">
        <v>5332</v>
      </c>
      <c r="R55" s="171"/>
    </row>
    <row r="56" spans="1:18" x14ac:dyDescent="0.25">
      <c r="A56" s="237" t="s">
        <v>538</v>
      </c>
      <c r="B56" s="242" t="s">
        <v>5576</v>
      </c>
      <c r="C56" s="242" t="s">
        <v>5577</v>
      </c>
      <c r="D56" s="242"/>
      <c r="E56" s="242" t="s">
        <v>5578</v>
      </c>
      <c r="F56" s="242"/>
      <c r="G56" s="242" t="s">
        <v>5579</v>
      </c>
      <c r="H56" s="242" t="s">
        <v>5328</v>
      </c>
      <c r="I56" s="242">
        <v>68638</v>
      </c>
      <c r="J56" s="242" t="s">
        <v>538</v>
      </c>
      <c r="K56" s="242" t="s">
        <v>5337</v>
      </c>
      <c r="L56" s="242" t="s">
        <v>5580</v>
      </c>
      <c r="M56" s="242"/>
      <c r="N56" s="242" t="s">
        <v>5581</v>
      </c>
      <c r="O56" s="242" t="s">
        <v>344</v>
      </c>
      <c r="P56" s="242"/>
      <c r="Q56" s="243" t="s">
        <v>5332</v>
      </c>
      <c r="R56" s="171"/>
    </row>
    <row r="57" spans="1:18" x14ac:dyDescent="0.25">
      <c r="A57" s="237" t="s">
        <v>369</v>
      </c>
      <c r="B57" s="242" t="s">
        <v>5440</v>
      </c>
      <c r="C57" s="242" t="s">
        <v>5440</v>
      </c>
      <c r="D57" s="242"/>
      <c r="E57" s="242" t="s">
        <v>5440</v>
      </c>
      <c r="F57" s="242"/>
      <c r="G57" s="242" t="s">
        <v>5440</v>
      </c>
      <c r="H57" s="242" t="s">
        <v>5328</v>
      </c>
      <c r="I57" s="242" t="s">
        <v>5440</v>
      </c>
      <c r="J57" s="242" t="s">
        <v>5440</v>
      </c>
      <c r="K57" s="242" t="s">
        <v>5440</v>
      </c>
      <c r="L57" s="242" t="s">
        <v>5440</v>
      </c>
      <c r="M57" s="242"/>
      <c r="N57" s="242" t="s">
        <v>5440</v>
      </c>
      <c r="O57" s="242" t="s">
        <v>5440</v>
      </c>
      <c r="P57" s="242"/>
      <c r="Q57" s="243" t="s">
        <v>5332</v>
      </c>
      <c r="R57" s="171"/>
    </row>
    <row r="58" spans="1:18" x14ac:dyDescent="0.25">
      <c r="A58" s="237" t="s">
        <v>1530</v>
      </c>
      <c r="B58" s="242" t="s">
        <v>5582</v>
      </c>
      <c r="C58" s="242" t="s">
        <v>5583</v>
      </c>
      <c r="D58" s="242"/>
      <c r="E58" s="242" t="s">
        <v>5584</v>
      </c>
      <c r="F58" s="242"/>
      <c r="G58" s="242" t="s">
        <v>5585</v>
      </c>
      <c r="H58" s="242" t="s">
        <v>5328</v>
      </c>
      <c r="I58" s="242">
        <v>68961</v>
      </c>
      <c r="J58" s="242" t="s">
        <v>1530</v>
      </c>
      <c r="K58" s="242" t="s">
        <v>5337</v>
      </c>
      <c r="L58" s="242" t="s">
        <v>5586</v>
      </c>
      <c r="M58" s="242"/>
      <c r="N58" s="242" t="s">
        <v>5587</v>
      </c>
      <c r="O58" s="242" t="s">
        <v>349</v>
      </c>
      <c r="P58" s="242"/>
      <c r="Q58" s="243" t="s">
        <v>5332</v>
      </c>
      <c r="R58" s="171"/>
    </row>
    <row r="59" spans="1:18" x14ac:dyDescent="0.25">
      <c r="A59" s="237" t="s">
        <v>442</v>
      </c>
      <c r="B59" s="242" t="s">
        <v>5588</v>
      </c>
      <c r="C59" s="242" t="s">
        <v>5589</v>
      </c>
      <c r="D59" s="242"/>
      <c r="E59" s="242" t="s">
        <v>5590</v>
      </c>
      <c r="F59" s="242"/>
      <c r="G59" s="242" t="s">
        <v>5591</v>
      </c>
      <c r="H59" s="242" t="s">
        <v>5328</v>
      </c>
      <c r="I59" s="242">
        <v>68410</v>
      </c>
      <c r="J59" s="242" t="s">
        <v>442</v>
      </c>
      <c r="K59" s="242" t="s">
        <v>5592</v>
      </c>
      <c r="L59" s="242" t="s">
        <v>5593</v>
      </c>
      <c r="M59" s="242"/>
      <c r="N59" s="242" t="s">
        <v>5594</v>
      </c>
      <c r="O59" s="242" t="s">
        <v>359</v>
      </c>
      <c r="P59" s="242"/>
      <c r="Q59" s="243" t="s">
        <v>5332</v>
      </c>
      <c r="R59" s="171"/>
    </row>
    <row r="60" spans="1:18" x14ac:dyDescent="0.25">
      <c r="A60" s="237" t="s">
        <v>373</v>
      </c>
      <c r="B60" s="242" t="s">
        <v>5595</v>
      </c>
      <c r="C60" s="242" t="s">
        <v>5424</v>
      </c>
      <c r="D60" s="242"/>
      <c r="E60" s="242" t="s">
        <v>5596</v>
      </c>
      <c r="F60" s="242"/>
      <c r="G60" s="242" t="s">
        <v>5597</v>
      </c>
      <c r="H60" s="242" t="s">
        <v>5328</v>
      </c>
      <c r="I60" s="242">
        <v>68420</v>
      </c>
      <c r="J60" s="242" t="s">
        <v>373</v>
      </c>
      <c r="K60" s="242" t="s">
        <v>5337</v>
      </c>
      <c r="L60" s="242" t="s">
        <v>5598</v>
      </c>
      <c r="M60" s="242"/>
      <c r="N60" s="242" t="s">
        <v>5599</v>
      </c>
      <c r="O60" s="242" t="s">
        <v>359</v>
      </c>
      <c r="P60" s="242"/>
      <c r="Q60" s="243" t="s">
        <v>5332</v>
      </c>
      <c r="R60" s="171"/>
    </row>
    <row r="61" spans="1:18" x14ac:dyDescent="0.25">
      <c r="A61" s="237" t="s">
        <v>3234</v>
      </c>
      <c r="B61" s="242" t="s">
        <v>5440</v>
      </c>
      <c r="C61" s="242" t="s">
        <v>5440</v>
      </c>
      <c r="D61" s="242"/>
      <c r="E61" s="242" t="s">
        <v>5440</v>
      </c>
      <c r="F61" s="242"/>
      <c r="G61" s="242" t="s">
        <v>5440</v>
      </c>
      <c r="H61" s="242" t="s">
        <v>5328</v>
      </c>
      <c r="I61" s="242" t="s">
        <v>5440</v>
      </c>
      <c r="J61" s="242" t="s">
        <v>5440</v>
      </c>
      <c r="K61" s="242" t="s">
        <v>5440</v>
      </c>
      <c r="L61" s="242" t="s">
        <v>5440</v>
      </c>
      <c r="M61" s="242"/>
      <c r="N61" s="242" t="s">
        <v>5440</v>
      </c>
      <c r="O61" s="242" t="s">
        <v>5440</v>
      </c>
      <c r="P61" s="242"/>
      <c r="Q61" s="243" t="s">
        <v>5332</v>
      </c>
      <c r="R61" s="171"/>
    </row>
    <row r="62" spans="1:18" x14ac:dyDescent="0.25">
      <c r="A62" s="237" t="s">
        <v>377</v>
      </c>
      <c r="B62" s="242" t="s">
        <v>5333</v>
      </c>
      <c r="C62" s="242" t="s">
        <v>5334</v>
      </c>
      <c r="D62" s="242"/>
      <c r="E62" s="242" t="s">
        <v>5600</v>
      </c>
      <c r="F62" s="242"/>
      <c r="G62" s="242" t="s">
        <v>5336</v>
      </c>
      <c r="H62" s="242" t="s">
        <v>5328</v>
      </c>
      <c r="I62" s="242">
        <v>68701</v>
      </c>
      <c r="J62" s="242" t="s">
        <v>377</v>
      </c>
      <c r="K62" s="242" t="s">
        <v>5337</v>
      </c>
      <c r="L62" s="242" t="s">
        <v>5338</v>
      </c>
      <c r="M62" s="242"/>
      <c r="N62" s="242" t="s">
        <v>5339</v>
      </c>
      <c r="O62" s="242" t="s">
        <v>344</v>
      </c>
      <c r="P62" s="242"/>
      <c r="Q62" s="243" t="s">
        <v>5332</v>
      </c>
      <c r="R62" s="171"/>
    </row>
    <row r="63" spans="1:18" s="184" customFormat="1" x14ac:dyDescent="0.25">
      <c r="A63" s="237" t="s">
        <v>512</v>
      </c>
      <c r="B63" s="242" t="s">
        <v>5440</v>
      </c>
      <c r="C63" s="242" t="s">
        <v>5440</v>
      </c>
      <c r="D63" s="242"/>
      <c r="E63" s="242" t="s">
        <v>5440</v>
      </c>
      <c r="F63" s="242"/>
      <c r="G63" s="242" t="s">
        <v>5440</v>
      </c>
      <c r="H63" s="242" t="s">
        <v>5328</v>
      </c>
      <c r="I63" s="242" t="s">
        <v>5440</v>
      </c>
      <c r="J63" s="242" t="s">
        <v>5440</v>
      </c>
      <c r="K63" s="242" t="s">
        <v>5440</v>
      </c>
      <c r="L63" s="242" t="s">
        <v>5440</v>
      </c>
      <c r="M63" s="242"/>
      <c r="N63" s="242" t="s">
        <v>5440</v>
      </c>
      <c r="O63" s="242" t="s">
        <v>5440</v>
      </c>
      <c r="P63" s="242"/>
      <c r="Q63" s="243" t="s">
        <v>5332</v>
      </c>
      <c r="R63" s="187"/>
    </row>
    <row r="64" spans="1:18" x14ac:dyDescent="0.25">
      <c r="A64" s="237" t="s">
        <v>2449</v>
      </c>
      <c r="B64" s="242" t="s">
        <v>5601</v>
      </c>
      <c r="C64" s="242" t="s">
        <v>5347</v>
      </c>
      <c r="D64" s="242"/>
      <c r="E64" s="242" t="s">
        <v>5449</v>
      </c>
      <c r="F64" s="242"/>
      <c r="G64" s="242" t="s">
        <v>5602</v>
      </c>
      <c r="H64" s="242" t="s">
        <v>5328</v>
      </c>
      <c r="I64" s="242">
        <v>68651</v>
      </c>
      <c r="J64" s="242" t="s">
        <v>2449</v>
      </c>
      <c r="K64" s="242" t="s">
        <v>5337</v>
      </c>
      <c r="L64" s="242" t="s">
        <v>5603</v>
      </c>
      <c r="M64" s="242"/>
      <c r="N64" s="242" t="s">
        <v>5604</v>
      </c>
      <c r="O64" s="242" t="s">
        <v>349</v>
      </c>
      <c r="P64" s="242"/>
      <c r="Q64" s="243" t="s">
        <v>5332</v>
      </c>
      <c r="R64" s="171"/>
    </row>
    <row r="65" spans="1:18" x14ac:dyDescent="0.25">
      <c r="A65" s="237" t="s">
        <v>1081</v>
      </c>
      <c r="B65" s="242" t="s">
        <v>5605</v>
      </c>
      <c r="C65" s="242">
        <v>0</v>
      </c>
      <c r="D65" s="242"/>
      <c r="E65" s="242" t="s">
        <v>5606</v>
      </c>
      <c r="F65" s="242"/>
      <c r="G65" s="242" t="s">
        <v>5607</v>
      </c>
      <c r="H65" s="242" t="s">
        <v>5328</v>
      </c>
      <c r="I65" s="242">
        <v>69001</v>
      </c>
      <c r="J65" s="242" t="s">
        <v>1081</v>
      </c>
      <c r="K65" s="242" t="s">
        <v>5373</v>
      </c>
      <c r="L65" s="242" t="s">
        <v>5608</v>
      </c>
      <c r="M65" s="242"/>
      <c r="N65" s="242" t="s">
        <v>5609</v>
      </c>
      <c r="O65" s="242" t="s">
        <v>5345</v>
      </c>
      <c r="P65" s="242"/>
      <c r="Q65" s="243" t="s">
        <v>5332</v>
      </c>
      <c r="R65" s="171"/>
    </row>
    <row r="66" spans="1:18" x14ac:dyDescent="0.25">
      <c r="A66" s="237" t="s">
        <v>381</v>
      </c>
      <c r="B66" s="242" t="s">
        <v>5610</v>
      </c>
      <c r="C66" s="242" t="s">
        <v>5611</v>
      </c>
      <c r="D66" s="242"/>
      <c r="E66" s="242" t="s">
        <v>5612</v>
      </c>
      <c r="F66" s="242"/>
      <c r="G66" s="242" t="s">
        <v>5613</v>
      </c>
      <c r="H66" s="242" t="s">
        <v>5328</v>
      </c>
      <c r="I66" s="242">
        <v>68355</v>
      </c>
      <c r="J66" s="242" t="s">
        <v>381</v>
      </c>
      <c r="K66" s="242" t="s">
        <v>5337</v>
      </c>
      <c r="L66" s="242" t="s">
        <v>5614</v>
      </c>
      <c r="M66" s="242"/>
      <c r="N66" s="242" t="s">
        <v>5615</v>
      </c>
      <c r="O66" s="242" t="s">
        <v>359</v>
      </c>
      <c r="P66" s="242"/>
      <c r="Q66" s="243" t="s">
        <v>5332</v>
      </c>
      <c r="R66" s="171"/>
    </row>
    <row r="67" spans="1:18" x14ac:dyDescent="0.25">
      <c r="A67" s="237" t="s">
        <v>1706</v>
      </c>
      <c r="B67" s="242" t="s">
        <v>5399</v>
      </c>
      <c r="C67" s="242" t="s">
        <v>5400</v>
      </c>
      <c r="D67" s="242"/>
      <c r="E67" s="242" t="s">
        <v>5401</v>
      </c>
      <c r="F67" s="242"/>
      <c r="G67" s="242" t="s">
        <v>5402</v>
      </c>
      <c r="H67" s="242" t="s">
        <v>5328</v>
      </c>
      <c r="I67" s="242">
        <v>69201</v>
      </c>
      <c r="J67" s="242" t="s">
        <v>1706</v>
      </c>
      <c r="K67" s="242" t="s">
        <v>5550</v>
      </c>
      <c r="L67" s="242" t="s">
        <v>5403</v>
      </c>
      <c r="M67" s="242"/>
      <c r="N67" s="242" t="s">
        <v>5404</v>
      </c>
      <c r="O67" s="242" t="s">
        <v>344</v>
      </c>
      <c r="P67" s="242"/>
      <c r="Q67" s="243" t="s">
        <v>5332</v>
      </c>
      <c r="R67" s="171"/>
    </row>
    <row r="68" spans="1:18" x14ac:dyDescent="0.25">
      <c r="A68" s="237" t="s">
        <v>559</v>
      </c>
      <c r="B68" s="242" t="s">
        <v>5616</v>
      </c>
      <c r="C68" s="242" t="s">
        <v>5617</v>
      </c>
      <c r="D68" s="242"/>
      <c r="E68" s="242" t="s">
        <v>5618</v>
      </c>
      <c r="F68" s="242"/>
      <c r="G68" s="242" t="s">
        <v>5619</v>
      </c>
      <c r="H68" s="242" t="s">
        <v>5328</v>
      </c>
      <c r="I68" s="242">
        <v>68465</v>
      </c>
      <c r="J68" s="242" t="s">
        <v>559</v>
      </c>
      <c r="K68" s="242" t="s">
        <v>5337</v>
      </c>
      <c r="L68" s="242" t="s">
        <v>5620</v>
      </c>
      <c r="M68" s="242"/>
      <c r="N68" s="242" t="s">
        <v>5621</v>
      </c>
      <c r="O68" s="242" t="s">
        <v>359</v>
      </c>
      <c r="P68" s="242"/>
      <c r="Q68" s="243" t="s">
        <v>5332</v>
      </c>
      <c r="R68" s="171"/>
    </row>
    <row r="69" spans="1:18" x14ac:dyDescent="0.25">
      <c r="A69" s="237" t="s">
        <v>452</v>
      </c>
      <c r="B69" s="242" t="s">
        <v>5622</v>
      </c>
      <c r="C69" s="242" t="s">
        <v>5442</v>
      </c>
      <c r="D69" s="242"/>
      <c r="E69" s="242" t="s">
        <v>5623</v>
      </c>
      <c r="F69" s="242"/>
      <c r="G69" s="242" t="s">
        <v>5624</v>
      </c>
      <c r="H69" s="242" t="s">
        <v>5328</v>
      </c>
      <c r="I69" s="242">
        <v>68046</v>
      </c>
      <c r="J69" s="242" t="s">
        <v>452</v>
      </c>
      <c r="K69" s="242" t="s">
        <v>5337</v>
      </c>
      <c r="L69" s="242" t="s">
        <v>5625</v>
      </c>
      <c r="M69" s="242"/>
      <c r="N69" s="242" t="s">
        <v>5626</v>
      </c>
      <c r="O69" s="242" t="s">
        <v>359</v>
      </c>
      <c r="P69" s="242"/>
      <c r="Q69" s="243" t="s">
        <v>5332</v>
      </c>
      <c r="R69" s="171"/>
    </row>
    <row r="70" spans="1:18" s="184" customFormat="1" x14ac:dyDescent="0.25">
      <c r="A70" s="237" t="s">
        <v>456</v>
      </c>
      <c r="B70" s="242" t="s">
        <v>5627</v>
      </c>
      <c r="C70" s="242" t="s">
        <v>5628</v>
      </c>
      <c r="D70" s="242"/>
      <c r="E70" s="242" t="s">
        <v>5629</v>
      </c>
      <c r="F70" s="242"/>
      <c r="G70" s="242" t="s">
        <v>5630</v>
      </c>
      <c r="H70" s="242" t="s">
        <v>5328</v>
      </c>
      <c r="I70" s="242">
        <v>68066</v>
      </c>
      <c r="J70" s="242" t="s">
        <v>456</v>
      </c>
      <c r="K70" s="242" t="s">
        <v>5337</v>
      </c>
      <c r="L70" s="242" t="s">
        <v>5631</v>
      </c>
      <c r="M70" s="242"/>
      <c r="N70" s="242" t="s">
        <v>5632</v>
      </c>
      <c r="O70" s="242" t="s">
        <v>359</v>
      </c>
      <c r="P70" s="242"/>
      <c r="Q70" s="243" t="s">
        <v>5332</v>
      </c>
      <c r="R70" s="187"/>
    </row>
    <row r="71" spans="1:18" x14ac:dyDescent="0.25">
      <c r="A71" s="237" t="s">
        <v>1464</v>
      </c>
      <c r="B71" s="242" t="s">
        <v>5633</v>
      </c>
      <c r="C71" s="242" t="s">
        <v>5611</v>
      </c>
      <c r="D71" s="242"/>
      <c r="E71" s="242" t="s">
        <v>5634</v>
      </c>
      <c r="F71" s="242"/>
      <c r="G71" s="242" t="s">
        <v>5635</v>
      </c>
      <c r="H71" s="242" t="s">
        <v>5328</v>
      </c>
      <c r="I71" s="242">
        <v>69341</v>
      </c>
      <c r="J71" s="242" t="s">
        <v>1464</v>
      </c>
      <c r="K71" s="242" t="s">
        <v>5636</v>
      </c>
      <c r="L71" s="242" t="s">
        <v>5637</v>
      </c>
      <c r="M71" s="242"/>
      <c r="N71" s="242" t="s">
        <v>5638</v>
      </c>
      <c r="O71" s="242" t="s">
        <v>601</v>
      </c>
      <c r="P71" s="242"/>
      <c r="Q71" s="243" t="s">
        <v>5332</v>
      </c>
      <c r="R71" s="171"/>
    </row>
    <row r="72" spans="1:18" x14ac:dyDescent="0.25">
      <c r="A72" s="237" t="s">
        <v>460</v>
      </c>
      <c r="B72" s="242" t="s">
        <v>5639</v>
      </c>
      <c r="C72" s="242" t="s">
        <v>5640</v>
      </c>
      <c r="D72" s="242"/>
      <c r="E72" s="242" t="s">
        <v>5641</v>
      </c>
      <c r="F72" s="242"/>
      <c r="G72" s="242" t="s">
        <v>460</v>
      </c>
      <c r="H72" s="242" t="s">
        <v>5328</v>
      </c>
      <c r="I72" s="242">
        <v>68434</v>
      </c>
      <c r="J72" s="242" t="s">
        <v>460</v>
      </c>
      <c r="K72" s="242" t="s">
        <v>5337</v>
      </c>
      <c r="L72" s="242" t="s">
        <v>5642</v>
      </c>
      <c r="M72" s="242"/>
      <c r="N72" s="242" t="s">
        <v>5643</v>
      </c>
      <c r="O72" s="242" t="s">
        <v>359</v>
      </c>
      <c r="P72" s="242"/>
      <c r="Q72" s="243" t="s">
        <v>5332</v>
      </c>
      <c r="R72" s="171"/>
    </row>
    <row r="73" spans="1:18" x14ac:dyDescent="0.25">
      <c r="A73" s="237" t="s">
        <v>1132</v>
      </c>
      <c r="B73" s="242" t="s">
        <v>5644</v>
      </c>
      <c r="C73" s="242" t="s">
        <v>5566</v>
      </c>
      <c r="D73" s="242"/>
      <c r="E73" s="242" t="s">
        <v>5645</v>
      </c>
      <c r="F73" s="242"/>
      <c r="G73" s="242" t="s">
        <v>5646</v>
      </c>
      <c r="H73" s="242" t="s">
        <v>5328</v>
      </c>
      <c r="I73" s="242">
        <v>69360</v>
      </c>
      <c r="J73" s="242" t="s">
        <v>1132</v>
      </c>
      <c r="K73" s="242" t="s">
        <v>5337</v>
      </c>
      <c r="L73" s="242" t="s">
        <v>5647</v>
      </c>
      <c r="M73" s="242"/>
      <c r="N73" s="242" t="s">
        <v>5648</v>
      </c>
      <c r="O73" s="242" t="s">
        <v>601</v>
      </c>
      <c r="P73" s="242"/>
      <c r="Q73" s="243" t="s">
        <v>5332</v>
      </c>
      <c r="R73" s="171"/>
    </row>
    <row r="74" spans="1:18" x14ac:dyDescent="0.25">
      <c r="A74" s="237" t="s">
        <v>718</v>
      </c>
      <c r="B74" s="242" t="s">
        <v>5649</v>
      </c>
      <c r="C74" s="242" t="s">
        <v>5650</v>
      </c>
      <c r="D74" s="242"/>
      <c r="E74" s="242" t="s">
        <v>5651</v>
      </c>
      <c r="F74" s="242"/>
      <c r="G74" s="242" t="s">
        <v>5652</v>
      </c>
      <c r="H74" s="242" t="s">
        <v>5328</v>
      </c>
      <c r="I74" s="242">
        <v>68853</v>
      </c>
      <c r="J74" s="242" t="s">
        <v>718</v>
      </c>
      <c r="K74" s="242" t="s">
        <v>5337</v>
      </c>
      <c r="L74" s="242" t="s">
        <v>5653</v>
      </c>
      <c r="M74" s="242"/>
      <c r="N74" s="242" t="s">
        <v>5654</v>
      </c>
      <c r="O74" s="242" t="s">
        <v>349</v>
      </c>
      <c r="P74" s="242"/>
      <c r="Q74" s="243" t="s">
        <v>5332</v>
      </c>
      <c r="R74" s="171"/>
    </row>
    <row r="75" spans="1:18" x14ac:dyDescent="0.25">
      <c r="A75" s="237" t="s">
        <v>1136</v>
      </c>
      <c r="B75" s="242" t="s">
        <v>5655</v>
      </c>
      <c r="C75" s="242" t="s">
        <v>5656</v>
      </c>
      <c r="D75" s="242"/>
      <c r="E75" s="242" t="s">
        <v>5657</v>
      </c>
      <c r="F75" s="242"/>
      <c r="G75" s="242" t="s">
        <v>5658</v>
      </c>
      <c r="H75" s="242" t="s">
        <v>5328</v>
      </c>
      <c r="I75" s="242">
        <v>69346</v>
      </c>
      <c r="J75" s="242" t="s">
        <v>1136</v>
      </c>
      <c r="K75" s="242" t="s">
        <v>5337</v>
      </c>
      <c r="L75" s="242" t="s">
        <v>5659</v>
      </c>
      <c r="M75" s="242"/>
      <c r="N75" s="242" t="s">
        <v>5660</v>
      </c>
      <c r="O75" s="242" t="s">
        <v>601</v>
      </c>
      <c r="P75" s="242"/>
      <c r="Q75" s="243" t="s">
        <v>5332</v>
      </c>
      <c r="R75" s="171"/>
    </row>
    <row r="76" spans="1:18" x14ac:dyDescent="0.25">
      <c r="A76" s="237" t="s">
        <v>721</v>
      </c>
      <c r="B76" s="242" t="s">
        <v>5661</v>
      </c>
      <c r="C76" s="242" t="s">
        <v>5442</v>
      </c>
      <c r="D76" s="242"/>
      <c r="E76" s="242" t="s">
        <v>5662</v>
      </c>
      <c r="F76" s="242"/>
      <c r="G76" s="242" t="s">
        <v>721</v>
      </c>
      <c r="H76" s="242" t="s">
        <v>5328</v>
      </c>
      <c r="I76" s="242">
        <v>68779</v>
      </c>
      <c r="J76" s="242" t="s">
        <v>721</v>
      </c>
      <c r="K76" s="242" t="s">
        <v>5337</v>
      </c>
      <c r="L76" s="242" t="s">
        <v>5663</v>
      </c>
      <c r="M76" s="242"/>
      <c r="N76" s="242" t="s">
        <v>5664</v>
      </c>
      <c r="O76" s="242" t="s">
        <v>344</v>
      </c>
      <c r="P76" s="242"/>
      <c r="Q76" s="243" t="s">
        <v>5332</v>
      </c>
      <c r="R76" s="171"/>
    </row>
    <row r="77" spans="1:18" x14ac:dyDescent="0.25">
      <c r="A77" s="237" t="s">
        <v>473</v>
      </c>
      <c r="B77" s="242" t="s">
        <v>5665</v>
      </c>
      <c r="C77" s="242" t="s">
        <v>5442</v>
      </c>
      <c r="D77" s="242"/>
      <c r="E77" s="242" t="s">
        <v>5666</v>
      </c>
      <c r="F77" s="242"/>
      <c r="G77" s="242" t="s">
        <v>5667</v>
      </c>
      <c r="H77" s="242" t="s">
        <v>5328</v>
      </c>
      <c r="I77" s="242">
        <v>68370</v>
      </c>
      <c r="J77" s="242" t="s">
        <v>473</v>
      </c>
      <c r="K77" s="242" t="s">
        <v>5337</v>
      </c>
      <c r="L77" s="242" t="s">
        <v>5668</v>
      </c>
      <c r="M77" s="242"/>
      <c r="N77" s="242" t="s">
        <v>5669</v>
      </c>
      <c r="O77" s="242" t="s">
        <v>359</v>
      </c>
      <c r="P77" s="242"/>
      <c r="Q77" s="243" t="s">
        <v>5332</v>
      </c>
      <c r="R77" s="171"/>
    </row>
    <row r="78" spans="1:18" x14ac:dyDescent="0.25">
      <c r="A78" s="237" t="s">
        <v>387</v>
      </c>
      <c r="B78" s="242" t="s">
        <v>5670</v>
      </c>
      <c r="C78" s="242" t="s">
        <v>5536</v>
      </c>
      <c r="D78" s="242"/>
      <c r="E78" s="242" t="s">
        <v>5671</v>
      </c>
      <c r="F78" s="242"/>
      <c r="G78" s="242" t="s">
        <v>5672</v>
      </c>
      <c r="H78" s="242" t="s">
        <v>5328</v>
      </c>
      <c r="I78" s="242">
        <v>68047</v>
      </c>
      <c r="J78" s="242" t="s">
        <v>387</v>
      </c>
      <c r="K78" s="242" t="s">
        <v>5673</v>
      </c>
      <c r="L78" s="242" t="s">
        <v>5674</v>
      </c>
      <c r="M78" s="242"/>
      <c r="N78" s="242" t="s">
        <v>5675</v>
      </c>
      <c r="O78" s="242" t="s">
        <v>344</v>
      </c>
      <c r="P78" s="242"/>
      <c r="Q78" s="243" t="s">
        <v>5332</v>
      </c>
      <c r="R78" s="171"/>
    </row>
    <row r="79" spans="1:18" x14ac:dyDescent="0.25">
      <c r="A79" s="237" t="s">
        <v>2893</v>
      </c>
      <c r="B79" s="242" t="s">
        <v>5676</v>
      </c>
      <c r="C79" s="242" t="s">
        <v>5677</v>
      </c>
      <c r="D79" s="242"/>
      <c r="E79" s="242" t="s">
        <v>5678</v>
      </c>
      <c r="F79" s="242"/>
      <c r="G79" s="242" t="s">
        <v>5679</v>
      </c>
      <c r="H79" s="242" t="s">
        <v>5328</v>
      </c>
      <c r="I79" s="242">
        <v>68862</v>
      </c>
      <c r="J79" s="242" t="s">
        <v>2893</v>
      </c>
      <c r="K79" s="242" t="s">
        <v>5337</v>
      </c>
      <c r="L79" s="242" t="s">
        <v>5680</v>
      </c>
      <c r="M79" s="242"/>
      <c r="N79" s="242" t="s">
        <v>5681</v>
      </c>
      <c r="O79" s="242" t="s">
        <v>349</v>
      </c>
      <c r="P79" s="242"/>
      <c r="Q79" s="243" t="s">
        <v>5332</v>
      </c>
      <c r="R79" s="171"/>
    </row>
    <row r="80" spans="1:18" x14ac:dyDescent="0.25">
      <c r="A80" s="237" t="s">
        <v>479</v>
      </c>
      <c r="B80" s="242" t="s">
        <v>5440</v>
      </c>
      <c r="C80" s="242" t="s">
        <v>5440</v>
      </c>
      <c r="D80" s="242"/>
      <c r="E80" s="242" t="s">
        <v>5440</v>
      </c>
      <c r="F80" s="242"/>
      <c r="G80" s="242" t="s">
        <v>5440</v>
      </c>
      <c r="H80" s="242" t="s">
        <v>5328</v>
      </c>
      <c r="I80" s="242" t="s">
        <v>5440</v>
      </c>
      <c r="J80" s="242" t="s">
        <v>5440</v>
      </c>
      <c r="K80" s="242" t="s">
        <v>5440</v>
      </c>
      <c r="L80" s="242" t="s">
        <v>5440</v>
      </c>
      <c r="M80" s="242"/>
      <c r="N80" s="242" t="s">
        <v>5440</v>
      </c>
      <c r="O80" s="242" t="s">
        <v>5440</v>
      </c>
      <c r="P80" s="242"/>
      <c r="Q80" s="243" t="s">
        <v>5332</v>
      </c>
      <c r="R80" s="171"/>
    </row>
    <row r="81" spans="1:18" x14ac:dyDescent="0.25">
      <c r="A81" s="237" t="s">
        <v>482</v>
      </c>
      <c r="B81" s="242" t="s">
        <v>5682</v>
      </c>
      <c r="C81" s="242" t="s">
        <v>5442</v>
      </c>
      <c r="D81" s="242"/>
      <c r="E81" s="242" t="s">
        <v>5683</v>
      </c>
      <c r="F81" s="242"/>
      <c r="G81" s="242" t="s">
        <v>482</v>
      </c>
      <c r="H81" s="242" t="s">
        <v>5328</v>
      </c>
      <c r="I81" s="242">
        <v>68787</v>
      </c>
      <c r="J81" s="242" t="s">
        <v>482</v>
      </c>
      <c r="K81" s="242" t="s">
        <v>5337</v>
      </c>
      <c r="L81" s="242" t="s">
        <v>5684</v>
      </c>
      <c r="M81" s="242"/>
      <c r="N81" s="242" t="s">
        <v>5685</v>
      </c>
      <c r="O81" s="242" t="s">
        <v>344</v>
      </c>
      <c r="P81" s="242"/>
      <c r="Q81" s="243" t="s">
        <v>5332</v>
      </c>
      <c r="R81" s="171"/>
    </row>
    <row r="82" spans="1:18" x14ac:dyDescent="0.25">
      <c r="A82" s="237" t="s">
        <v>918</v>
      </c>
      <c r="B82" s="242" t="s">
        <v>5440</v>
      </c>
      <c r="C82" s="242" t="s">
        <v>5440</v>
      </c>
      <c r="D82" s="242"/>
      <c r="E82" s="242" t="s">
        <v>5440</v>
      </c>
      <c r="F82" s="242"/>
      <c r="G82" s="242" t="s">
        <v>5440</v>
      </c>
      <c r="H82" s="242" t="s">
        <v>5328</v>
      </c>
      <c r="I82" s="242" t="s">
        <v>5440</v>
      </c>
      <c r="J82" s="242" t="s">
        <v>5440</v>
      </c>
      <c r="K82" s="242" t="s">
        <v>5440</v>
      </c>
      <c r="L82" s="242" t="s">
        <v>5440</v>
      </c>
      <c r="M82" s="242"/>
      <c r="N82" s="242" t="s">
        <v>5440</v>
      </c>
      <c r="O82" s="242" t="s">
        <v>5440</v>
      </c>
      <c r="P82" s="242"/>
      <c r="Q82" s="243" t="s">
        <v>5332</v>
      </c>
      <c r="R82" s="171"/>
    </row>
    <row r="83" spans="1:18" x14ac:dyDescent="0.25">
      <c r="A83" s="237" t="s">
        <v>4767</v>
      </c>
      <c r="B83" s="242" t="s">
        <v>5676</v>
      </c>
      <c r="C83" s="242" t="s">
        <v>5677</v>
      </c>
      <c r="D83" s="242"/>
      <c r="E83" s="242" t="s">
        <v>5686</v>
      </c>
      <c r="F83" s="242"/>
      <c r="G83" s="242" t="s">
        <v>5679</v>
      </c>
      <c r="H83" s="242" t="s">
        <v>5328</v>
      </c>
      <c r="I83" s="242">
        <v>68862</v>
      </c>
      <c r="J83" s="242" t="s">
        <v>4767</v>
      </c>
      <c r="K83" s="242" t="s">
        <v>5337</v>
      </c>
      <c r="L83" s="242" t="s">
        <v>5680</v>
      </c>
      <c r="M83" s="242"/>
      <c r="N83" s="242" t="s">
        <v>5681</v>
      </c>
      <c r="O83" s="242" t="s">
        <v>349</v>
      </c>
      <c r="P83" s="242"/>
      <c r="Q83" s="243" t="s">
        <v>5332</v>
      </c>
      <c r="R83" s="171"/>
    </row>
    <row r="84" spans="1:18" x14ac:dyDescent="0.25">
      <c r="A84" s="237" t="s">
        <v>742</v>
      </c>
      <c r="B84" s="242" t="s">
        <v>5687</v>
      </c>
      <c r="C84" s="242" t="s">
        <v>5688</v>
      </c>
      <c r="D84" s="242"/>
      <c r="E84" s="242" t="s">
        <v>5689</v>
      </c>
      <c r="F84" s="242"/>
      <c r="G84" s="242" t="s">
        <v>742</v>
      </c>
      <c r="H84" s="242" t="s">
        <v>5328</v>
      </c>
      <c r="I84" s="242">
        <v>68467</v>
      </c>
      <c r="J84" s="242" t="s">
        <v>742</v>
      </c>
      <c r="K84" s="242" t="s">
        <v>5337</v>
      </c>
      <c r="L84" s="242" t="s">
        <v>5690</v>
      </c>
      <c r="M84" s="242"/>
      <c r="N84" s="242" t="s">
        <v>5691</v>
      </c>
      <c r="O84" s="242" t="s">
        <v>349</v>
      </c>
      <c r="P84" s="242"/>
      <c r="Q84" s="243" t="s">
        <v>5332</v>
      </c>
      <c r="R84" s="171"/>
    </row>
    <row r="85" spans="1:18" x14ac:dyDescent="0.25">
      <c r="A85" s="238"/>
      <c r="B85" s="242"/>
      <c r="C85" s="242" t="s">
        <v>5440</v>
      </c>
      <c r="D85" s="242"/>
      <c r="E85" s="242" t="s">
        <v>5440</v>
      </c>
      <c r="F85" s="242"/>
      <c r="G85" s="242" t="s">
        <v>5440</v>
      </c>
      <c r="H85" s="242" t="s">
        <v>5328</v>
      </c>
      <c r="I85" s="242" t="s">
        <v>5440</v>
      </c>
      <c r="J85" s="242" t="s">
        <v>5440</v>
      </c>
      <c r="K85" s="242" t="s">
        <v>5440</v>
      </c>
      <c r="L85" s="242" t="s">
        <v>5440</v>
      </c>
      <c r="M85" s="242"/>
      <c r="N85" s="242" t="s">
        <v>5440</v>
      </c>
      <c r="O85" s="242" t="s">
        <v>5440</v>
      </c>
      <c r="P85" s="242"/>
      <c r="Q85" s="243" t="s">
        <v>5332</v>
      </c>
      <c r="R85" s="171"/>
    </row>
    <row r="86" spans="1:18" x14ac:dyDescent="0.25">
      <c r="A86" s="238"/>
      <c r="B86" s="242"/>
      <c r="C86" s="242" t="s">
        <v>5440</v>
      </c>
      <c r="D86" s="242"/>
      <c r="E86" s="242" t="s">
        <v>5440</v>
      </c>
      <c r="F86" s="242"/>
      <c r="G86" s="242" t="s">
        <v>5440</v>
      </c>
      <c r="H86" s="242" t="s">
        <v>5328</v>
      </c>
      <c r="I86" s="242" t="s">
        <v>5440</v>
      </c>
      <c r="J86" s="242" t="s">
        <v>5440</v>
      </c>
      <c r="K86" s="242" t="s">
        <v>5440</v>
      </c>
      <c r="L86" s="242" t="s">
        <v>5440</v>
      </c>
      <c r="M86" s="242"/>
      <c r="N86" s="242" t="s">
        <v>5440</v>
      </c>
      <c r="O86" s="242" t="s">
        <v>5440</v>
      </c>
      <c r="P86" s="242"/>
      <c r="Q86" s="243" t="s">
        <v>5332</v>
      </c>
      <c r="R86" s="171"/>
    </row>
    <row r="87" spans="1:18" x14ac:dyDescent="0.25">
      <c r="A87" s="238"/>
      <c r="B87" s="242"/>
      <c r="C87" s="242" t="s">
        <v>5440</v>
      </c>
      <c r="D87" s="242"/>
      <c r="E87" s="242" t="s">
        <v>5440</v>
      </c>
      <c r="F87" s="242"/>
      <c r="G87" s="242" t="s">
        <v>5440</v>
      </c>
      <c r="H87" s="242" t="s">
        <v>5328</v>
      </c>
      <c r="I87" s="242" t="s">
        <v>5440</v>
      </c>
      <c r="J87" s="242" t="s">
        <v>5440</v>
      </c>
      <c r="K87" s="242" t="s">
        <v>5440</v>
      </c>
      <c r="L87" s="242" t="s">
        <v>5440</v>
      </c>
      <c r="M87" s="242"/>
      <c r="N87" s="242" t="s">
        <v>5440</v>
      </c>
      <c r="O87" s="242" t="s">
        <v>5440</v>
      </c>
      <c r="P87" s="242"/>
      <c r="Q87" s="243" t="s">
        <v>5332</v>
      </c>
      <c r="R87" s="171"/>
    </row>
    <row r="88" spans="1:18" x14ac:dyDescent="0.25">
      <c r="A88" s="240"/>
      <c r="C88" s="240" t="str">
        <f>_xlfn.XLOOKUP($A88,'report (44)fromNACO'!$C$3:$C$87,'report (44)fromNACO'!$A$3:$A$87,"")</f>
        <v/>
      </c>
      <c r="D88" s="240"/>
      <c r="E88" s="240" t="str">
        <f>_xlfn.XLOOKUP($A88,'report (44)fromNACO'!$C$3:$C$87,'report (44)fromNACO'!$E$3:$E$87,"")</f>
        <v/>
      </c>
      <c r="F88" s="240"/>
      <c r="G88" s="240" t="str">
        <f>_xlfn.XLOOKUP($A88,'report (44)fromNACO'!$C$3:$C$87,'report (44)fromNACO'!$F$3:$F$87,"")</f>
        <v/>
      </c>
      <c r="H88" s="240" t="s">
        <v>5328</v>
      </c>
      <c r="I88" s="240" t="str">
        <f>_xlfn.XLOOKUP($A88,'report (44)fromNACO'!$C$3:$C$87,'report (44)fromNACO'!$H$3:$H$87,"")</f>
        <v/>
      </c>
      <c r="J88" s="240" t="str">
        <f>_xlfn.XLOOKUP($A88,'report (44)fromNACO'!$C$3:$C$87,'report (44)fromNACO'!$C$3:$C$87,"")</f>
        <v/>
      </c>
      <c r="K88" s="240" t="str">
        <f>_xlfn.XLOOKUP($A88,'report (44)fromNACO'!$C$3:$C$87,'report (44)fromNACO'!$D$3:$D$87,"")</f>
        <v/>
      </c>
      <c r="L88" s="240" t="str">
        <f>_xlfn.XLOOKUP($A88,'report (44)fromNACO'!$C$3:$C$87,'report (44)fromNACO'!$I$3:$I$87,"")</f>
        <v/>
      </c>
      <c r="M88" s="240"/>
      <c r="N88" s="240" t="str">
        <f>_xlfn.XLOOKUP($A88,'report (44)fromNACO'!$C$3:$C$87,'report (44)fromNACO'!$J$3:$J$87,"")</f>
        <v/>
      </c>
      <c r="O88" s="240" t="str">
        <f>_xlfn.XLOOKUP($A88,'report (44)fromNACO'!$C$3:$C$87,'report (44)fromNACO'!$K$3:$K$87,"")</f>
        <v/>
      </c>
      <c r="P88" s="240"/>
      <c r="Q88" s="241"/>
      <c r="R88" s="171"/>
    </row>
    <row r="89" spans="1:18" x14ac:dyDescent="0.25">
      <c r="C89" s="6" t="str">
        <f>_xlfn.XLOOKUP($A89,'report (44)fromNACO'!$C$3:$C$87,'report (44)fromNACO'!$A$3:$A$87,"")</f>
        <v/>
      </c>
      <c r="E89" s="6" t="str">
        <f>_xlfn.XLOOKUP($A89,'report (44)fromNACO'!$C$3:$C$87,'report (44)fromNACO'!$E$3:$E$87,"")</f>
        <v/>
      </c>
      <c r="G89" s="6" t="str">
        <f>_xlfn.XLOOKUP($A89,'report (44)fromNACO'!$C$3:$C$87,'report (44)fromNACO'!$F$3:$F$87,"")</f>
        <v/>
      </c>
      <c r="H89" s="6" t="s">
        <v>5328</v>
      </c>
      <c r="I89" s="6" t="str">
        <f>_xlfn.XLOOKUP($A89,'report (44)fromNACO'!$C$3:$C$87,'report (44)fromNACO'!$H$3:$H$87,"")</f>
        <v/>
      </c>
      <c r="J89" s="6" t="str">
        <f>_xlfn.XLOOKUP($A89,'report (44)fromNACO'!$C$3:$C$87,'report (44)fromNACO'!$C$3:$C$87,"")</f>
        <v/>
      </c>
      <c r="K89" s="6" t="str">
        <f>_xlfn.XLOOKUP($A89,'report (44)fromNACO'!$C$3:$C$87,'report (44)fromNACO'!$D$3:$D$87,"")</f>
        <v/>
      </c>
      <c r="L89" s="6" t="str">
        <f>_xlfn.XLOOKUP($A89,'report (44)fromNACO'!$C$3:$C$87,'report (44)fromNACO'!$I$3:$I$87,"")</f>
        <v/>
      </c>
      <c r="N89" s="6" t="str">
        <f>_xlfn.XLOOKUP($A89,'report (44)fromNACO'!$C$3:$C$87,'report (44)fromNACO'!$J$3:$J$87,"")</f>
        <v/>
      </c>
      <c r="O89" s="6" t="str">
        <f>_xlfn.XLOOKUP($A89,'report (44)fromNACO'!$C$3:$C$87,'report (44)fromNACO'!$K$3:$K$87,"")</f>
        <v/>
      </c>
      <c r="Q89" s="234"/>
      <c r="R89" s="171"/>
    </row>
    <row r="90" spans="1:18" x14ac:dyDescent="0.25">
      <c r="C90" s="6" t="str">
        <f>_xlfn.XLOOKUP($A90,'report (44)fromNACO'!$C$3:$C$87,'report (44)fromNACO'!$A$3:$A$87,"")</f>
        <v/>
      </c>
      <c r="E90" s="6" t="str">
        <f>_xlfn.XLOOKUP($A90,'report (44)fromNACO'!$C$3:$C$87,'report (44)fromNACO'!$E$3:$E$87,"")</f>
        <v/>
      </c>
      <c r="G90" s="6" t="str">
        <f>_xlfn.XLOOKUP($A90,'report (44)fromNACO'!$C$3:$C$87,'report (44)fromNACO'!$F$3:$F$87,"")</f>
        <v/>
      </c>
      <c r="H90" s="6" t="s">
        <v>5328</v>
      </c>
      <c r="I90" s="6" t="str">
        <f>_xlfn.XLOOKUP($A90,'report (44)fromNACO'!$C$3:$C$87,'report (44)fromNACO'!$H$3:$H$87,"")</f>
        <v/>
      </c>
      <c r="J90" s="6" t="str">
        <f>_xlfn.XLOOKUP($A90,'report (44)fromNACO'!$C$3:$C$87,'report (44)fromNACO'!$C$3:$C$87,"")</f>
        <v/>
      </c>
      <c r="K90" s="6" t="str">
        <f>_xlfn.XLOOKUP($A90,'report (44)fromNACO'!$C$3:$C$87,'report (44)fromNACO'!$D$3:$D$87,"")</f>
        <v/>
      </c>
      <c r="L90" s="6" t="str">
        <f>_xlfn.XLOOKUP($A90,'report (44)fromNACO'!$C$3:$C$87,'report (44)fromNACO'!$I$3:$I$87,"")</f>
        <v/>
      </c>
      <c r="N90" s="6" t="str">
        <f>_xlfn.XLOOKUP($A90,'report (44)fromNACO'!$C$3:$C$87,'report (44)fromNACO'!$J$3:$J$87,"")</f>
        <v/>
      </c>
      <c r="O90" s="6" t="str">
        <f>_xlfn.XLOOKUP($A90,'report (44)fromNACO'!$C$3:$C$87,'report (44)fromNACO'!$K$3:$K$87,"")</f>
        <v/>
      </c>
      <c r="Q90" s="234"/>
      <c r="R90" s="171"/>
    </row>
    <row r="91" spans="1:18" x14ac:dyDescent="0.25">
      <c r="C91" s="6" t="str">
        <f>_xlfn.XLOOKUP($A91,'report (44)fromNACO'!$C$3:$C$87,'report (44)fromNACO'!$A$3:$A$87,"")</f>
        <v/>
      </c>
      <c r="E91" s="6" t="str">
        <f>_xlfn.XLOOKUP($A91,'report (44)fromNACO'!$C$3:$C$87,'report (44)fromNACO'!$E$3:$E$87,"")</f>
        <v/>
      </c>
      <c r="G91" s="6" t="str">
        <f>_xlfn.XLOOKUP($A91,'report (44)fromNACO'!$C$3:$C$87,'report (44)fromNACO'!$F$3:$F$87,"")</f>
        <v/>
      </c>
      <c r="H91" s="6" t="s">
        <v>5328</v>
      </c>
      <c r="I91" s="6" t="str">
        <f>_xlfn.XLOOKUP($A91,'report (44)fromNACO'!$C$3:$C$87,'report (44)fromNACO'!$H$3:$H$87,"")</f>
        <v/>
      </c>
      <c r="J91" s="6" t="str">
        <f>_xlfn.XLOOKUP($A91,'report (44)fromNACO'!$C$3:$C$87,'report (44)fromNACO'!$C$3:$C$87,"")</f>
        <v/>
      </c>
      <c r="K91" s="6" t="str">
        <f>_xlfn.XLOOKUP($A91,'report (44)fromNACO'!$C$3:$C$87,'report (44)fromNACO'!$D$3:$D$87,"")</f>
        <v/>
      </c>
      <c r="L91" s="6" t="str">
        <f>_xlfn.XLOOKUP($A91,'report (44)fromNACO'!$C$3:$C$87,'report (44)fromNACO'!$I$3:$I$87,"")</f>
        <v/>
      </c>
      <c r="N91" s="6" t="str">
        <f>_xlfn.XLOOKUP($A91,'report (44)fromNACO'!$C$3:$C$87,'report (44)fromNACO'!$J$3:$J$87,"")</f>
        <v/>
      </c>
      <c r="O91" s="6" t="str">
        <f>_xlfn.XLOOKUP($A91,'report (44)fromNACO'!$C$3:$C$87,'report (44)fromNACO'!$K$3:$K$87,"")</f>
        <v/>
      </c>
      <c r="Q91" s="234"/>
      <c r="R91" s="171"/>
    </row>
    <row r="92" spans="1:18" x14ac:dyDescent="0.25">
      <c r="C92" s="6" t="str">
        <f>_xlfn.XLOOKUP($A92,'report (44)fromNACO'!$C$3:$C$87,'report (44)fromNACO'!$A$3:$A$87,"")</f>
        <v/>
      </c>
      <c r="E92" s="6" t="str">
        <f>_xlfn.XLOOKUP($A92,'report (44)fromNACO'!$C$3:$C$87,'report (44)fromNACO'!$E$3:$E$87,"")</f>
        <v/>
      </c>
      <c r="G92" s="6" t="str">
        <f>_xlfn.XLOOKUP($A92,'report (44)fromNACO'!$C$3:$C$87,'report (44)fromNACO'!$F$3:$F$87,"")</f>
        <v/>
      </c>
      <c r="H92" s="6" t="s">
        <v>5328</v>
      </c>
      <c r="I92" s="6" t="str">
        <f>_xlfn.XLOOKUP($A92,'report (44)fromNACO'!$C$3:$C$87,'report (44)fromNACO'!$H$3:$H$87,"")</f>
        <v/>
      </c>
      <c r="J92" s="6" t="str">
        <f>_xlfn.XLOOKUP($A92,'report (44)fromNACO'!$C$3:$C$87,'report (44)fromNACO'!$C$3:$C$87,"")</f>
        <v/>
      </c>
      <c r="K92" s="6" t="str">
        <f>_xlfn.XLOOKUP($A92,'report (44)fromNACO'!$C$3:$C$87,'report (44)fromNACO'!$D$3:$D$87,"")</f>
        <v/>
      </c>
      <c r="L92" s="6" t="str">
        <f>_xlfn.XLOOKUP($A92,'report (44)fromNACO'!$C$3:$C$87,'report (44)fromNACO'!$I$3:$I$87,"")</f>
        <v/>
      </c>
      <c r="N92" s="6" t="str">
        <f>_xlfn.XLOOKUP($A92,'report (44)fromNACO'!$C$3:$C$87,'report (44)fromNACO'!$J$3:$J$87,"")</f>
        <v/>
      </c>
      <c r="O92" s="6" t="str">
        <f>_xlfn.XLOOKUP($A92,'report (44)fromNACO'!$C$3:$C$87,'report (44)fromNACO'!$K$3:$K$87,"")</f>
        <v/>
      </c>
      <c r="Q92" s="234"/>
      <c r="R92" s="171"/>
    </row>
    <row r="93" spans="1:18" x14ac:dyDescent="0.25">
      <c r="C93" s="6" t="str">
        <f>_xlfn.XLOOKUP($A93,'report (44)fromNACO'!$C$3:$C$87,'report (44)fromNACO'!$A$3:$A$87,"")</f>
        <v/>
      </c>
      <c r="E93" s="6" t="str">
        <f>_xlfn.XLOOKUP($A93,'report (44)fromNACO'!$C$3:$C$87,'report (44)fromNACO'!$E$3:$E$87,"")</f>
        <v/>
      </c>
      <c r="G93" s="6" t="str">
        <f>_xlfn.XLOOKUP($A93,'report (44)fromNACO'!$C$3:$C$87,'report (44)fromNACO'!$F$3:$F$87,"")</f>
        <v/>
      </c>
      <c r="H93" s="6" t="s">
        <v>5328</v>
      </c>
      <c r="I93" s="6" t="str">
        <f>_xlfn.XLOOKUP($A93,'report (44)fromNACO'!$C$3:$C$87,'report (44)fromNACO'!$H$3:$H$87,"")</f>
        <v/>
      </c>
      <c r="J93" s="6" t="str">
        <f>_xlfn.XLOOKUP($A93,'report (44)fromNACO'!$C$3:$C$87,'report (44)fromNACO'!$C$3:$C$87,"")</f>
        <v/>
      </c>
      <c r="K93" s="6" t="str">
        <f>_xlfn.XLOOKUP($A93,'report (44)fromNACO'!$C$3:$C$87,'report (44)fromNACO'!$D$3:$D$87,"")</f>
        <v/>
      </c>
      <c r="L93" s="6" t="str">
        <f>_xlfn.XLOOKUP($A93,'report (44)fromNACO'!$C$3:$C$87,'report (44)fromNACO'!$I$3:$I$87,"")</f>
        <v/>
      </c>
      <c r="N93" s="6" t="str">
        <f>_xlfn.XLOOKUP($A93,'report (44)fromNACO'!$C$3:$C$87,'report (44)fromNACO'!$J$3:$J$87,"")</f>
        <v/>
      </c>
      <c r="O93" s="6" t="str">
        <f>_xlfn.XLOOKUP($A93,'report (44)fromNACO'!$C$3:$C$87,'report (44)fromNACO'!$K$3:$K$87,"")</f>
        <v/>
      </c>
      <c r="Q93" s="234"/>
      <c r="R93" s="171"/>
    </row>
    <row r="106" spans="3:6" x14ac:dyDescent="0.25">
      <c r="C106"/>
      <c r="D106"/>
      <c r="E106"/>
      <c r="F106"/>
    </row>
    <row r="107" spans="3:6" x14ac:dyDescent="0.25">
      <c r="C107"/>
      <c r="D107"/>
      <c r="E107"/>
      <c r="F107"/>
    </row>
    <row r="108" spans="3:6" x14ac:dyDescent="0.25">
      <c r="C108"/>
      <c r="D108"/>
      <c r="E108"/>
      <c r="F108"/>
    </row>
    <row r="109" spans="3:6" x14ac:dyDescent="0.25">
      <c r="C109"/>
      <c r="D109"/>
      <c r="E109"/>
      <c r="F109"/>
    </row>
    <row r="110" spans="3:6" x14ac:dyDescent="0.25">
      <c r="C110"/>
      <c r="D110"/>
      <c r="E110"/>
      <c r="F110"/>
    </row>
    <row r="111" spans="3:6" x14ac:dyDescent="0.25">
      <c r="C111"/>
      <c r="D111"/>
      <c r="E111"/>
      <c r="F111"/>
    </row>
  </sheetData>
  <autoFilter ref="A2:Q93" xr:uid="{00000000-0009-0000-0000-000003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3627-4741-46B4-BE71-80FB26EB91E6}">
  <sheetPr codeName="Sheet9"/>
  <dimension ref="A1:Q111"/>
  <sheetViews>
    <sheetView showGridLines="0" zoomScale="130" zoomScaleNormal="130" workbookViewId="0">
      <pane xSplit="14205" ySplit="5235" topLeftCell="M76" activePane="bottomRight"/>
      <selection pane="topRight" activeCell="P3" sqref="P3"/>
      <selection pane="bottomLeft" activeCell="C84" sqref="C84"/>
      <selection pane="bottomRight" activeCell="O91" sqref="O91"/>
    </sheetView>
  </sheetViews>
  <sheetFormatPr defaultColWidth="8.75" defaultRowHeight="15" x14ac:dyDescent="0.25"/>
  <cols>
    <col min="1" max="1" width="8.75" style="6"/>
    <col min="2" max="2" width="17.75" style="6" bestFit="1" customWidth="1"/>
    <col min="3" max="3" width="12.5" style="6" bestFit="1" customWidth="1"/>
    <col min="4" max="4" width="10.25" style="6" bestFit="1" customWidth="1"/>
    <col min="5" max="5" width="18.75" style="6" bestFit="1" customWidth="1"/>
    <col min="6" max="6" width="7.625" style="6" bestFit="1" customWidth="1"/>
    <col min="7" max="7" width="11.25" style="6" bestFit="1" customWidth="1"/>
    <col min="8" max="8" width="4.375" style="6" bestFit="1" customWidth="1"/>
    <col min="9" max="9" width="6.875" style="6" bestFit="1" customWidth="1"/>
    <col min="10" max="10" width="9" style="6" bestFit="1" customWidth="1"/>
    <col min="11" max="11" width="17.75" style="6" bestFit="1" customWidth="1"/>
    <col min="12" max="12" width="11.875" style="6" bestFit="1" customWidth="1"/>
    <col min="13" max="13" width="17.125" style="6" bestFit="1" customWidth="1"/>
    <col min="14" max="14" width="33.125" style="6" bestFit="1" customWidth="1"/>
    <col min="15" max="15" width="9.375" style="6" bestFit="1" customWidth="1"/>
    <col min="16" max="17" width="29.75" style="6" bestFit="1" customWidth="1"/>
    <col min="18" max="16384" width="8.75" style="6"/>
  </cols>
  <sheetData>
    <row r="1" spans="1:17" x14ac:dyDescent="0.25">
      <c r="A1" s="9">
        <f>COLUMN()</f>
        <v>1</v>
      </c>
      <c r="B1" s="9">
        <f>COLUMN()</f>
        <v>2</v>
      </c>
      <c r="C1" s="9">
        <f>COLUMN()</f>
        <v>3</v>
      </c>
      <c r="D1" s="9">
        <f>COLUMN()</f>
        <v>4</v>
      </c>
      <c r="E1" s="9">
        <f>COLUMN()</f>
        <v>5</v>
      </c>
      <c r="F1" s="9">
        <f>COLUMN()</f>
        <v>6</v>
      </c>
      <c r="G1" s="9">
        <f>COLUMN()</f>
        <v>7</v>
      </c>
      <c r="H1" s="9">
        <f>COLUMN()</f>
        <v>8</v>
      </c>
      <c r="I1" s="9">
        <f>COLUMN()</f>
        <v>9</v>
      </c>
      <c r="J1" s="9">
        <f>COLUMN()</f>
        <v>10</v>
      </c>
      <c r="K1" s="9">
        <f>COLUMN()</f>
        <v>11</v>
      </c>
      <c r="L1" s="9">
        <f>COLUMN()</f>
        <v>12</v>
      </c>
      <c r="M1" s="9">
        <f>COLUMN()</f>
        <v>13</v>
      </c>
      <c r="N1" s="9">
        <f>COLUMN()</f>
        <v>14</v>
      </c>
      <c r="O1" s="9">
        <f>COLUMN()</f>
        <v>15</v>
      </c>
    </row>
    <row r="2" spans="1:17" x14ac:dyDescent="0.25">
      <c r="A2" s="235" t="s">
        <v>239</v>
      </c>
      <c r="B2" s="235" t="s">
        <v>5310</v>
      </c>
      <c r="C2" s="235" t="s">
        <v>5311</v>
      </c>
      <c r="D2" s="235" t="s">
        <v>5312</v>
      </c>
      <c r="E2" s="235" t="s">
        <v>5313</v>
      </c>
      <c r="F2" s="235" t="s">
        <v>5314</v>
      </c>
      <c r="G2" s="235" t="s">
        <v>5315</v>
      </c>
      <c r="H2" s="235" t="s">
        <v>5316</v>
      </c>
      <c r="I2" s="235" t="s">
        <v>5317</v>
      </c>
      <c r="J2" s="235" t="s">
        <v>261</v>
      </c>
      <c r="K2" s="235" t="s">
        <v>5318</v>
      </c>
      <c r="L2" s="235" t="s">
        <v>5319</v>
      </c>
      <c r="M2" s="235" t="s">
        <v>5320</v>
      </c>
      <c r="N2" s="235" t="s">
        <v>5321</v>
      </c>
      <c r="O2" s="235" t="s">
        <v>5322</v>
      </c>
      <c r="P2" s="236" t="s">
        <v>5323</v>
      </c>
      <c r="Q2" s="171"/>
    </row>
    <row r="3" spans="1:17" x14ac:dyDescent="0.25">
      <c r="A3" s="237" t="s">
        <v>746</v>
      </c>
      <c r="B3" s="242" t="str">
        <f>_xlfn.XLOOKUP($A3,'report (44)fromNACO'!$C$3:$C$87,'report (44)fromNACO'!$B$3:$B$87,"")</f>
        <v>Anderson</v>
      </c>
      <c r="C3" s="242" t="str">
        <f>_xlfn.XLOOKUP($A3,'report (44)fromNACO'!$C$3:$C$87,'report (44)fromNACO'!$A$3:$A$87,"")</f>
        <v>Greg</v>
      </c>
      <c r="D3" s="242"/>
      <c r="E3" s="242" t="str">
        <f>_xlfn.XLOOKUP($A3,'report (44)fromNACO'!$C$3:$C$87,'report (44)fromNACO'!$E$3:$E$87,"")</f>
        <v>415 N Adams Central Ave</v>
      </c>
      <c r="F3" s="242"/>
      <c r="G3" s="242" t="str">
        <f>_xlfn.XLOOKUP($A3,'report (44)fromNACO'!$C$3:$C$87,'report (44)fromNACO'!$F$3:$F$87,"")</f>
        <v>Juniata</v>
      </c>
      <c r="H3" s="242" t="s">
        <v>5328</v>
      </c>
      <c r="I3" s="242">
        <f>_xlfn.XLOOKUP($A3,'report (44)fromNACO'!$C$3:$C$87,'report (44)fromNACO'!$H$3:$H$87,"")</f>
        <v>68955</v>
      </c>
      <c r="J3" s="242" t="str">
        <f>_xlfn.XLOOKUP($A3,'report (44)fromNACO'!$C$3:$C$87,'report (44)fromNACO'!$C$3:$C$87,"")</f>
        <v>Adams</v>
      </c>
      <c r="K3" s="242" t="str">
        <f>_xlfn.XLOOKUP($A3,'report (44)fromNACO'!$C$3:$C$87,'report (44)fromNACO'!$D$3:$D$87,"")</f>
        <v>Co-Highway Superintendent</v>
      </c>
      <c r="L3" s="242" t="str">
        <f>_xlfn.XLOOKUP($A3,'report (44)fromNACO'!$C$3:$C$87,'report (44)fromNACO'!$I$3:$I$87,"")</f>
        <v>(402) 461-7172</v>
      </c>
      <c r="M3" s="242"/>
      <c r="N3" s="242" t="str">
        <f>_xlfn.XLOOKUP($A3,'report (44)fromNACO'!$C$3:$C$87,'report (44)fromNACO'!$J$3:$J$87,"")</f>
        <v>ganderson@adamscountyne.gov</v>
      </c>
      <c r="O3" s="242" t="str">
        <f>_xlfn.XLOOKUP($A3,'report (44)fromNACO'!$C$3:$C$87,'report (44)fromNACO'!$K$3:$K$87,"")</f>
        <v>Central</v>
      </c>
      <c r="P3" s="243" t="s">
        <v>5332</v>
      </c>
      <c r="Q3" s="171"/>
    </row>
    <row r="4" spans="1:17" x14ac:dyDescent="0.25">
      <c r="A4" s="237" t="s">
        <v>577</v>
      </c>
      <c r="B4" s="242" t="str">
        <f>_xlfn.XLOOKUP($A4,'report (44)fromNACO'!$C$3:$C$87,'report (44)fromNACO'!$B$3:$B$87,"")</f>
        <v>McDonald</v>
      </c>
      <c r="C4" s="242" t="str">
        <f>_xlfn.XLOOKUP($A4,'report (44)fromNACO'!$C$3:$C$87,'report (44)fromNACO'!$A$3:$A$87,"")</f>
        <v>Brian</v>
      </c>
      <c r="D4" s="242"/>
      <c r="E4" s="242" t="str">
        <f>_xlfn.XLOOKUP($A4,'report (44)fromNACO'!$C$3:$C$87,'report (44)fromNACO'!$E$3:$E$87,"")</f>
        <v>803 W Norfolk Ave</v>
      </c>
      <c r="F4" s="242"/>
      <c r="G4" s="242" t="str">
        <f>_xlfn.XLOOKUP($A4,'report (44)fromNACO'!$C$3:$C$87,'report (44)fromNACO'!$F$3:$F$87,"")</f>
        <v>Norfolk</v>
      </c>
      <c r="H4" s="242" t="s">
        <v>5328</v>
      </c>
      <c r="I4" s="242">
        <f>_xlfn.XLOOKUP($A4,'report (44)fromNACO'!$C$3:$C$87,'report (44)fromNACO'!$H$3:$H$87,"")</f>
        <v>68701</v>
      </c>
      <c r="J4" s="242" t="str">
        <f>_xlfn.XLOOKUP($A4,'report (44)fromNACO'!$C$3:$C$87,'report (44)fromNACO'!$C$3:$C$87,"")</f>
        <v>Antelope</v>
      </c>
      <c r="K4" s="242" t="str">
        <f>_xlfn.XLOOKUP($A4,'report (44)fromNACO'!$C$3:$C$87,'report (44)fromNACO'!$D$3:$D$87,"")</f>
        <v>Highway Superintendent</v>
      </c>
      <c r="L4" s="242" t="str">
        <f>_xlfn.XLOOKUP($A4,'report (44)fromNACO'!$C$3:$C$87,'report (44)fromNACO'!$I$3:$I$87,"")</f>
        <v>(402) 371-6416</v>
      </c>
      <c r="M4" s="242"/>
      <c r="N4" s="242" t="str">
        <f>_xlfn.XLOOKUP($A4,'report (44)fromNACO'!$C$3:$C$87,'report (44)fromNACO'!$J$3:$J$87,"")</f>
        <v>bmcdonald@jeo.com</v>
      </c>
      <c r="O4" s="242" t="str">
        <f>_xlfn.XLOOKUP($A4,'report (44)fromNACO'!$C$3:$C$87,'report (44)fromNACO'!$K$3:$K$87,"")</f>
        <v>Northeast</v>
      </c>
      <c r="P4" s="243" t="s">
        <v>5332</v>
      </c>
      <c r="Q4" s="171"/>
    </row>
    <row r="5" spans="1:17" x14ac:dyDescent="0.25">
      <c r="A5" s="237" t="s">
        <v>1944</v>
      </c>
      <c r="B5" s="242" t="str">
        <f>_xlfn.XLOOKUP($A5,'report (44)fromNACO'!$C$3:$C$87,'report (44)fromNACO'!$B$3:$B$87,"")</f>
        <v>Anderson</v>
      </c>
      <c r="C5" s="242" t="str">
        <f>_xlfn.XLOOKUP($A5,'report (44)fromNACO'!$C$3:$C$87,'report (44)fromNACO'!$A$3:$A$87,"")</f>
        <v>Kent</v>
      </c>
      <c r="D5" s="242"/>
      <c r="E5" s="242" t="str">
        <f>_xlfn.XLOOKUP($A5,'report (44)fromNACO'!$C$3:$C$87,'report (44)fromNACO'!$E$3:$E$87,"")</f>
        <v>595 Rd East T</v>
      </c>
      <c r="F5" s="242"/>
      <c r="G5" s="242" t="str">
        <f>_xlfn.XLOOKUP($A5,'report (44)fromNACO'!$C$3:$C$87,'report (44)fromNACO'!$F$3:$F$87,"")</f>
        <v>Paxton</v>
      </c>
      <c r="H5" s="242" t="s">
        <v>5328</v>
      </c>
      <c r="I5" s="242">
        <f>_xlfn.XLOOKUP($A5,'report (44)fromNACO'!$C$3:$C$87,'report (44)fromNACO'!$H$3:$H$87,"")</f>
        <v>69155</v>
      </c>
      <c r="J5" s="242" t="str">
        <f>_xlfn.XLOOKUP($A5,'report (44)fromNACO'!$C$3:$C$87,'report (44)fromNACO'!$C$3:$C$87,"")</f>
        <v>Blaine</v>
      </c>
      <c r="K5" s="242" t="str">
        <f>_xlfn.XLOOKUP($A5,'report (44)fromNACO'!$C$3:$C$87,'report (44)fromNACO'!$D$3:$D$87,"")</f>
        <v>Highway Superintendent</v>
      </c>
      <c r="L5" s="242" t="str">
        <f>_xlfn.XLOOKUP($A5,'report (44)fromNACO'!$C$3:$C$87,'report (44)fromNACO'!$I$3:$I$87,"")</f>
        <v>(308)289-3125</v>
      </c>
      <c r="M5" s="242"/>
      <c r="N5" s="242" t="str">
        <f>_xlfn.XLOOKUP($A5,'report (44)fromNACO'!$C$3:$C$87,'report (44)fromNACO'!$J$3:$J$87,"")</f>
        <v>andersonkh54@yahoo.com</v>
      </c>
      <c r="O5" s="242" t="str">
        <f>_xlfn.XLOOKUP($A5,'report (44)fromNACO'!$C$3:$C$87,'report (44)fromNACO'!$K$3:$K$87,"")</f>
        <v>West Central</v>
      </c>
      <c r="P5" s="243" t="s">
        <v>5332</v>
      </c>
      <c r="Q5" s="171"/>
    </row>
    <row r="6" spans="1:17" x14ac:dyDescent="0.25">
      <c r="A6" s="237" t="s">
        <v>967</v>
      </c>
      <c r="B6" s="242" t="str">
        <f>_xlfn.XLOOKUP($A6,'report (44)fromNACO'!$C$3:$C$87,'report (44)fromNACO'!$B$3:$B$87,"")</f>
        <v>Stankoski</v>
      </c>
      <c r="C6" s="242" t="str">
        <f>_xlfn.XLOOKUP($A6,'report (44)fromNACO'!$C$3:$C$87,'report (44)fromNACO'!$A$3:$A$87,"")</f>
        <v>Dan</v>
      </c>
      <c r="D6" s="242"/>
      <c r="E6" s="242" t="str">
        <f>_xlfn.XLOOKUP($A6,'report (44)fromNACO'!$C$3:$C$87,'report (44)fromNACO'!$E$3:$E$87,"")</f>
        <v>222 S 4th St</v>
      </c>
      <c r="F6" s="242"/>
      <c r="G6" s="242" t="str">
        <f>_xlfn.XLOOKUP($A6,'report (44)fromNACO'!$C$3:$C$87,'report (44)fromNACO'!$F$3:$F$87,"")</f>
        <v>Albion</v>
      </c>
      <c r="H6" s="242" t="s">
        <v>5328</v>
      </c>
      <c r="I6" s="242">
        <f>_xlfn.XLOOKUP($A6,'report (44)fromNACO'!$C$3:$C$87,'report (44)fromNACO'!$H$3:$H$87,"")</f>
        <v>68620</v>
      </c>
      <c r="J6" s="242" t="str">
        <f>_xlfn.XLOOKUP($A6,'report (44)fromNACO'!$C$3:$C$87,'report (44)fromNACO'!$C$3:$C$87,"")</f>
        <v>Boone</v>
      </c>
      <c r="K6" s="242" t="str">
        <f>_xlfn.XLOOKUP($A6,'report (44)fromNACO'!$C$3:$C$87,'report (44)fromNACO'!$D$3:$D$87,"")</f>
        <v>Highway Superintendent</v>
      </c>
      <c r="L6" s="242" t="str">
        <f>_xlfn.XLOOKUP($A6,'report (44)fromNACO'!$C$3:$C$87,'report (44)fromNACO'!$I$3:$I$87,"")</f>
        <v>(402) 395-2675</v>
      </c>
      <c r="M6" s="242"/>
      <c r="N6" s="242" t="str">
        <f>_xlfn.XLOOKUP($A6,'report (44)fromNACO'!$C$3:$C$87,'report (44)fromNACO'!$J$3:$J$87,"")</f>
        <v>dstankoski@boonecountyne.gov</v>
      </c>
      <c r="O6" s="242" t="str">
        <f>_xlfn.XLOOKUP($A6,'report (44)fromNACO'!$C$3:$C$87,'report (44)fromNACO'!$K$3:$K$87,"")</f>
        <v>Northeast</v>
      </c>
      <c r="P6" s="243" t="s">
        <v>5332</v>
      </c>
      <c r="Q6" s="171"/>
    </row>
    <row r="7" spans="1:17" x14ac:dyDescent="0.25">
      <c r="A7" s="237" t="s">
        <v>938</v>
      </c>
      <c r="B7" s="242" t="str">
        <f>_xlfn.XLOOKUP($A7,'report (44)fromNACO'!$C$3:$C$87,'report (44)fromNACO'!$B$3:$B$87,"")</f>
        <v>Connot</v>
      </c>
      <c r="C7" s="242" t="str">
        <f>_xlfn.XLOOKUP($A7,'report (44)fromNACO'!$C$3:$C$87,'report (44)fromNACO'!$A$3:$A$87,"")</f>
        <v>Gary</v>
      </c>
      <c r="D7" s="242"/>
      <c r="E7" s="242" t="str">
        <f>_xlfn.XLOOKUP($A7,'report (44)fromNACO'!$C$3:$C$87,'report (44)fromNACO'!$E$3:$E$87,"")</f>
        <v>1806 108th Rd</v>
      </c>
      <c r="F7" s="242"/>
      <c r="G7" s="242" t="str">
        <f>_xlfn.XLOOKUP($A7,'report (44)fromNACO'!$C$3:$C$87,'report (44)fromNACO'!$F$3:$F$87,"")</f>
        <v>O'Neill</v>
      </c>
      <c r="H7" s="242" t="s">
        <v>5328</v>
      </c>
      <c r="I7" s="242">
        <f>_xlfn.XLOOKUP($A7,'report (44)fromNACO'!$C$3:$C$87,'report (44)fromNACO'!$H$3:$H$87,"")</f>
        <v>68763</v>
      </c>
      <c r="J7" s="242" t="str">
        <f>_xlfn.XLOOKUP($A7,'report (44)fromNACO'!$C$3:$C$87,'report (44)fromNACO'!$C$3:$C$87,"")</f>
        <v>Boyd</v>
      </c>
      <c r="K7" s="242" t="str">
        <f>_xlfn.XLOOKUP($A7,'report (44)fromNACO'!$C$3:$C$87,'report (44)fromNACO'!$D$3:$D$87,"")</f>
        <v>Highway Superintendent</v>
      </c>
      <c r="L7" s="242" t="str">
        <f>_xlfn.XLOOKUP($A7,'report (44)fromNACO'!$C$3:$C$87,'report (44)fromNACO'!$I$3:$I$87,"")</f>
        <v>(402) 336-3888</v>
      </c>
      <c r="M7" s="242"/>
      <c r="N7" s="242" t="str">
        <f>_xlfn.XLOOKUP($A7,'report (44)fromNACO'!$C$3:$C$87,'report (44)fromNACO'!$J$3:$J$87,"")</f>
        <v>gary.connot@holtcountyne.gov</v>
      </c>
      <c r="O7" s="242" t="str">
        <f>_xlfn.XLOOKUP($A7,'report (44)fromNACO'!$C$3:$C$87,'report (44)fromNACO'!$K$3:$K$87,"")</f>
        <v>Northeast</v>
      </c>
      <c r="P7" s="243" t="s">
        <v>5332</v>
      </c>
      <c r="Q7" s="171"/>
    </row>
    <row r="8" spans="1:17" s="185" customFormat="1" x14ac:dyDescent="0.25">
      <c r="A8" s="239" t="s">
        <v>866</v>
      </c>
      <c r="B8" s="242" t="str">
        <f>_xlfn.XLOOKUP($A8,'report (44)fromNACO'!$C$3:$C$87,'report (44)fromNACO'!$B$3:$B$87,"")</f>
        <v>Turpin Jr</v>
      </c>
      <c r="C8" s="242" t="str">
        <f>_xlfn.XLOOKUP($A8,'report (44)fromNACO'!$C$3:$C$87,'report (44)fromNACO'!$A$3:$A$87,"")</f>
        <v>Kenneth</v>
      </c>
      <c r="D8" s="242"/>
      <c r="E8" s="242" t="str">
        <f>_xlfn.XLOOKUP($A8,'report (44)fromNACO'!$C$3:$C$87,'report (44)fromNACO'!$E$3:$E$87,"")</f>
        <v>PO Box 25</v>
      </c>
      <c r="F8" s="242"/>
      <c r="G8" s="242" t="str">
        <f>_xlfn.XLOOKUP($A8,'report (44)fromNACO'!$C$3:$C$87,'report (44)fromNACO'!$F$3:$F$87,"")</f>
        <v>Ainsworth</v>
      </c>
      <c r="H8" s="242" t="s">
        <v>5328</v>
      </c>
      <c r="I8" s="242">
        <f>_xlfn.XLOOKUP($A8,'report (44)fromNACO'!$C$3:$C$87,'report (44)fromNACO'!$H$3:$H$87,"")</f>
        <v>69210</v>
      </c>
      <c r="J8" s="242" t="str">
        <f>_xlfn.XLOOKUP($A8,'report (44)fromNACO'!$C$3:$C$87,'report (44)fromNACO'!$C$3:$C$87,"")</f>
        <v>Brown</v>
      </c>
      <c r="K8" s="242" t="str">
        <f>_xlfn.XLOOKUP($A8,'report (44)fromNACO'!$C$3:$C$87,'report (44)fromNACO'!$D$3:$D$87,"")</f>
        <v>Highway Superintendent</v>
      </c>
      <c r="L8" s="242" t="str">
        <f>_xlfn.XLOOKUP($A8,'report (44)fromNACO'!$C$3:$C$87,'report (44)fromNACO'!$I$3:$I$87,"")</f>
        <v>(402) 382-3336</v>
      </c>
      <c r="M8" s="242"/>
      <c r="N8" s="242" t="str">
        <f>_xlfn.XLOOKUP($A8,'report (44)fromNACO'!$C$3:$C$87,'report (44)fromNACO'!$J$3:$J$87,"")</f>
        <v>turpinkenneth@yahoo.com</v>
      </c>
      <c r="O8" s="242" t="str">
        <f>_xlfn.XLOOKUP($A8,'report (44)fromNACO'!$C$3:$C$87,'report (44)fromNACO'!$K$3:$K$87,"")</f>
        <v>Northeast</v>
      </c>
      <c r="P8" s="243" t="s">
        <v>5332</v>
      </c>
      <c r="Q8" s="186"/>
    </row>
    <row r="9" spans="1:17" x14ac:dyDescent="0.25">
      <c r="A9" s="237" t="s">
        <v>1481</v>
      </c>
      <c r="B9" s="242" t="str">
        <f>_xlfn.XLOOKUP($A9,'report (44)fromNACO'!$C$3:$C$87,'report (44)fromNACO'!$B$3:$B$87,"")</f>
        <v>Maul</v>
      </c>
      <c r="C9" s="242" t="str">
        <f>_xlfn.XLOOKUP($A9,'report (44)fromNACO'!$C$3:$C$87,'report (44)fromNACO'!$A$3:$A$87,"")</f>
        <v>John</v>
      </c>
      <c r="D9" s="242"/>
      <c r="E9" s="242" t="str">
        <f>_xlfn.XLOOKUP($A9,'report (44)fromNACO'!$C$3:$C$87,'report (44)fromNACO'!$E$3:$E$87,"")</f>
        <v>9730 Antelope Ave</v>
      </c>
      <c r="F9" s="242"/>
      <c r="G9" s="242" t="str">
        <f>_xlfn.XLOOKUP($A9,'report (44)fromNACO'!$C$3:$C$87,'report (44)fromNACO'!$F$3:$F$87,"")</f>
        <v>Kearney</v>
      </c>
      <c r="H9" s="242" t="s">
        <v>5328</v>
      </c>
      <c r="I9" s="242">
        <f>_xlfn.XLOOKUP($A9,'report (44)fromNACO'!$C$3:$C$87,'report (44)fromNACO'!$H$3:$H$87,"")</f>
        <v>68847</v>
      </c>
      <c r="J9" s="242" t="str">
        <f>_xlfn.XLOOKUP($A9,'report (44)fromNACO'!$C$3:$C$87,'report (44)fromNACO'!$C$3:$C$87,"")</f>
        <v>Buffalo</v>
      </c>
      <c r="K9" s="242" t="str">
        <f>_xlfn.XLOOKUP($A9,'report (44)fromNACO'!$C$3:$C$87,'report (44)fromNACO'!$D$3:$D$87,"")</f>
        <v>Highway Superintendent</v>
      </c>
      <c r="L9" s="242" t="str">
        <f>_xlfn.XLOOKUP($A9,'report (44)fromNACO'!$C$3:$C$87,'report (44)fromNACO'!$I$3:$I$87,"")</f>
        <v>(308) 236-1237</v>
      </c>
      <c r="M9" s="242"/>
      <c r="N9" s="242" t="str">
        <f>_xlfn.XLOOKUP($A9,'report (44)fromNACO'!$C$3:$C$87,'report (44)fromNACO'!$J$3:$J$87,"")</f>
        <v>road@buffalocounty.ne.gov</v>
      </c>
      <c r="O9" s="242" t="str">
        <f>_xlfn.XLOOKUP($A9,'report (44)fromNACO'!$C$3:$C$87,'report (44)fromNACO'!$K$3:$K$87,"")</f>
        <v>Central</v>
      </c>
      <c r="P9" s="243" t="s">
        <v>5332</v>
      </c>
      <c r="Q9" s="171"/>
    </row>
    <row r="10" spans="1:17" x14ac:dyDescent="0.25">
      <c r="A10" s="237" t="s">
        <v>869</v>
      </c>
      <c r="B10" s="242" t="str">
        <f>_xlfn.XLOOKUP($A10,'report (44)fromNACO'!$C$3:$C$87,'report (44)fromNACO'!$B$3:$B$87,"")</f>
        <v>Chytka</v>
      </c>
      <c r="C10" s="242" t="str">
        <f>_xlfn.XLOOKUP($A10,'report (44)fromNACO'!$C$3:$C$87,'report (44)fromNACO'!$A$3:$A$87,"")</f>
        <v>Ann</v>
      </c>
      <c r="D10" s="242"/>
      <c r="E10" s="242" t="str">
        <f>_xlfn.XLOOKUP($A10,'report (44)fromNACO'!$C$3:$C$87,'report (44)fromNACO'!$E$3:$E$87,"")</f>
        <v>111 N 13th St, Ste 3</v>
      </c>
      <c r="F10" s="242"/>
      <c r="G10" s="242" t="str">
        <f>_xlfn.XLOOKUP($A10,'report (44)fromNACO'!$C$3:$C$87,'report (44)fromNACO'!$F$3:$F$87,"")</f>
        <v>Tekamah</v>
      </c>
      <c r="H10" s="242" t="s">
        <v>5328</v>
      </c>
      <c r="I10" s="242">
        <f>_xlfn.XLOOKUP($A10,'report (44)fromNACO'!$C$3:$C$87,'report (44)fromNACO'!$H$3:$H$87,"")</f>
        <v>68061</v>
      </c>
      <c r="J10" s="242" t="str">
        <f>_xlfn.XLOOKUP($A10,'report (44)fromNACO'!$C$3:$C$87,'report (44)fromNACO'!$C$3:$C$87,"")</f>
        <v>Burt</v>
      </c>
      <c r="K10" s="242" t="str">
        <f>_xlfn.XLOOKUP($A10,'report (44)fromNACO'!$C$3:$C$87,'report (44)fromNACO'!$D$3:$D$87,"")</f>
        <v>Highway Superintendent, Planning/Zoning</v>
      </c>
      <c r="L10" s="242" t="str">
        <f>_xlfn.XLOOKUP($A10,'report (44)fromNACO'!$C$3:$C$87,'report (44)fromNACO'!$I$3:$I$87,"")</f>
        <v>(402) 374-2944</v>
      </c>
      <c r="M10" s="242"/>
      <c r="N10" s="242" t="str">
        <f>_xlfn.XLOOKUP($A10,'report (44)fromNACO'!$C$3:$C$87,'report (44)fromNACO'!$J$3:$J$87,"")</f>
        <v>roads@burtcountyne.gov; planning@burtcountyne.gov</v>
      </c>
      <c r="O10" s="242" t="str">
        <f>_xlfn.XLOOKUP($A10,'report (44)fromNACO'!$C$3:$C$87,'report (44)fromNACO'!$K$3:$K$87,"")</f>
        <v>Northeast</v>
      </c>
      <c r="P10" s="243" t="s">
        <v>5332</v>
      </c>
      <c r="Q10" s="171"/>
    </row>
    <row r="11" spans="1:17" x14ac:dyDescent="0.25">
      <c r="A11" s="237" t="s">
        <v>973</v>
      </c>
      <c r="B11" s="242" t="str">
        <f>_xlfn.XLOOKUP($A11,'report (44)fromNACO'!$C$3:$C$87,'report (44)fromNACO'!$B$3:$B$87,"")</f>
        <v>Isham</v>
      </c>
      <c r="C11" s="242" t="str">
        <f>_xlfn.XLOOKUP($A11,'report (44)fromNACO'!$C$3:$C$87,'report (44)fromNACO'!$A$3:$A$87,"")</f>
        <v>Randy</v>
      </c>
      <c r="D11" s="242"/>
      <c r="E11" s="242" t="str">
        <f>_xlfn.XLOOKUP($A11,'report (44)fromNACO'!$C$3:$C$87,'report (44)fromNACO'!$E$3:$E$87,"")</f>
        <v>3190 N Road, Suite 2</v>
      </c>
      <c r="F11" s="242"/>
      <c r="G11" s="242" t="str">
        <f>_xlfn.XLOOKUP($A11,'report (44)fromNACO'!$C$3:$C$87,'report (44)fromNACO'!$F$3:$F$87,"")</f>
        <v>David City</v>
      </c>
      <c r="H11" s="242" t="s">
        <v>5328</v>
      </c>
      <c r="I11" s="242">
        <f>_xlfn.XLOOKUP($A11,'report (44)fromNACO'!$C$3:$C$87,'report (44)fromNACO'!$H$3:$H$87,"")</f>
        <v>68632</v>
      </c>
      <c r="J11" s="242" t="str">
        <f>_xlfn.XLOOKUP($A11,'report (44)fromNACO'!$C$3:$C$87,'report (44)fromNACO'!$C$3:$C$87,"")</f>
        <v>Butler</v>
      </c>
      <c r="K11" s="242" t="str">
        <f>_xlfn.XLOOKUP($A11,'report (44)fromNACO'!$C$3:$C$87,'report (44)fromNACO'!$D$3:$D$87,"")</f>
        <v>Highway Superintendent</v>
      </c>
      <c r="L11" s="242" t="str">
        <f>_xlfn.XLOOKUP($A11,'report (44)fromNACO'!$C$3:$C$87,'report (44)fromNACO'!$I$3:$I$87,"")</f>
        <v>(402) 367-7440</v>
      </c>
      <c r="M11" s="242"/>
      <c r="N11" s="242" t="str">
        <f>_xlfn.XLOOKUP($A11,'report (44)fromNACO'!$C$3:$C$87,'report (44)fromNACO'!$J$3:$J$87,"")</f>
        <v>risham@butlercountyne.gov</v>
      </c>
      <c r="O11" s="242" t="str">
        <f>_xlfn.XLOOKUP($A11,'report (44)fromNACO'!$C$3:$C$87,'report (44)fromNACO'!$K$3:$K$87,"")</f>
        <v>Southeast</v>
      </c>
      <c r="P11" s="243" t="s">
        <v>5332</v>
      </c>
      <c r="Q11" s="171"/>
    </row>
    <row r="12" spans="1:17" x14ac:dyDescent="0.25">
      <c r="A12" s="237" t="s">
        <v>398</v>
      </c>
      <c r="B12" s="242" t="str">
        <f>_xlfn.XLOOKUP($A12,'report (44)fromNACO'!$C$3:$C$87,'report (44)fromNACO'!$B$3:$B$87,"")</f>
        <v>Thorne</v>
      </c>
      <c r="C12" s="242" t="str">
        <f>_xlfn.XLOOKUP($A12,'report (44)fromNACO'!$C$3:$C$87,'report (44)fromNACO'!$A$3:$A$87,"")</f>
        <v>Lenny</v>
      </c>
      <c r="D12" s="242"/>
      <c r="E12" s="242" t="str">
        <f>_xlfn.XLOOKUP($A12,'report (44)fromNACO'!$C$3:$C$87,'report (44)fromNACO'!$E$3:$E$87,"")</f>
        <v>13860 12th</v>
      </c>
      <c r="F12" s="242"/>
      <c r="G12" s="242" t="str">
        <f>_xlfn.XLOOKUP($A12,'report (44)fromNACO'!$C$3:$C$87,'report (44)fromNACO'!$F$3:$F$87,"")</f>
        <v>Plattsmouth</v>
      </c>
      <c r="H12" s="242" t="s">
        <v>5328</v>
      </c>
      <c r="I12" s="242">
        <f>_xlfn.XLOOKUP($A12,'report (44)fromNACO'!$C$3:$C$87,'report (44)fromNACO'!$H$3:$H$87,"")</f>
        <v>68048</v>
      </c>
      <c r="J12" s="242" t="str">
        <f>_xlfn.XLOOKUP($A12,'report (44)fromNACO'!$C$3:$C$87,'report (44)fromNACO'!$C$3:$C$87,"")</f>
        <v>Cass</v>
      </c>
      <c r="K12" s="242" t="str">
        <f>_xlfn.XLOOKUP($A12,'report (44)fromNACO'!$C$3:$C$87,'report (44)fromNACO'!$D$3:$D$87,"")</f>
        <v>Highway Superintendent</v>
      </c>
      <c r="L12" s="242" t="str">
        <f>_xlfn.XLOOKUP($A12,'report (44)fromNACO'!$C$3:$C$87,'report (44)fromNACO'!$I$3:$I$87,"")</f>
        <v>(402) 296-9353</v>
      </c>
      <c r="M12" s="242"/>
      <c r="N12" s="242" t="str">
        <f>_xlfn.XLOOKUP($A12,'report (44)fromNACO'!$C$3:$C$87,'report (44)fromNACO'!$J$3:$J$87,"")</f>
        <v>roads@cassne.org</v>
      </c>
      <c r="O12" s="242" t="str">
        <f>_xlfn.XLOOKUP($A12,'report (44)fromNACO'!$C$3:$C$87,'report (44)fromNACO'!$K$3:$K$87,"")</f>
        <v>Southeast</v>
      </c>
      <c r="P12" s="243" t="s">
        <v>5332</v>
      </c>
      <c r="Q12" s="171"/>
    </row>
    <row r="13" spans="1:17" x14ac:dyDescent="0.25">
      <c r="A13" s="237" t="s">
        <v>590</v>
      </c>
      <c r="B13" s="242" t="str">
        <f>_xlfn.XLOOKUP($A13,'report (44)fromNACO'!$C$3:$C$87,'report (44)fromNACO'!$B$3:$B$87,"")</f>
        <v>Schmidt</v>
      </c>
      <c r="C13" s="242" t="str">
        <f>_xlfn.XLOOKUP($A13,'report (44)fromNACO'!$C$3:$C$87,'report (44)fromNACO'!$A$3:$A$87,"")</f>
        <v>Carla</v>
      </c>
      <c r="D13" s="242"/>
      <c r="E13" s="242" t="str">
        <f>_xlfn.XLOOKUP($A13,'report (44)fromNACO'!$C$3:$C$87,'report (44)fromNACO'!$E$3:$E$87,"")</f>
        <v>PO Box 816</v>
      </c>
      <c r="F13" s="242"/>
      <c r="G13" s="242" t="str">
        <f>_xlfn.XLOOKUP($A13,'report (44)fromNACO'!$C$3:$C$87,'report (44)fromNACO'!$F$3:$F$87,"")</f>
        <v>Hartington</v>
      </c>
      <c r="H13" s="242" t="s">
        <v>5328</v>
      </c>
      <c r="I13" s="242">
        <f>_xlfn.XLOOKUP($A13,'report (44)fromNACO'!$C$3:$C$87,'report (44)fromNACO'!$H$3:$H$87,"")</f>
        <v>68739</v>
      </c>
      <c r="J13" s="242" t="str">
        <f>_xlfn.XLOOKUP($A13,'report (44)fromNACO'!$C$3:$C$87,'report (44)fromNACO'!$C$3:$C$87,"")</f>
        <v>Cedar</v>
      </c>
      <c r="K13" s="242" t="str">
        <f>_xlfn.XLOOKUP($A13,'report (44)fromNACO'!$C$3:$C$87,'report (44)fromNACO'!$D$3:$D$87,"")</f>
        <v>Highway Superintendent</v>
      </c>
      <c r="L13" s="242" t="str">
        <f>_xlfn.XLOOKUP($A13,'report (44)fromNACO'!$C$3:$C$87,'report (44)fromNACO'!$I$3:$I$87,"")</f>
        <v>(402) 254-7309</v>
      </c>
      <c r="M13" s="242"/>
      <c r="N13" s="242" t="str">
        <f>_xlfn.XLOOKUP($A13,'report (44)fromNACO'!$C$3:$C$87,'report (44)fromNACO'!$J$3:$J$87,"")</f>
        <v>carla.schmidt@cedarcountyne.gov</v>
      </c>
      <c r="O13" s="242" t="str">
        <f>_xlfn.XLOOKUP($A13,'report (44)fromNACO'!$C$3:$C$87,'report (44)fromNACO'!$K$3:$K$87,"")</f>
        <v>Northeast</v>
      </c>
      <c r="P13" s="243" t="s">
        <v>5332</v>
      </c>
      <c r="Q13" s="171"/>
    </row>
    <row r="14" spans="1:17" x14ac:dyDescent="0.25">
      <c r="A14" s="237" t="s">
        <v>4727</v>
      </c>
      <c r="B14" s="242" t="str">
        <f>_xlfn.XLOOKUP($A14,'report (44)fromNACO'!$C$3:$C$87,'report (44)fromNACO'!$B$3:$B$87,"")</f>
        <v>Krajewski</v>
      </c>
      <c r="C14" s="242" t="str">
        <f>_xlfn.XLOOKUP($A14,'report (44)fromNACO'!$C$3:$C$87,'report (44)fromNACO'!$A$3:$A$87,"")</f>
        <v>Anthony "Toney"</v>
      </c>
      <c r="D14" s="242"/>
      <c r="E14" s="242" t="str">
        <f>_xlfn.XLOOKUP($A14,'report (44)fromNACO'!$C$3:$C$87,'report (44)fromNACO'!$E$3:$E$87,"")</f>
        <v>1211 Rd East J North</v>
      </c>
      <c r="F14" s="242"/>
      <c r="G14" s="242" t="str">
        <f>_xlfn.XLOOKUP($A14,'report (44)fromNACO'!$C$3:$C$87,'report (44)fromNACO'!$F$3:$F$87,"")</f>
        <v>Paxton</v>
      </c>
      <c r="H14" s="242" t="s">
        <v>5328</v>
      </c>
      <c r="I14" s="242">
        <f>_xlfn.XLOOKUP($A14,'report (44)fromNACO'!$C$3:$C$87,'report (44)fromNACO'!$H$3:$H$87,"")</f>
        <v>69155</v>
      </c>
      <c r="J14" s="242" t="str">
        <f>_xlfn.XLOOKUP($A14,'report (44)fromNACO'!$C$3:$C$87,'report (44)fromNACO'!$C$3:$C$87,"")</f>
        <v>Chase</v>
      </c>
      <c r="K14" s="242" t="str">
        <f>_xlfn.XLOOKUP($A14,'report (44)fromNACO'!$C$3:$C$87,'report (44)fromNACO'!$D$3:$D$87,"")</f>
        <v>Highway Superintendent</v>
      </c>
      <c r="L14" s="242" t="str">
        <f>_xlfn.XLOOKUP($A14,'report (44)fromNACO'!$C$3:$C$87,'report (44)fromNACO'!$I$3:$I$87,"")</f>
        <v>(308) 289-0655</v>
      </c>
      <c r="M14" s="242"/>
      <c r="N14" s="242" t="str">
        <f>_xlfn.XLOOKUP($A14,'report (44)fromNACO'!$C$3:$C$87,'report (44)fromNACO'!$J$3:$J$87,"")</f>
        <v>tkraski@yahoo.com</v>
      </c>
      <c r="O14" s="242" t="str">
        <f>_xlfn.XLOOKUP($A14,'report (44)fromNACO'!$C$3:$C$87,'report (44)fromNACO'!$K$3:$K$87,"")</f>
        <v>West Central</v>
      </c>
      <c r="P14" s="243" t="s">
        <v>5332</v>
      </c>
      <c r="Q14" s="171"/>
    </row>
    <row r="15" spans="1:17" x14ac:dyDescent="0.25">
      <c r="A15" s="237" t="s">
        <v>335</v>
      </c>
      <c r="B15" s="242" t="str">
        <f>_xlfn.XLOOKUP($A15,'report (44)fromNACO'!$C$3:$C$87,'report (44)fromNACO'!$B$3:$B$87,"")</f>
        <v>Smith</v>
      </c>
      <c r="C15" s="242" t="str">
        <f>_xlfn.XLOOKUP($A15,'report (44)fromNACO'!$C$3:$C$87,'report (44)fromNACO'!$A$3:$A$87,"")</f>
        <v>Lloyd</v>
      </c>
      <c r="D15" s="242"/>
      <c r="E15" s="242" t="str">
        <f>_xlfn.XLOOKUP($A15,'report (44)fromNACO'!$C$3:$C$87,'report (44)fromNACO'!$E$3:$E$87,"")</f>
        <v>PO Box 50</v>
      </c>
      <c r="F15" s="242"/>
      <c r="G15" s="242" t="str">
        <f>_xlfn.XLOOKUP($A15,'report (44)fromNACO'!$C$3:$C$87,'report (44)fromNACO'!$F$3:$F$87,"")</f>
        <v>Valentine</v>
      </c>
      <c r="H15" s="242" t="s">
        <v>5328</v>
      </c>
      <c r="I15" s="242">
        <f>_xlfn.XLOOKUP($A15,'report (44)fromNACO'!$C$3:$C$87,'report (44)fromNACO'!$H$3:$H$87,"")</f>
        <v>69201</v>
      </c>
      <c r="J15" s="242" t="str">
        <f>_xlfn.XLOOKUP($A15,'report (44)fromNACO'!$C$3:$C$87,'report (44)fromNACO'!$C$3:$C$87,"")</f>
        <v>Cherry</v>
      </c>
      <c r="K15" s="242" t="str">
        <f>_xlfn.XLOOKUP($A15,'report (44)fromNACO'!$C$3:$C$87,'report (44)fromNACO'!$D$3:$D$87,"")</f>
        <v>Highway Superintendent</v>
      </c>
      <c r="L15" s="242" t="str">
        <f>_xlfn.XLOOKUP($A15,'report (44)fromNACO'!$C$3:$C$87,'report (44)fromNACO'!$I$3:$I$87,"")</f>
        <v>(402) 376-2691</v>
      </c>
      <c r="M15" s="242"/>
      <c r="N15" s="242" t="str">
        <f>_xlfn.XLOOKUP($A15,'report (44)fromNACO'!$C$3:$C$87,'report (44)fromNACO'!$J$3:$J$87,"")</f>
        <v>nvcllc95@gmail.com</v>
      </c>
      <c r="O15" s="242" t="str">
        <f>_xlfn.XLOOKUP($A15,'report (44)fromNACO'!$C$3:$C$87,'report (44)fromNACO'!$K$3:$K$87,"")</f>
        <v>West Central</v>
      </c>
      <c r="P15" s="243" t="s">
        <v>5332</v>
      </c>
      <c r="Q15" s="171"/>
    </row>
    <row r="16" spans="1:17" x14ac:dyDescent="0.25">
      <c r="A16" s="237" t="s">
        <v>3355</v>
      </c>
      <c r="B16" s="242" t="str">
        <f>_xlfn.XLOOKUP($A16,'report (44)fromNACO'!$C$3:$C$87,'report (44)fromNACO'!$B$3:$B$87,"")</f>
        <v>Saucedo</v>
      </c>
      <c r="C16" s="242" t="str">
        <f>_xlfn.XLOOKUP($A16,'report (44)fromNACO'!$C$3:$C$87,'report (44)fromNACO'!$A$3:$A$87,"")</f>
        <v>Skyler</v>
      </c>
      <c r="D16" s="242"/>
      <c r="E16" s="242" t="str">
        <f>_xlfn.XLOOKUP($A16,'report (44)fromNACO'!$C$3:$C$87,'report (44)fromNACO'!$E$3:$E$87,"")</f>
        <v>PO Box 262</v>
      </c>
      <c r="F16" s="242"/>
      <c r="G16" s="242" t="str">
        <f>_xlfn.XLOOKUP($A16,'report (44)fromNACO'!$C$3:$C$87,'report (44)fromNACO'!$F$3:$F$87,"")</f>
        <v>Sidney</v>
      </c>
      <c r="H16" s="242" t="s">
        <v>5328</v>
      </c>
      <c r="I16" s="242">
        <f>_xlfn.XLOOKUP($A16,'report (44)fromNACO'!$C$3:$C$87,'report (44)fromNACO'!$H$3:$H$87,"")</f>
        <v>69162</v>
      </c>
      <c r="J16" s="242" t="str">
        <f>_xlfn.XLOOKUP($A16,'report (44)fromNACO'!$C$3:$C$87,'report (44)fromNACO'!$C$3:$C$87,"")</f>
        <v>Cheyenne</v>
      </c>
      <c r="K16" s="242" t="str">
        <f>_xlfn.XLOOKUP($A16,'report (44)fromNACO'!$C$3:$C$87,'report (44)fromNACO'!$D$3:$D$87,"")</f>
        <v>Highway Superintendent</v>
      </c>
      <c r="L16" s="242" t="str">
        <f>_xlfn.XLOOKUP($A16,'report (44)fromNACO'!$C$3:$C$87,'report (44)fromNACO'!$I$3:$I$87,"")</f>
        <v>(308) 254-4294</v>
      </c>
      <c r="M16" s="242"/>
      <c r="N16" s="242" t="str">
        <f>_xlfn.XLOOKUP($A16,'report (44)fromNACO'!$C$3:$C$87,'report (44)fromNACO'!$J$3:$J$87,"")</f>
        <v>ssaucedo@cheyennecounty.net</v>
      </c>
      <c r="O16" s="242" t="str">
        <f>_xlfn.XLOOKUP($A16,'report (44)fromNACO'!$C$3:$C$87,'report (44)fromNACO'!$K$3:$K$87,"")</f>
        <v>Panhandle</v>
      </c>
      <c r="P16" s="243" t="s">
        <v>5332</v>
      </c>
      <c r="Q16" s="171"/>
    </row>
    <row r="17" spans="1:17" x14ac:dyDescent="0.25">
      <c r="A17" s="237" t="s">
        <v>391</v>
      </c>
      <c r="B17" s="242" t="str">
        <f>_xlfn.XLOOKUP($A17,'report (44)fromNACO'!$C$3:$C$87,'report (44)fromNACO'!$B$3:$B$87,"")</f>
        <v>Roemmich II</v>
      </c>
      <c r="C17" s="242" t="str">
        <f>_xlfn.XLOOKUP($A17,'report (44)fromNACO'!$C$3:$C$87,'report (44)fromNACO'!$A$3:$A$87,"")</f>
        <v>Thomas</v>
      </c>
      <c r="D17" s="242"/>
      <c r="E17" s="242" t="str">
        <f>_xlfn.XLOOKUP($A17,'report (44)fromNACO'!$C$3:$C$87,'report (44)fromNACO'!$E$3:$E$87,"")</f>
        <v>401 S Clay Ave</v>
      </c>
      <c r="F17" s="242"/>
      <c r="G17" s="242" t="str">
        <f>_xlfn.XLOOKUP($A17,'report (44)fromNACO'!$C$3:$C$87,'report (44)fromNACO'!$F$3:$F$87,"")</f>
        <v>Clay Center</v>
      </c>
      <c r="H17" s="242" t="s">
        <v>5328</v>
      </c>
      <c r="I17" s="242">
        <f>_xlfn.XLOOKUP($A17,'report (44)fromNACO'!$C$3:$C$87,'report (44)fromNACO'!$H$3:$H$87,"")</f>
        <v>68933</v>
      </c>
      <c r="J17" s="242" t="str">
        <f>_xlfn.XLOOKUP($A17,'report (44)fromNACO'!$C$3:$C$87,'report (44)fromNACO'!$C$3:$C$87,"")</f>
        <v>Clay</v>
      </c>
      <c r="K17" s="242" t="str">
        <f>_xlfn.XLOOKUP($A17,'report (44)fromNACO'!$C$3:$C$87,'report (44)fromNACO'!$D$3:$D$87,"")</f>
        <v>Highway Superintendent</v>
      </c>
      <c r="L17" s="242" t="str">
        <f>_xlfn.XLOOKUP($A17,'report (44)fromNACO'!$C$3:$C$87,'report (44)fromNACO'!$I$3:$I$87,"")</f>
        <v>(402) 762-3532</v>
      </c>
      <c r="M17" s="242"/>
      <c r="N17" s="242" t="str">
        <f>_xlfn.XLOOKUP($A17,'report (44)fromNACO'!$C$3:$C$87,'report (44)fromNACO'!$J$3:$J$87,"")</f>
        <v>tom.roemmich@claycountyne.gov</v>
      </c>
      <c r="O17" s="242" t="str">
        <f>_xlfn.XLOOKUP($A17,'report (44)fromNACO'!$C$3:$C$87,'report (44)fromNACO'!$K$3:$K$87,"")</f>
        <v>Central</v>
      </c>
      <c r="P17" s="243" t="s">
        <v>5332</v>
      </c>
      <c r="Q17" s="171"/>
    </row>
    <row r="18" spans="1:17" x14ac:dyDescent="0.25">
      <c r="A18" s="237" t="s">
        <v>980</v>
      </c>
      <c r="B18" s="242" t="str">
        <f>_xlfn.XLOOKUP($A18,'report (44)fromNACO'!$C$3:$C$87,'report (44)fromNACO'!$B$3:$B$87,"")</f>
        <v>Laudenklos</v>
      </c>
      <c r="C18" s="242" t="str">
        <f>_xlfn.XLOOKUP($A18,'report (44)fromNACO'!$C$3:$C$87,'report (44)fromNACO'!$A$3:$A$87,"")</f>
        <v>Justin</v>
      </c>
      <c r="D18" s="242"/>
      <c r="E18" s="242" t="str">
        <f>_xlfn.XLOOKUP($A18,'report (44)fromNACO'!$C$3:$C$87,'report (44)fromNACO'!$E$3:$E$87,"")</f>
        <v>466 Road 10</v>
      </c>
      <c r="F18" s="242"/>
      <c r="G18" s="242" t="str">
        <f>_xlfn.XLOOKUP($A18,'report (44)fromNACO'!$C$3:$C$87,'report (44)fromNACO'!$F$3:$F$87,"")</f>
        <v>Schuyler</v>
      </c>
      <c r="H18" s="242" t="s">
        <v>5328</v>
      </c>
      <c r="I18" s="242">
        <f>_xlfn.XLOOKUP($A18,'report (44)fromNACO'!$C$3:$C$87,'report (44)fromNACO'!$H$3:$H$87,"")</f>
        <v>68661</v>
      </c>
      <c r="J18" s="242" t="str">
        <f>_xlfn.XLOOKUP($A18,'report (44)fromNACO'!$C$3:$C$87,'report (44)fromNACO'!$C$3:$C$87,"")</f>
        <v>Colfax</v>
      </c>
      <c r="K18" s="242" t="str">
        <f>_xlfn.XLOOKUP($A18,'report (44)fromNACO'!$C$3:$C$87,'report (44)fromNACO'!$D$3:$D$87,"")</f>
        <v>Highway Superintendent</v>
      </c>
      <c r="L18" s="242" t="str">
        <f>_xlfn.XLOOKUP($A18,'report (44)fromNACO'!$C$3:$C$87,'report (44)fromNACO'!$I$3:$I$87,"")</f>
        <v>(402) 352-3031</v>
      </c>
      <c r="M18" s="242"/>
      <c r="N18" s="242" t="str">
        <f>_xlfn.XLOOKUP($A18,'report (44)fromNACO'!$C$3:$C$87,'report (44)fromNACO'!$J$3:$J$87,"")</f>
        <v>jlaudenklos@colfaxne.com</v>
      </c>
      <c r="O18" s="242" t="str">
        <f>_xlfn.XLOOKUP($A18,'report (44)fromNACO'!$C$3:$C$87,'report (44)fromNACO'!$K$3:$K$87,"")</f>
        <v>Northeast</v>
      </c>
      <c r="P18" s="243" t="s">
        <v>5332</v>
      </c>
      <c r="Q18" s="171"/>
    </row>
    <row r="19" spans="1:17" x14ac:dyDescent="0.25">
      <c r="A19" s="237" t="s">
        <v>342</v>
      </c>
      <c r="B19" s="242" t="str">
        <f>_xlfn.XLOOKUP($A19,'report (44)fromNACO'!$C$3:$C$87,'report (44)fromNACO'!$B$3:$B$87,"")</f>
        <v>Howser</v>
      </c>
      <c r="C19" s="242" t="str">
        <f>_xlfn.XLOOKUP($A19,'report (44)fromNACO'!$C$3:$C$87,'report (44)fromNACO'!$A$3:$A$87,"")</f>
        <v>Chris</v>
      </c>
      <c r="D19" s="242"/>
      <c r="E19" s="242" t="str">
        <f>_xlfn.XLOOKUP($A19,'report (44)fromNACO'!$C$3:$C$87,'report (44)fromNACO'!$E$3:$E$87,"")</f>
        <v>200 S Lincoln, Rm 202</v>
      </c>
      <c r="F19" s="242"/>
      <c r="G19" s="242" t="str">
        <f>_xlfn.XLOOKUP($A19,'report (44)fromNACO'!$C$3:$C$87,'report (44)fromNACO'!$F$3:$F$87,"")</f>
        <v>West Point</v>
      </c>
      <c r="H19" s="242" t="s">
        <v>5328</v>
      </c>
      <c r="I19" s="242">
        <f>_xlfn.XLOOKUP($A19,'report (44)fromNACO'!$C$3:$C$87,'report (44)fromNACO'!$H$3:$H$87,"")</f>
        <v>68788</v>
      </c>
      <c r="J19" s="242" t="str">
        <f>_xlfn.XLOOKUP($A19,'report (44)fromNACO'!$C$3:$C$87,'report (44)fromNACO'!$C$3:$C$87,"")</f>
        <v>Cuming</v>
      </c>
      <c r="K19" s="242" t="str">
        <f>_xlfn.XLOOKUP($A19,'report (44)fromNACO'!$C$3:$C$87,'report (44)fromNACO'!$D$3:$D$87,"")</f>
        <v>Highway Superintendent</v>
      </c>
      <c r="L19" s="242" t="str">
        <f>_xlfn.XLOOKUP($A19,'report (44)fromNACO'!$C$3:$C$87,'report (44)fromNACO'!$I$3:$I$87,"")</f>
        <v>(402) 372-6008</v>
      </c>
      <c r="M19" s="242"/>
      <c r="N19" s="242" t="str">
        <f>_xlfn.XLOOKUP($A19,'report (44)fromNACO'!$C$3:$C$87,'report (44)fromNACO'!$J$3:$J$87,"")</f>
        <v>chowser@cumingcounty.ne.gov</v>
      </c>
      <c r="O19" s="242" t="str">
        <f>_xlfn.XLOOKUP($A19,'report (44)fromNACO'!$C$3:$C$87,'report (44)fromNACO'!$K$3:$K$87,"")</f>
        <v>Northeast</v>
      </c>
      <c r="P19" s="243" t="s">
        <v>5332</v>
      </c>
      <c r="Q19" s="171"/>
    </row>
    <row r="20" spans="1:17" x14ac:dyDescent="0.25">
      <c r="A20" s="237" t="s">
        <v>347</v>
      </c>
      <c r="B20" s="242" t="str">
        <f>_xlfn.XLOOKUP($A20,'report (44)fromNACO'!$C$3:$C$87,'report (44)fromNACO'!$B$3:$B$87,"")</f>
        <v>Jacobsen</v>
      </c>
      <c r="C20" s="242" t="str">
        <f>_xlfn.XLOOKUP($A20,'report (44)fromNACO'!$C$3:$C$87,'report (44)fromNACO'!$A$3:$A$87,"")</f>
        <v>Chris</v>
      </c>
      <c r="D20" s="242"/>
      <c r="E20" s="242" t="str">
        <f>_xlfn.XLOOKUP($A20,'report (44)fromNACO'!$C$3:$C$87,'report (44)fromNACO'!$E$3:$E$87,"")</f>
        <v>43700 Ryno Rd</v>
      </c>
      <c r="F20" s="242"/>
      <c r="G20" s="242" t="str">
        <f>_xlfn.XLOOKUP($A20,'report (44)fromNACO'!$C$3:$C$87,'report (44)fromNACO'!$F$3:$F$87,"")</f>
        <v>Broken Bow</v>
      </c>
      <c r="H20" s="242" t="s">
        <v>5328</v>
      </c>
      <c r="I20" s="242">
        <f>_xlfn.XLOOKUP($A20,'report (44)fromNACO'!$C$3:$C$87,'report (44)fromNACO'!$H$3:$H$87,"")</f>
        <v>68822</v>
      </c>
      <c r="J20" s="242" t="str">
        <f>_xlfn.XLOOKUP($A20,'report (44)fromNACO'!$C$3:$C$87,'report (44)fromNACO'!$C$3:$C$87,"")</f>
        <v>Custer</v>
      </c>
      <c r="K20" s="242" t="str">
        <f>_xlfn.XLOOKUP($A20,'report (44)fromNACO'!$C$3:$C$87,'report (44)fromNACO'!$D$3:$D$87,"")</f>
        <v>Highway Superintendent</v>
      </c>
      <c r="L20" s="242" t="str">
        <f>_xlfn.XLOOKUP($A20,'report (44)fromNACO'!$C$3:$C$87,'report (44)fromNACO'!$I$3:$I$87,"")</f>
        <v>(308) 872-5132</v>
      </c>
      <c r="M20" s="242"/>
      <c r="N20" s="242" t="str">
        <f>_xlfn.XLOOKUP($A20,'report (44)fromNACO'!$C$3:$C$87,'report (44)fromNACO'!$J$3:$J$87,"")</f>
        <v>highwaysupt1@custercountyne.gov</v>
      </c>
      <c r="O20" s="242" t="str">
        <f>_xlfn.XLOOKUP($A20,'report (44)fromNACO'!$C$3:$C$87,'report (44)fromNACO'!$K$3:$K$87,"")</f>
        <v>Central</v>
      </c>
      <c r="P20" s="243" t="s">
        <v>5332</v>
      </c>
      <c r="Q20" s="171"/>
    </row>
    <row r="21" spans="1:17" x14ac:dyDescent="0.25">
      <c r="A21" s="237" t="s">
        <v>352</v>
      </c>
      <c r="B21" s="242" t="str">
        <f>_xlfn.XLOOKUP($A21,'report (44)fromNACO'!$C$3:$C$87,'report (44)fromNACO'!$B$3:$B$87,"")</f>
        <v>Gubbels</v>
      </c>
      <c r="C21" s="242" t="str">
        <f>_xlfn.XLOOKUP($A21,'report (44)fromNACO'!$C$3:$C$87,'report (44)fromNACO'!$A$3:$A$87,"")</f>
        <v>Jolene</v>
      </c>
      <c r="D21" s="242"/>
      <c r="E21" s="242" t="str">
        <f>_xlfn.XLOOKUP($A21,'report (44)fromNACO'!$C$3:$C$87,'report (44)fromNACO'!$E$3:$E$87,"")</f>
        <v>1863 North Bluff Road</v>
      </c>
      <c r="F21" s="242"/>
      <c r="G21" s="242" t="str">
        <f>_xlfn.XLOOKUP($A21,'report (44)fromNACO'!$C$3:$C$87,'report (44)fromNACO'!$F$3:$F$87,"")</f>
        <v>Hubbard</v>
      </c>
      <c r="H21" s="242" t="s">
        <v>5328</v>
      </c>
      <c r="I21" s="242">
        <f>_xlfn.XLOOKUP($A21,'report (44)fromNACO'!$C$3:$C$87,'report (44)fromNACO'!$H$3:$H$87,"")</f>
        <v>68741</v>
      </c>
      <c r="J21" s="242" t="str">
        <f>_xlfn.XLOOKUP($A21,'report (44)fromNACO'!$C$3:$C$87,'report (44)fromNACO'!$C$3:$C$87,"")</f>
        <v>Dakota</v>
      </c>
      <c r="K21" s="242" t="str">
        <f>_xlfn.XLOOKUP($A21,'report (44)fromNACO'!$C$3:$C$87,'report (44)fromNACO'!$D$3:$D$87,"")</f>
        <v>Highway Superintendent</v>
      </c>
      <c r="L21" s="242" t="str">
        <f>_xlfn.XLOOKUP($A21,'report (44)fromNACO'!$C$3:$C$87,'report (44)fromNACO'!$I$3:$I$87,"")</f>
        <v>(402) 632-5006</v>
      </c>
      <c r="M21" s="242"/>
      <c r="N21" s="242" t="str">
        <f>_xlfn.XLOOKUP($A21,'report (44)fromNACO'!$C$3:$C$87,'report (44)fromNACO'!$J$3:$J$87,"")</f>
        <v>dakotacoroad@nntc.net</v>
      </c>
      <c r="O21" s="242" t="str">
        <f>_xlfn.XLOOKUP($A21,'report (44)fromNACO'!$C$3:$C$87,'report (44)fromNACO'!$K$3:$K$87,"")</f>
        <v>Northeast</v>
      </c>
      <c r="P21" s="243" t="s">
        <v>5332</v>
      </c>
      <c r="Q21" s="171"/>
    </row>
    <row r="22" spans="1:17" x14ac:dyDescent="0.25">
      <c r="A22" s="237" t="s">
        <v>599</v>
      </c>
      <c r="B22" s="242" t="str">
        <f>_xlfn.XLOOKUP($A22,'report (44)fromNACO'!$C$3:$C$87,'report (44)fromNACO'!$B$3:$B$87,"")</f>
        <v/>
      </c>
      <c r="C22" s="242" t="str">
        <f>_xlfn.XLOOKUP($A22,'report (44)fromNACO'!$C$3:$C$87,'report (44)fromNACO'!$A$3:$A$87,"")</f>
        <v/>
      </c>
      <c r="D22" s="242"/>
      <c r="E22" s="242" t="str">
        <f>_xlfn.XLOOKUP($A22,'report (44)fromNACO'!$C$3:$C$87,'report (44)fromNACO'!$E$3:$E$87,"")</f>
        <v/>
      </c>
      <c r="F22" s="242"/>
      <c r="G22" s="242" t="str">
        <f>_xlfn.XLOOKUP($A22,'report (44)fromNACO'!$C$3:$C$87,'report (44)fromNACO'!$F$3:$F$87,"")</f>
        <v/>
      </c>
      <c r="H22" s="242" t="s">
        <v>5328</v>
      </c>
      <c r="I22" s="242" t="str">
        <f>_xlfn.XLOOKUP($A22,'report (44)fromNACO'!$C$3:$C$87,'report (44)fromNACO'!$H$3:$H$87,"")</f>
        <v/>
      </c>
      <c r="J22" s="242" t="str">
        <f>_xlfn.XLOOKUP($A22,'report (44)fromNACO'!$C$3:$C$87,'report (44)fromNACO'!$C$3:$C$87,"")</f>
        <v/>
      </c>
      <c r="K22" s="242" t="str">
        <f>_xlfn.XLOOKUP($A22,'report (44)fromNACO'!$C$3:$C$87,'report (44)fromNACO'!$D$3:$D$87,"")</f>
        <v/>
      </c>
      <c r="L22" s="242" t="str">
        <f>_xlfn.XLOOKUP($A22,'report (44)fromNACO'!$C$3:$C$87,'report (44)fromNACO'!$I$3:$I$87,"")</f>
        <v/>
      </c>
      <c r="M22" s="242"/>
      <c r="N22" s="242" t="str">
        <f>_xlfn.XLOOKUP($A22,'report (44)fromNACO'!$C$3:$C$87,'report (44)fromNACO'!$J$3:$J$87,"")</f>
        <v/>
      </c>
      <c r="O22" s="242" t="str">
        <f>_xlfn.XLOOKUP($A22,'report (44)fromNACO'!$C$3:$C$87,'report (44)fromNACO'!$K$3:$K$87,"")</f>
        <v/>
      </c>
      <c r="P22" s="243" t="s">
        <v>5332</v>
      </c>
      <c r="Q22" s="171"/>
    </row>
    <row r="23" spans="1:17" x14ac:dyDescent="0.25">
      <c r="A23" s="237" t="s">
        <v>876</v>
      </c>
      <c r="B23" s="242" t="str">
        <f>_xlfn.XLOOKUP($A23,'report (44)fromNACO'!$C$3:$C$87,'report (44)fromNACO'!$B$3:$B$87,"")</f>
        <v>Christiansen</v>
      </c>
      <c r="C23" s="242" t="str">
        <f>_xlfn.XLOOKUP($A23,'report (44)fromNACO'!$C$3:$C$87,'report (44)fromNACO'!$A$3:$A$87,"")</f>
        <v>Mark</v>
      </c>
      <c r="D23" s="242"/>
      <c r="E23" s="242" t="str">
        <f>_xlfn.XLOOKUP($A23,'report (44)fromNACO'!$C$3:$C$87,'report (44)fromNACO'!$E$3:$E$87,"")</f>
        <v>700 N Washington, Rm H</v>
      </c>
      <c r="F23" s="242"/>
      <c r="G23" s="242" t="str">
        <f>_xlfn.XLOOKUP($A23,'report (44)fromNACO'!$C$3:$C$87,'report (44)fromNACO'!$F$3:$F$87,"")</f>
        <v>Lexington</v>
      </c>
      <c r="H23" s="242" t="s">
        <v>5328</v>
      </c>
      <c r="I23" s="242">
        <f>_xlfn.XLOOKUP($A23,'report (44)fromNACO'!$C$3:$C$87,'report (44)fromNACO'!$H$3:$H$87,"")</f>
        <v>68850</v>
      </c>
      <c r="J23" s="242" t="str">
        <f>_xlfn.XLOOKUP($A23,'report (44)fromNACO'!$C$3:$C$87,'report (44)fromNACO'!$C$3:$C$87,"")</f>
        <v>Dawson</v>
      </c>
      <c r="K23" s="242" t="str">
        <f>_xlfn.XLOOKUP($A23,'report (44)fromNACO'!$C$3:$C$87,'report (44)fromNACO'!$D$3:$D$87,"")</f>
        <v>Highway Superintendent</v>
      </c>
      <c r="L23" s="242" t="str">
        <f>_xlfn.XLOOKUP($A23,'report (44)fromNACO'!$C$3:$C$87,'report (44)fromNACO'!$I$3:$I$87,"")</f>
        <v>(308) 324-4256</v>
      </c>
      <c r="M23" s="242"/>
      <c r="N23" s="242" t="str">
        <f>_xlfn.XLOOKUP($A23,'report (44)fromNACO'!$C$3:$C$87,'report (44)fromNACO'!$J$3:$J$87,"")</f>
        <v>Mark.christiansen@dawsoncountyne.org</v>
      </c>
      <c r="O23" s="242" t="str">
        <f>_xlfn.XLOOKUP($A23,'report (44)fromNACO'!$C$3:$C$87,'report (44)fromNACO'!$K$3:$K$87,"")</f>
        <v>Central</v>
      </c>
      <c r="P23" s="243" t="s">
        <v>5332</v>
      </c>
      <c r="Q23" s="171"/>
    </row>
    <row r="24" spans="1:17" x14ac:dyDescent="0.25">
      <c r="A24" s="237" t="s">
        <v>3760</v>
      </c>
      <c r="B24" s="242" t="str">
        <f>_xlfn.XLOOKUP($A24,'report (44)fromNACO'!$C$3:$C$87,'report (44)fromNACO'!$B$3:$B$87,"")</f>
        <v xml:space="preserve"> open L name</v>
      </c>
      <c r="C24" s="242" t="str">
        <f>_xlfn.XLOOKUP($A24,'report (44)fromNACO'!$C$3:$C$87,'report (44)fromNACO'!$A$3:$A$87,"")</f>
        <v>open F name</v>
      </c>
      <c r="D24" s="242"/>
      <c r="E24" s="242" t="str">
        <f>_xlfn.XLOOKUP($A24,'report (44)fromNACO'!$C$3:$C$87,'report (44)fromNACO'!$E$3:$E$87,"")</f>
        <v>PO Box 366</v>
      </c>
      <c r="F24" s="242"/>
      <c r="G24" s="242" t="str">
        <f>_xlfn.XLOOKUP($A24,'report (44)fromNACO'!$C$3:$C$87,'report (44)fromNACO'!$F$3:$F$87,"")</f>
        <v>Chappell</v>
      </c>
      <c r="H24" s="242" t="s">
        <v>5328</v>
      </c>
      <c r="I24" s="242">
        <f>_xlfn.XLOOKUP($A24,'report (44)fromNACO'!$C$3:$C$87,'report (44)fromNACO'!$H$3:$H$87,"")</f>
        <v>69129</v>
      </c>
      <c r="J24" s="242" t="str">
        <f>_xlfn.XLOOKUP($A24,'report (44)fromNACO'!$C$3:$C$87,'report (44)fromNACO'!$C$3:$C$87,"")</f>
        <v>Deuel</v>
      </c>
      <c r="K24" s="242" t="str">
        <f>_xlfn.XLOOKUP($A24,'report (44)fromNACO'!$C$3:$C$87,'report (44)fromNACO'!$D$3:$D$87,"")</f>
        <v>Highway Superintendent, Planning/Zoning</v>
      </c>
      <c r="L24" s="242" t="str">
        <f>_xlfn.XLOOKUP($A24,'report (44)fromNACO'!$C$3:$C$87,'report (44)fromNACO'!$I$3:$I$87,"")</f>
        <v>(308) 874-2433</v>
      </c>
      <c r="M24" s="242"/>
      <c r="N24" s="242" t="str">
        <f>_xlfn.XLOOKUP($A24,'report (44)fromNACO'!$C$3:$C$87,'report (44)fromNACO'!$J$3:$J$87,"")</f>
        <v>county.roads@deuelcounty.org</v>
      </c>
      <c r="O24" s="242" t="str">
        <f>_xlfn.XLOOKUP($A24,'report (44)fromNACO'!$C$3:$C$87,'report (44)fromNACO'!$K$3:$K$87,"")</f>
        <v>Panhandle</v>
      </c>
      <c r="P24" s="243" t="s">
        <v>5332</v>
      </c>
      <c r="Q24" s="171"/>
    </row>
    <row r="25" spans="1:17" x14ac:dyDescent="0.25">
      <c r="A25" s="237" t="s">
        <v>494</v>
      </c>
      <c r="B25" s="242" t="str">
        <f>_xlfn.XLOOKUP($A25,'report (44)fromNACO'!$C$3:$C$87,'report (44)fromNACO'!$B$3:$B$87,"")</f>
        <v>Mellick</v>
      </c>
      <c r="C25" s="242" t="str">
        <f>_xlfn.XLOOKUP($A25,'report (44)fromNACO'!$C$3:$C$87,'report (44)fromNACO'!$A$3:$A$87,"")</f>
        <v>Arnold</v>
      </c>
      <c r="D25" s="242"/>
      <c r="E25" s="242" t="str">
        <f>_xlfn.XLOOKUP($A25,'report (44)fromNACO'!$C$3:$C$87,'report (44)fromNACO'!$E$3:$E$87,"")</f>
        <v>1491 E Sarpy Rd</v>
      </c>
      <c r="F25" s="242"/>
      <c r="G25" s="242" t="str">
        <f>_xlfn.XLOOKUP($A25,'report (44)fromNACO'!$C$3:$C$87,'report (44)fromNACO'!$F$3:$F$87,"")</f>
        <v>Jackson</v>
      </c>
      <c r="H25" s="242" t="s">
        <v>5328</v>
      </c>
      <c r="I25" s="242">
        <f>_xlfn.XLOOKUP($A25,'report (44)fromNACO'!$C$3:$C$87,'report (44)fromNACO'!$H$3:$H$87,"")</f>
        <v>68743</v>
      </c>
      <c r="J25" s="242" t="str">
        <f>_xlfn.XLOOKUP($A25,'report (44)fromNACO'!$C$3:$C$87,'report (44)fromNACO'!$C$3:$C$87,"")</f>
        <v>Dixon</v>
      </c>
      <c r="K25" s="242" t="str">
        <f>_xlfn.XLOOKUP($A25,'report (44)fromNACO'!$C$3:$C$87,'report (44)fromNACO'!$D$3:$D$87,"")</f>
        <v>Highway Superintendent</v>
      </c>
      <c r="L25" s="242" t="str">
        <f>_xlfn.XLOOKUP($A25,'report (44)fromNACO'!$C$3:$C$87,'report (44)fromNACO'!$I$3:$I$87,"")</f>
        <v>(712) 389-2258</v>
      </c>
      <c r="M25" s="242"/>
      <c r="N25" s="242" t="str">
        <f>_xlfn.XLOOKUP($A25,'report (44)fromNACO'!$C$3:$C$87,'report (44)fromNACO'!$J$3:$J$87,"")</f>
        <v>rsewbiz@aol.com</v>
      </c>
      <c r="O25" s="242" t="str">
        <f>_xlfn.XLOOKUP($A25,'report (44)fromNACO'!$C$3:$C$87,'report (44)fromNACO'!$K$3:$K$87,"")</f>
        <v>Northeast</v>
      </c>
      <c r="P25" s="243" t="s">
        <v>5332</v>
      </c>
      <c r="Q25" s="171"/>
    </row>
    <row r="26" spans="1:17" x14ac:dyDescent="0.25">
      <c r="A26" s="237" t="s">
        <v>880</v>
      </c>
      <c r="B26" s="242" t="str">
        <f>_xlfn.XLOOKUP($A26,'report (44)fromNACO'!$C$3:$C$87,'report (44)fromNACO'!$B$3:$B$87,"")</f>
        <v>Huppert</v>
      </c>
      <c r="C26" s="242" t="str">
        <f>_xlfn.XLOOKUP($A26,'report (44)fromNACO'!$C$3:$C$87,'report (44)fromNACO'!$A$3:$A$87,"")</f>
        <v>Scott</v>
      </c>
      <c r="D26" s="242"/>
      <c r="E26" s="242" t="str">
        <f>_xlfn.XLOOKUP($A26,'report (44)fromNACO'!$C$3:$C$87,'report (44)fromNACO'!$E$3:$E$87,"")</f>
        <v>435 N Park, Rm 204</v>
      </c>
      <c r="F26" s="242"/>
      <c r="G26" s="242" t="str">
        <f>_xlfn.XLOOKUP($A26,'report (44)fromNACO'!$C$3:$C$87,'report (44)fromNACO'!$F$3:$F$87,"")</f>
        <v>Fremont</v>
      </c>
      <c r="H26" s="242" t="s">
        <v>5328</v>
      </c>
      <c r="I26" s="242">
        <f>_xlfn.XLOOKUP($A26,'report (44)fromNACO'!$C$3:$C$87,'report (44)fromNACO'!$H$3:$H$87,"")</f>
        <v>68025</v>
      </c>
      <c r="J26" s="242" t="str">
        <f>_xlfn.XLOOKUP($A26,'report (44)fromNACO'!$C$3:$C$87,'report (44)fromNACO'!$C$3:$C$87,"")</f>
        <v>Dodge</v>
      </c>
      <c r="K26" s="242" t="str">
        <f>_xlfn.XLOOKUP($A26,'report (44)fromNACO'!$C$3:$C$87,'report (44)fromNACO'!$D$3:$D$87,"")</f>
        <v>Highway Superintendent</v>
      </c>
      <c r="L26" s="242" t="str">
        <f>_xlfn.XLOOKUP($A26,'report (44)fromNACO'!$C$3:$C$87,'report (44)fromNACO'!$I$3:$I$87,"")</f>
        <v>(402) 727-2722</v>
      </c>
      <c r="M26" s="242"/>
      <c r="N26" s="242" t="str">
        <f>_xlfn.XLOOKUP($A26,'report (44)fromNACO'!$C$3:$C$87,'report (44)fromNACO'!$J$3:$J$87,"")</f>
        <v>roads@dodgecountyne.gov</v>
      </c>
      <c r="O26" s="242" t="str">
        <f>_xlfn.XLOOKUP($A26,'report (44)fromNACO'!$C$3:$C$87,'report (44)fromNACO'!$K$3:$K$87,"")</f>
        <v>Northeast</v>
      </c>
      <c r="P26" s="243" t="s">
        <v>5332</v>
      </c>
      <c r="Q26" s="171"/>
    </row>
    <row r="27" spans="1:17" x14ac:dyDescent="0.25">
      <c r="A27" s="237" t="s">
        <v>411</v>
      </c>
      <c r="B27" s="242" t="str">
        <f>_xlfn.XLOOKUP($A27,'report (44)fromNACO'!$C$3:$C$87,'report (44)fromNACO'!$B$3:$B$87,"")</f>
        <v>Pfitzer</v>
      </c>
      <c r="C27" s="242" t="str">
        <f>_xlfn.XLOOKUP($A27,'report (44)fromNACO'!$C$3:$C$87,'report (44)fromNACO'!$A$3:$A$87,"")</f>
        <v>Todd</v>
      </c>
      <c r="D27" s="242"/>
      <c r="E27" s="242" t="str">
        <f>_xlfn.XLOOKUP($A27,'report (44)fromNACO'!$C$3:$C$87,'report (44)fromNACO'!$E$3:$E$87,"")</f>
        <v>15505 West Maple Rd</v>
      </c>
      <c r="F27" s="242"/>
      <c r="G27" s="242" t="str">
        <f>_xlfn.XLOOKUP($A27,'report (44)fromNACO'!$C$3:$C$87,'report (44)fromNACO'!$F$3:$F$87,"")</f>
        <v>Omaha</v>
      </c>
      <c r="H27" s="242" t="s">
        <v>5328</v>
      </c>
      <c r="I27" s="242">
        <f>_xlfn.XLOOKUP($A27,'report (44)fromNACO'!$C$3:$C$87,'report (44)fromNACO'!$H$3:$H$87,"")</f>
        <v>68116</v>
      </c>
      <c r="J27" s="242" t="str">
        <f>_xlfn.XLOOKUP($A27,'report (44)fromNACO'!$C$3:$C$87,'report (44)fromNACO'!$C$3:$C$87,"")</f>
        <v>Douglas</v>
      </c>
      <c r="K27" s="242" t="str">
        <f>_xlfn.XLOOKUP($A27,'report (44)fromNACO'!$C$3:$C$87,'report (44)fromNACO'!$D$3:$D$87,"")</f>
        <v>Highway Superintendent, Engineer</v>
      </c>
      <c r="L27" s="242" t="str">
        <f>_xlfn.XLOOKUP($A27,'report (44)fromNACO'!$C$3:$C$87,'report (44)fromNACO'!$I$3:$I$87,"")</f>
        <v>(402) 444-6465</v>
      </c>
      <c r="M27" s="242"/>
      <c r="N27" s="242" t="str">
        <f>_xlfn.XLOOKUP($A27,'report (44)fromNACO'!$C$3:$C$87,'report (44)fromNACO'!$J$3:$J$87,"")</f>
        <v>todd.pfitzer@douglascounty-ne.gov</v>
      </c>
      <c r="O27" s="242" t="str">
        <f>_xlfn.XLOOKUP($A27,'report (44)fromNACO'!$C$3:$C$87,'report (44)fromNACO'!$K$3:$K$87,"")</f>
        <v>Southeast</v>
      </c>
      <c r="P27" s="243" t="s">
        <v>5332</v>
      </c>
      <c r="Q27" s="171"/>
    </row>
    <row r="28" spans="1:17" x14ac:dyDescent="0.25">
      <c r="A28" s="237" t="s">
        <v>415</v>
      </c>
      <c r="B28" s="242" t="str">
        <f>_xlfn.XLOOKUP($A28,'report (44)fromNACO'!$C$3:$C$87,'report (44)fromNACO'!$B$3:$B$87,"")</f>
        <v>Motis</v>
      </c>
      <c r="C28" s="242" t="str">
        <f>_xlfn.XLOOKUP($A28,'report (44)fromNACO'!$C$3:$C$87,'report (44)fromNACO'!$A$3:$A$87,"")</f>
        <v>Doug</v>
      </c>
      <c r="D28" s="242"/>
      <c r="E28" s="242" t="str">
        <f>_xlfn.XLOOKUP($A28,'report (44)fromNACO'!$C$3:$C$87,'report (44)fromNACO'!$E$3:$E$87,"")</f>
        <v>PO Box 149</v>
      </c>
      <c r="F28" s="242"/>
      <c r="G28" s="242" t="str">
        <f>_xlfn.XLOOKUP($A28,'report (44)fromNACO'!$C$3:$C$87,'report (44)fromNACO'!$F$3:$F$87,"")</f>
        <v>Geneva</v>
      </c>
      <c r="H28" s="242" t="s">
        <v>5328</v>
      </c>
      <c r="I28" s="242">
        <f>_xlfn.XLOOKUP($A28,'report (44)fromNACO'!$C$3:$C$87,'report (44)fromNACO'!$H$3:$H$87,"")</f>
        <v>68361</v>
      </c>
      <c r="J28" s="242" t="str">
        <f>_xlfn.XLOOKUP($A28,'report (44)fromNACO'!$C$3:$C$87,'report (44)fromNACO'!$C$3:$C$87,"")</f>
        <v>Fillmore</v>
      </c>
      <c r="K28" s="242" t="str">
        <f>_xlfn.XLOOKUP($A28,'report (44)fromNACO'!$C$3:$C$87,'report (44)fromNACO'!$D$3:$D$87,"")</f>
        <v>Highway Superintendent</v>
      </c>
      <c r="L28" s="242" t="str">
        <f>_xlfn.XLOOKUP($A28,'report (44)fromNACO'!$C$3:$C$87,'report (44)fromNACO'!$I$3:$I$87,"")</f>
        <v>(402) 759-3611</v>
      </c>
      <c r="M28" s="242"/>
      <c r="N28" s="242" t="str">
        <f>_xlfn.XLOOKUP($A28,'report (44)fromNACO'!$C$3:$C$87,'report (44)fromNACO'!$J$3:$J$87,"")</f>
        <v>roads@fillmorecountyne.gov</v>
      </c>
      <c r="O28" s="242" t="str">
        <f>_xlfn.XLOOKUP($A28,'report (44)fromNACO'!$C$3:$C$87,'report (44)fromNACO'!$K$3:$K$87,"")</f>
        <v>Southeast</v>
      </c>
      <c r="P28" s="243" t="s">
        <v>5332</v>
      </c>
      <c r="Q28" s="171"/>
    </row>
    <row r="29" spans="1:17" x14ac:dyDescent="0.25">
      <c r="A29" s="237" t="s">
        <v>2726</v>
      </c>
      <c r="B29" s="242" t="str">
        <f>_xlfn.XLOOKUP($A29,'report (44)fromNACO'!$C$3:$C$87,'report (44)fromNACO'!$B$3:$B$87,"")</f>
        <v>Ingram</v>
      </c>
      <c r="C29" s="242" t="str">
        <f>_xlfn.XLOOKUP($A29,'report (44)fromNACO'!$C$3:$C$87,'report (44)fromNACO'!$A$3:$A$87,"")</f>
        <v>Michael</v>
      </c>
      <c r="D29" s="242"/>
      <c r="E29" s="242" t="str">
        <f>_xlfn.XLOOKUP($A29,'report (44)fromNACO'!$C$3:$C$87,'report (44)fromNACO'!$E$3:$E$87,"")</f>
        <v>PO Box 151</v>
      </c>
      <c r="F29" s="242"/>
      <c r="G29" s="242" t="str">
        <f>_xlfn.XLOOKUP($A29,'report (44)fromNACO'!$C$3:$C$87,'report (44)fromNACO'!$F$3:$F$87,"")</f>
        <v>Franklin</v>
      </c>
      <c r="H29" s="242" t="s">
        <v>5328</v>
      </c>
      <c r="I29" s="242">
        <f>_xlfn.XLOOKUP($A29,'report (44)fromNACO'!$C$3:$C$87,'report (44)fromNACO'!$H$3:$H$87,"")</f>
        <v>68969</v>
      </c>
      <c r="J29" s="242" t="str">
        <f>_xlfn.XLOOKUP($A29,'report (44)fromNACO'!$C$3:$C$87,'report (44)fromNACO'!$C$3:$C$87,"")</f>
        <v>Franklin</v>
      </c>
      <c r="K29" s="242" t="str">
        <f>_xlfn.XLOOKUP($A29,'report (44)fromNACO'!$C$3:$C$87,'report (44)fromNACO'!$D$3:$D$87,"")</f>
        <v>Highway Superintendent, Planning/Zoning</v>
      </c>
      <c r="L29" s="242" t="str">
        <f>_xlfn.XLOOKUP($A29,'report (44)fromNACO'!$C$3:$C$87,'report (44)fromNACO'!$I$3:$I$87,"")</f>
        <v>(308) 425-3710</v>
      </c>
      <c r="M29" s="242"/>
      <c r="N29" s="242" t="str">
        <f>_xlfn.XLOOKUP($A29,'report (44)fromNACO'!$C$3:$C$87,'report (44)fromNACO'!$J$3:$J$87,"")</f>
        <v>franklinhiway@yahoo.com</v>
      </c>
      <c r="O29" s="242" t="str">
        <f>_xlfn.XLOOKUP($A29,'report (44)fromNACO'!$C$3:$C$87,'report (44)fromNACO'!$K$3:$K$87,"")</f>
        <v>Central</v>
      </c>
      <c r="P29" s="243" t="s">
        <v>5332</v>
      </c>
      <c r="Q29" s="171"/>
    </row>
    <row r="30" spans="1:17" x14ac:dyDescent="0.25">
      <c r="A30" s="237" t="s">
        <v>419</v>
      </c>
      <c r="B30" s="242" t="str">
        <f>_xlfn.XLOOKUP($A30,'report (44)fromNACO'!$C$3:$C$87,'report (44)fromNACO'!$B$3:$B$87,"")</f>
        <v>Smith</v>
      </c>
      <c r="C30" s="242" t="str">
        <f>_xlfn.XLOOKUP($A30,'report (44)fromNACO'!$C$3:$C$87,'report (44)fromNACO'!$A$3:$A$87,"")</f>
        <v>Lloyd</v>
      </c>
      <c r="D30" s="242"/>
      <c r="E30" s="242" t="str">
        <f>_xlfn.XLOOKUP($A30,'report (44)fromNACO'!$C$3:$C$87,'report (44)fromNACO'!$E$3:$E$87,"")</f>
        <v>PO Box 50</v>
      </c>
      <c r="F30" s="242"/>
      <c r="G30" s="242" t="str">
        <f>_xlfn.XLOOKUP($A30,'report (44)fromNACO'!$C$3:$C$87,'report (44)fromNACO'!$F$3:$F$87,"")</f>
        <v>Valentine</v>
      </c>
      <c r="H30" s="242" t="s">
        <v>5328</v>
      </c>
      <c r="I30" s="242">
        <f>_xlfn.XLOOKUP($A30,'report (44)fromNACO'!$C$3:$C$87,'report (44)fromNACO'!$H$3:$H$87,"")</f>
        <v>69201</v>
      </c>
      <c r="J30" s="242" t="str">
        <f>_xlfn.XLOOKUP($A30,'report (44)fromNACO'!$C$3:$C$87,'report (44)fromNACO'!$C$3:$C$87,"")</f>
        <v>Frontier</v>
      </c>
      <c r="K30" s="242" t="str">
        <f>_xlfn.XLOOKUP($A30,'report (44)fromNACO'!$C$3:$C$87,'report (44)fromNACO'!$D$3:$D$87,"")</f>
        <v>Highway Superintendent</v>
      </c>
      <c r="L30" s="242" t="str">
        <f>_xlfn.XLOOKUP($A30,'report (44)fromNACO'!$C$3:$C$87,'report (44)fromNACO'!$I$3:$I$87,"")</f>
        <v>(402) 376-2691</v>
      </c>
      <c r="M30" s="242"/>
      <c r="N30" s="242" t="str">
        <f>_xlfn.XLOOKUP($A30,'report (44)fromNACO'!$C$3:$C$87,'report (44)fromNACO'!$J$3:$J$87,"")</f>
        <v>nvcllc95@gmail.com</v>
      </c>
      <c r="O30" s="242" t="str">
        <f>_xlfn.XLOOKUP($A30,'report (44)fromNACO'!$C$3:$C$87,'report (44)fromNACO'!$K$3:$K$87,"")</f>
        <v>West Central</v>
      </c>
      <c r="P30" s="243" t="s">
        <v>5332</v>
      </c>
      <c r="Q30" s="171"/>
    </row>
    <row r="31" spans="1:17" x14ac:dyDescent="0.25">
      <c r="A31" s="237" t="s">
        <v>531</v>
      </c>
      <c r="B31" s="242" t="str">
        <f>_xlfn.XLOOKUP($A31,'report (44)fromNACO'!$C$3:$C$87,'report (44)fromNACO'!$B$3:$B$87,"")</f>
        <v>Harter</v>
      </c>
      <c r="C31" s="242" t="str">
        <f>_xlfn.XLOOKUP($A31,'report (44)fromNACO'!$C$3:$C$87,'report (44)fromNACO'!$A$3:$A$87,"")</f>
        <v>Lance</v>
      </c>
      <c r="D31" s="242"/>
      <c r="E31" s="242" t="str">
        <f>_xlfn.XLOOKUP($A31,'report (44)fromNACO'!$C$3:$C$87,'report (44)fromNACO'!$E$3:$E$87,"")</f>
        <v>PO Box 1209</v>
      </c>
      <c r="F31" s="242"/>
      <c r="G31" s="242" t="str">
        <f>_xlfn.XLOOKUP($A31,'report (44)fromNACO'!$C$3:$C$87,'report (44)fromNACO'!$F$3:$F$87,"")</f>
        <v>Kearney</v>
      </c>
      <c r="H31" s="242" t="s">
        <v>5328</v>
      </c>
      <c r="I31" s="242">
        <f>_xlfn.XLOOKUP($A31,'report (44)fromNACO'!$C$3:$C$87,'report (44)fromNACO'!$H$3:$H$87,"")</f>
        <v>68848</v>
      </c>
      <c r="J31" s="242" t="str">
        <f>_xlfn.XLOOKUP($A31,'report (44)fromNACO'!$C$3:$C$87,'report (44)fromNACO'!$C$3:$C$87,"")</f>
        <v>Furnas</v>
      </c>
      <c r="K31" s="242" t="str">
        <f>_xlfn.XLOOKUP($A31,'report (44)fromNACO'!$C$3:$C$87,'report (44)fromNACO'!$D$3:$D$87,"")</f>
        <v>Highway Superintendent</v>
      </c>
      <c r="L31" s="242" t="str">
        <f>_xlfn.XLOOKUP($A31,'report (44)fromNACO'!$C$3:$C$87,'report (44)fromNACO'!$I$3:$I$87,"")</f>
        <v>(308) 455-1152</v>
      </c>
      <c r="M31" s="242"/>
      <c r="N31" s="242" t="str">
        <f>_xlfn.XLOOKUP($A31,'report (44)fromNACO'!$C$3:$C$87,'report (44)fromNACO'!$J$3:$J$87,"")</f>
        <v>lharter@oakcreekengineering.com</v>
      </c>
      <c r="O31" s="242" t="str">
        <f>_xlfn.XLOOKUP($A31,'report (44)fromNACO'!$C$3:$C$87,'report (44)fromNACO'!$K$3:$K$87,"")</f>
        <v>West Central</v>
      </c>
      <c r="P31" s="243" t="s">
        <v>5332</v>
      </c>
      <c r="Q31" s="171"/>
    </row>
    <row r="32" spans="1:17" x14ac:dyDescent="0.25">
      <c r="A32" s="237" t="s">
        <v>356</v>
      </c>
      <c r="B32" s="242" t="str">
        <f>_xlfn.XLOOKUP($A32,'report (44)fromNACO'!$C$3:$C$87,'report (44)fromNACO'!$B$3:$B$87,"")</f>
        <v>Kuhnke</v>
      </c>
      <c r="C32" s="242" t="str">
        <f>_xlfn.XLOOKUP($A32,'report (44)fromNACO'!$C$3:$C$87,'report (44)fromNACO'!$A$3:$A$87,"")</f>
        <v>Mark</v>
      </c>
      <c r="D32" s="242"/>
      <c r="E32" s="242" t="str">
        <f>_xlfn.XLOOKUP($A32,'report (44)fromNACO'!$C$3:$C$87,'report (44)fromNACO'!$E$3:$E$87,"")</f>
        <v>823 S 8th St</v>
      </c>
      <c r="F32" s="242"/>
      <c r="G32" s="242" t="str">
        <f>_xlfn.XLOOKUP($A32,'report (44)fromNACO'!$C$3:$C$87,'report (44)fromNACO'!$F$3:$F$87,"")</f>
        <v>Beatrice</v>
      </c>
      <c r="H32" s="242" t="s">
        <v>5328</v>
      </c>
      <c r="I32" s="242">
        <f>_xlfn.XLOOKUP($A32,'report (44)fromNACO'!$C$3:$C$87,'report (44)fromNACO'!$H$3:$H$87,"")</f>
        <v>68310</v>
      </c>
      <c r="J32" s="242" t="str">
        <f>_xlfn.XLOOKUP($A32,'report (44)fromNACO'!$C$3:$C$87,'report (44)fromNACO'!$C$3:$C$87,"")</f>
        <v>Gage</v>
      </c>
      <c r="K32" s="242" t="str">
        <f>_xlfn.XLOOKUP($A32,'report (44)fromNACO'!$C$3:$C$87,'report (44)fromNACO'!$D$3:$D$87,"")</f>
        <v>Highway Superintendent</v>
      </c>
      <c r="L32" s="242" t="str">
        <f>_xlfn.XLOOKUP($A32,'report (44)fromNACO'!$C$3:$C$87,'report (44)fromNACO'!$I$3:$I$87,"")</f>
        <v>(402) 223-1395</v>
      </c>
      <c r="M32" s="242"/>
      <c r="N32" s="242" t="str">
        <f>_xlfn.XLOOKUP($A32,'report (44)fromNACO'!$C$3:$C$87,'report (44)fromNACO'!$J$3:$J$87,"")</f>
        <v>kuhnke@gagecountyne.gov</v>
      </c>
      <c r="O32" s="242" t="str">
        <f>_xlfn.XLOOKUP($A32,'report (44)fromNACO'!$C$3:$C$87,'report (44)fromNACO'!$K$3:$K$87,"")</f>
        <v>Southeast</v>
      </c>
      <c r="P32" s="243" t="s">
        <v>5332</v>
      </c>
      <c r="Q32" s="171"/>
    </row>
    <row r="33" spans="1:17" x14ac:dyDescent="0.25">
      <c r="A33" s="237" t="s">
        <v>1234</v>
      </c>
      <c r="B33" s="242" t="str">
        <f>_xlfn.XLOOKUP($A33,'report (44)fromNACO'!$C$3:$C$87,'report (44)fromNACO'!$B$3:$B$87,"")</f>
        <v>Frerichs</v>
      </c>
      <c r="C33" s="242" t="str">
        <f>_xlfn.XLOOKUP($A33,'report (44)fromNACO'!$C$3:$C$87,'report (44)fromNACO'!$A$3:$A$87,"")</f>
        <v>Gerald</v>
      </c>
      <c r="D33" s="242"/>
      <c r="E33" s="242" t="str">
        <f>_xlfn.XLOOKUP($A33,'report (44)fromNACO'!$C$3:$C$87,'report (44)fromNACO'!$E$3:$E$87,"")</f>
        <v>PO Box 350</v>
      </c>
      <c r="F33" s="242"/>
      <c r="G33" s="242" t="str">
        <f>_xlfn.XLOOKUP($A33,'report (44)fromNACO'!$C$3:$C$87,'report (44)fromNACO'!$F$3:$F$87,"")</f>
        <v>Oshkosh</v>
      </c>
      <c r="H33" s="242" t="s">
        <v>5328</v>
      </c>
      <c r="I33" s="242">
        <f>_xlfn.XLOOKUP($A33,'report (44)fromNACO'!$C$3:$C$87,'report (44)fromNACO'!$H$3:$H$87,"")</f>
        <v>69154</v>
      </c>
      <c r="J33" s="242" t="str">
        <f>_xlfn.XLOOKUP($A33,'report (44)fromNACO'!$C$3:$C$87,'report (44)fromNACO'!$C$3:$C$87,"")</f>
        <v>Garden</v>
      </c>
      <c r="K33" s="242" t="str">
        <f>_xlfn.XLOOKUP($A33,'report (44)fromNACO'!$C$3:$C$87,'report (44)fromNACO'!$D$3:$D$87,"")</f>
        <v>Highway Superintendent</v>
      </c>
      <c r="L33" s="242" t="str">
        <f>_xlfn.XLOOKUP($A33,'report (44)fromNACO'!$C$3:$C$87,'report (44)fromNACO'!$I$3:$I$87,"")</f>
        <v>(308) 772-4344</v>
      </c>
      <c r="M33" s="242"/>
      <c r="N33" s="242" t="str">
        <f>_xlfn.XLOOKUP($A33,'report (44)fromNACO'!$C$3:$C$87,'report (44)fromNACO'!$J$3:$J$87,"")</f>
        <v>77countyrd@gmail.com</v>
      </c>
      <c r="O33" s="242" t="str">
        <f>_xlfn.XLOOKUP($A33,'report (44)fromNACO'!$C$3:$C$87,'report (44)fromNACO'!$K$3:$K$87,"")</f>
        <v>Panhandle</v>
      </c>
      <c r="P33" s="243" t="s">
        <v>5332</v>
      </c>
      <c r="Q33" s="171"/>
    </row>
    <row r="34" spans="1:17" x14ac:dyDescent="0.25">
      <c r="A34" s="237" t="s">
        <v>2872</v>
      </c>
      <c r="B34" s="242" t="str">
        <f>_xlfn.XLOOKUP($A34,'report (44)fromNACO'!$C$3:$C$87,'report (44)fromNACO'!$B$3:$B$87,"")</f>
        <v>Kinney</v>
      </c>
      <c r="C34" s="242" t="str">
        <f>_xlfn.XLOOKUP($A34,'report (44)fromNACO'!$C$3:$C$87,'report (44)fromNACO'!$A$3:$A$87,"")</f>
        <v>Gary</v>
      </c>
      <c r="D34" s="242"/>
      <c r="E34" s="242" t="str">
        <f>_xlfn.XLOOKUP($A34,'report (44)fromNACO'!$C$3:$C$87,'report (44)fromNACO'!$E$3:$E$87,"")</f>
        <v>PO Box 2188</v>
      </c>
      <c r="F34" s="242"/>
      <c r="G34" s="242" t="str">
        <f>_xlfn.XLOOKUP($A34,'report (44)fromNACO'!$C$3:$C$87,'report (44)fromNACO'!$F$3:$F$87,"")</f>
        <v>Burwell</v>
      </c>
      <c r="H34" s="242" t="s">
        <v>5328</v>
      </c>
      <c r="I34" s="242">
        <f>_xlfn.XLOOKUP($A34,'report (44)fromNACO'!$C$3:$C$87,'report (44)fromNACO'!$H$3:$H$87,"")</f>
        <v>68823</v>
      </c>
      <c r="J34" s="242" t="str">
        <f>_xlfn.XLOOKUP($A34,'report (44)fromNACO'!$C$3:$C$87,'report (44)fromNACO'!$C$3:$C$87,"")</f>
        <v>Garfield</v>
      </c>
      <c r="K34" s="242" t="str">
        <f>_xlfn.XLOOKUP($A34,'report (44)fromNACO'!$C$3:$C$87,'report (44)fromNACO'!$D$3:$D$87,"")</f>
        <v>Highway Superintendent</v>
      </c>
      <c r="L34" s="242" t="str">
        <f>_xlfn.XLOOKUP($A34,'report (44)fromNACO'!$C$3:$C$87,'report (44)fromNACO'!$I$3:$I$87,"")</f>
        <v>(308) 346-5696</v>
      </c>
      <c r="M34" s="242"/>
      <c r="N34" s="242" t="str">
        <f>_xlfn.XLOOKUP($A34,'report (44)fromNACO'!$C$3:$C$87,'report (44)fromNACO'!$J$3:$J$87,"")</f>
        <v>garfieldrddept@nctc.net</v>
      </c>
      <c r="O34" s="242" t="str">
        <f>_xlfn.XLOOKUP($A34,'report (44)fromNACO'!$C$3:$C$87,'report (44)fromNACO'!$K$3:$K$87,"")</f>
        <v>Central</v>
      </c>
      <c r="P34" s="243" t="s">
        <v>5332</v>
      </c>
      <c r="Q34" s="171"/>
    </row>
    <row r="35" spans="1:17" x14ac:dyDescent="0.25">
      <c r="A35" s="237" t="s">
        <v>626</v>
      </c>
      <c r="B35" s="242" t="str">
        <f>_xlfn.XLOOKUP($A35,'report (44)fromNACO'!$C$3:$C$87,'report (44)fromNACO'!$B$3:$B$87,"")</f>
        <v>Snyder</v>
      </c>
      <c r="C35" s="242" t="str">
        <f>_xlfn.XLOOKUP($A35,'report (44)fromNACO'!$C$3:$C$87,'report (44)fromNACO'!$A$3:$A$87,"")</f>
        <v>Michael</v>
      </c>
      <c r="D35" s="242"/>
      <c r="E35" s="242" t="str">
        <f>_xlfn.XLOOKUP($A35,'report (44)fromNACO'!$C$3:$C$87,'report (44)fromNACO'!$E$3:$E$87,"")</f>
        <v>PO Box 172</v>
      </c>
      <c r="F35" s="242"/>
      <c r="G35" s="242" t="str">
        <f>_xlfn.XLOOKUP($A35,'report (44)fromNACO'!$C$3:$C$87,'report (44)fromNACO'!$F$3:$F$87,"")</f>
        <v>Elwood</v>
      </c>
      <c r="H35" s="242" t="s">
        <v>5328</v>
      </c>
      <c r="I35" s="242">
        <f>_xlfn.XLOOKUP($A35,'report (44)fromNACO'!$C$3:$C$87,'report (44)fromNACO'!$H$3:$H$87,"")</f>
        <v>68937</v>
      </c>
      <c r="J35" s="242" t="str">
        <f>_xlfn.XLOOKUP($A35,'report (44)fromNACO'!$C$3:$C$87,'report (44)fromNACO'!$C$3:$C$87,"")</f>
        <v>Gosper</v>
      </c>
      <c r="K35" s="242" t="str">
        <f>_xlfn.XLOOKUP($A35,'report (44)fromNACO'!$C$3:$C$87,'report (44)fromNACO'!$D$3:$D$87,"")</f>
        <v>Highway Superintendent</v>
      </c>
      <c r="L35" s="242" t="str">
        <f>_xlfn.XLOOKUP($A35,'report (44)fromNACO'!$C$3:$C$87,'report (44)fromNACO'!$I$3:$I$87,"")</f>
        <v>(308) 785-3116</v>
      </c>
      <c r="M35" s="242"/>
      <c r="N35" s="242" t="str">
        <f>_xlfn.XLOOKUP($A35,'report (44)fromNACO'!$C$3:$C$87,'report (44)fromNACO'!$J$3:$J$87,"")</f>
        <v>hiwaysupt@gospercountyne.gov</v>
      </c>
      <c r="O35" s="242" t="str">
        <f>_xlfn.XLOOKUP($A35,'report (44)fromNACO'!$C$3:$C$87,'report (44)fromNACO'!$K$3:$K$87,"")</f>
        <v>West Central</v>
      </c>
      <c r="P35" s="243" t="s">
        <v>5332</v>
      </c>
      <c r="Q35" s="171"/>
    </row>
    <row r="36" spans="1:17" x14ac:dyDescent="0.25">
      <c r="A36" s="237" t="s">
        <v>632</v>
      </c>
      <c r="B36" s="242" t="str">
        <f>_xlfn.XLOOKUP($A36,'report (44)fromNACO'!$C$3:$C$87,'report (44)fromNACO'!$B$3:$B$87,"")</f>
        <v>Harter</v>
      </c>
      <c r="C36" s="242" t="str">
        <f>_xlfn.XLOOKUP($A36,'report (44)fromNACO'!$C$3:$C$87,'report (44)fromNACO'!$A$3:$A$87,"")</f>
        <v>Lance</v>
      </c>
      <c r="D36" s="242"/>
      <c r="E36" s="242" t="str">
        <f>_xlfn.XLOOKUP($A36,'report (44)fromNACO'!$C$3:$C$87,'report (44)fromNACO'!$E$3:$E$87,"")</f>
        <v>221 W 44th St</v>
      </c>
      <c r="F36" s="242"/>
      <c r="G36" s="242" t="str">
        <f>_xlfn.XLOOKUP($A36,'report (44)fromNACO'!$C$3:$C$87,'report (44)fromNACO'!$F$3:$F$87,"")</f>
        <v>Kearney</v>
      </c>
      <c r="H36" s="242" t="s">
        <v>5328</v>
      </c>
      <c r="I36" s="242">
        <f>_xlfn.XLOOKUP($A36,'report (44)fromNACO'!$C$3:$C$87,'report (44)fromNACO'!$H$3:$H$87,"")</f>
        <v>68842</v>
      </c>
      <c r="J36" s="242" t="str">
        <f>_xlfn.XLOOKUP($A36,'report (44)fromNACO'!$C$3:$C$87,'report (44)fromNACO'!$C$3:$C$87,"")</f>
        <v>Greeley</v>
      </c>
      <c r="K36" s="242" t="str">
        <f>_xlfn.XLOOKUP($A36,'report (44)fromNACO'!$C$3:$C$87,'report (44)fromNACO'!$D$3:$D$87,"")</f>
        <v>Highway Superintendent</v>
      </c>
      <c r="L36" s="242" t="str">
        <f>_xlfn.XLOOKUP($A36,'report (44)fromNACO'!$C$3:$C$87,'report (44)fromNACO'!$I$3:$I$87,"")</f>
        <v>(308) 455-1152</v>
      </c>
      <c r="M36" s="242"/>
      <c r="N36" s="242" t="str">
        <f>_xlfn.XLOOKUP($A36,'report (44)fromNACO'!$C$3:$C$87,'report (44)fromNACO'!$J$3:$J$87,"")</f>
        <v>lharter@oakcreekengineering.com</v>
      </c>
      <c r="O36" s="242" t="str">
        <f>_xlfn.XLOOKUP($A36,'report (44)fromNACO'!$C$3:$C$87,'report (44)fromNACO'!$K$3:$K$87,"")</f>
        <v>Central</v>
      </c>
      <c r="P36" s="243" t="s">
        <v>5332</v>
      </c>
      <c r="Q36" s="171"/>
    </row>
    <row r="37" spans="1:17" x14ac:dyDescent="0.25">
      <c r="A37" s="237" t="s">
        <v>828</v>
      </c>
      <c r="B37" s="242" t="str">
        <f>_xlfn.XLOOKUP($A37,'report (44)fromNACO'!$C$3:$C$87,'report (44)fromNACO'!$B$3:$B$87,"")</f>
        <v>Robb</v>
      </c>
      <c r="C37" s="242" t="str">
        <f>_xlfn.XLOOKUP($A37,'report (44)fromNACO'!$C$3:$C$87,'report (44)fromNACO'!$A$3:$A$87,"")</f>
        <v>Don</v>
      </c>
      <c r="D37" s="242"/>
      <c r="E37" s="242" t="str">
        <f>_xlfn.XLOOKUP($A37,'report (44)fromNACO'!$C$3:$C$87,'report (44)fromNACO'!$E$3:$E$87,"")</f>
        <v>2900 West 2nd St</v>
      </c>
      <c r="F37" s="242"/>
      <c r="G37" s="242" t="str">
        <f>_xlfn.XLOOKUP($A37,'report (44)fromNACO'!$C$3:$C$87,'report (44)fromNACO'!$F$3:$F$87,"")</f>
        <v>Grand Island</v>
      </c>
      <c r="H37" s="242" t="s">
        <v>5328</v>
      </c>
      <c r="I37" s="242">
        <f>_xlfn.XLOOKUP($A37,'report (44)fromNACO'!$C$3:$C$87,'report (44)fromNACO'!$H$3:$H$87,"")</f>
        <v>68803</v>
      </c>
      <c r="J37" s="242" t="str">
        <f>_xlfn.XLOOKUP($A37,'report (44)fromNACO'!$C$3:$C$87,'report (44)fromNACO'!$C$3:$C$87,"")</f>
        <v>Hall</v>
      </c>
      <c r="K37" s="242" t="str">
        <f>_xlfn.XLOOKUP($A37,'report (44)fromNACO'!$C$3:$C$87,'report (44)fromNACO'!$D$3:$D$87,"")</f>
        <v>Highway Superintendent</v>
      </c>
      <c r="L37" s="242" t="str">
        <f>_xlfn.XLOOKUP($A37,'report (44)fromNACO'!$C$3:$C$87,'report (44)fromNACO'!$I$3:$I$87,"")</f>
        <v>(308) 385-5126</v>
      </c>
      <c r="M37" s="242"/>
      <c r="N37" s="242" t="str">
        <f>_xlfn.XLOOKUP($A37,'report (44)fromNACO'!$C$3:$C$87,'report (44)fromNACO'!$J$3:$J$87,"")</f>
        <v>donr@hallcountyne.gov</v>
      </c>
      <c r="O37" s="242" t="str">
        <f>_xlfn.XLOOKUP($A37,'report (44)fromNACO'!$C$3:$C$87,'report (44)fromNACO'!$K$3:$K$87,"")</f>
        <v>Central</v>
      </c>
      <c r="P37" s="243" t="s">
        <v>5332</v>
      </c>
      <c r="Q37" s="171"/>
    </row>
    <row r="38" spans="1:17" x14ac:dyDescent="0.25">
      <c r="A38" s="237" t="s">
        <v>425</v>
      </c>
      <c r="B38" s="242" t="str">
        <f>_xlfn.XLOOKUP($A38,'report (44)fromNACO'!$C$3:$C$87,'report (44)fromNACO'!$B$3:$B$87,"")</f>
        <v>Brandt</v>
      </c>
      <c r="C38" s="242" t="str">
        <f>_xlfn.XLOOKUP($A38,'report (44)fromNACO'!$C$3:$C$87,'report (44)fromNACO'!$A$3:$A$87,"")</f>
        <v>Jeremy</v>
      </c>
      <c r="D38" s="242"/>
      <c r="E38" s="242" t="str">
        <f>_xlfn.XLOOKUP($A38,'report (44)fromNACO'!$C$3:$C$87,'report (44)fromNACO'!$E$3:$E$87,"")</f>
        <v>1409 B St</v>
      </c>
      <c r="F38" s="242"/>
      <c r="G38" s="242" t="str">
        <f>_xlfn.XLOOKUP($A38,'report (44)fromNACO'!$C$3:$C$87,'report (44)fromNACO'!$F$3:$F$87,"")</f>
        <v>Aurora</v>
      </c>
      <c r="H38" s="242" t="s">
        <v>5328</v>
      </c>
      <c r="I38" s="242">
        <f>_xlfn.XLOOKUP($A38,'report (44)fromNACO'!$C$3:$C$87,'report (44)fromNACO'!$H$3:$H$87,"")</f>
        <v>68818</v>
      </c>
      <c r="J38" s="242" t="str">
        <f>_xlfn.XLOOKUP($A38,'report (44)fromNACO'!$C$3:$C$87,'report (44)fromNACO'!$C$3:$C$87,"")</f>
        <v>Hamilton</v>
      </c>
      <c r="K38" s="242" t="str">
        <f>_xlfn.XLOOKUP($A38,'report (44)fromNACO'!$C$3:$C$87,'report (44)fromNACO'!$D$3:$D$87,"")</f>
        <v>Highway Superintendent</v>
      </c>
      <c r="L38" s="242" t="str">
        <f>_xlfn.XLOOKUP($A38,'report (44)fromNACO'!$C$3:$C$87,'report (44)fromNACO'!$I$3:$I$87,"")</f>
        <v>(402) 694-6184</v>
      </c>
      <c r="M38" s="242"/>
      <c r="N38" s="242" t="str">
        <f>_xlfn.XLOOKUP($A38,'report (44)fromNACO'!$C$3:$C$87,'report (44)fromNACO'!$J$3:$J$87,"")</f>
        <v>hwy-supt@hamiltoncountyne.gov</v>
      </c>
      <c r="O38" s="242" t="str">
        <f>_xlfn.XLOOKUP($A38,'report (44)fromNACO'!$C$3:$C$87,'report (44)fromNACO'!$K$3:$K$87,"")</f>
        <v>Central</v>
      </c>
      <c r="P38" s="243" t="s">
        <v>5332</v>
      </c>
      <c r="Q38" s="171"/>
    </row>
    <row r="39" spans="1:17" x14ac:dyDescent="0.25">
      <c r="A39" s="237" t="s">
        <v>958</v>
      </c>
      <c r="B39" s="242" t="str">
        <f>_xlfn.XLOOKUP($A39,'report (44)fromNACO'!$C$3:$C$87,'report (44)fromNACO'!$B$3:$B$87,"")</f>
        <v>Burgeson</v>
      </c>
      <c r="C39" s="242" t="str">
        <f>_xlfn.XLOOKUP($A39,'report (44)fromNACO'!$C$3:$C$87,'report (44)fromNACO'!$A$3:$A$87,"")</f>
        <v>Tim</v>
      </c>
      <c r="D39" s="242"/>
      <c r="E39" s="242" t="str">
        <f>_xlfn.XLOOKUP($A39,'report (44)fromNACO'!$C$3:$C$87,'report (44)fromNACO'!$E$3:$E$87,"")</f>
        <v>PO Box 227</v>
      </c>
      <c r="F39" s="242"/>
      <c r="G39" s="242" t="str">
        <f>_xlfn.XLOOKUP($A39,'report (44)fromNACO'!$C$3:$C$87,'report (44)fromNACO'!$F$3:$F$87,"")</f>
        <v>Alma</v>
      </c>
      <c r="H39" s="242" t="s">
        <v>5328</v>
      </c>
      <c r="I39" s="242">
        <f>_xlfn.XLOOKUP($A39,'report (44)fromNACO'!$C$3:$C$87,'report (44)fromNACO'!$H$3:$H$87,"")</f>
        <v>68920</v>
      </c>
      <c r="J39" s="242" t="str">
        <f>_xlfn.XLOOKUP($A39,'report (44)fromNACO'!$C$3:$C$87,'report (44)fromNACO'!$C$3:$C$87,"")</f>
        <v>Harlan</v>
      </c>
      <c r="K39" s="242" t="str">
        <f>_xlfn.XLOOKUP($A39,'report (44)fromNACO'!$C$3:$C$87,'report (44)fromNACO'!$D$3:$D$87,"")</f>
        <v>Highway/Weed Superintendent</v>
      </c>
      <c r="L39" s="242" t="str">
        <f>_xlfn.XLOOKUP($A39,'report (44)fromNACO'!$C$3:$C$87,'report (44)fromNACO'!$I$3:$I$87,"")</f>
        <v>(308) 928-9800</v>
      </c>
      <c r="M39" s="242"/>
      <c r="N39" s="242" t="str">
        <f>_xlfn.XLOOKUP($A39,'report (44)fromNACO'!$C$3:$C$87,'report (44)fromNACO'!$J$3:$J$87,"")</f>
        <v>road1@harlancountyne.com</v>
      </c>
      <c r="O39" s="242" t="str">
        <f>_xlfn.XLOOKUP($A39,'report (44)fromNACO'!$C$3:$C$87,'report (44)fromNACO'!$K$3:$K$87,"")</f>
        <v>Central</v>
      </c>
      <c r="P39" s="243" t="s">
        <v>5332</v>
      </c>
      <c r="Q39" s="171"/>
    </row>
    <row r="40" spans="1:17" x14ac:dyDescent="0.25">
      <c r="A40" s="237" t="s">
        <v>1927</v>
      </c>
      <c r="B40" s="242" t="str">
        <f>_xlfn.XLOOKUP($A40,'report (44)fromNACO'!$C$3:$C$87,'report (44)fromNACO'!$B$3:$B$87,"")</f>
        <v>Harter</v>
      </c>
      <c r="C40" s="242" t="str">
        <f>_xlfn.XLOOKUP($A40,'report (44)fromNACO'!$C$3:$C$87,'report (44)fromNACO'!$A$3:$A$87,"")</f>
        <v>Lance</v>
      </c>
      <c r="D40" s="242"/>
      <c r="E40" s="242" t="str">
        <f>_xlfn.XLOOKUP($A40,'report (44)fromNACO'!$C$3:$C$87,'report (44)fromNACO'!$E$3:$E$87,"")</f>
        <v>PO Box 1209</v>
      </c>
      <c r="F40" s="242"/>
      <c r="G40" s="242" t="str">
        <f>_xlfn.XLOOKUP($A40,'report (44)fromNACO'!$C$3:$C$87,'report (44)fromNACO'!$F$3:$F$87,"")</f>
        <v>Kearney</v>
      </c>
      <c r="H40" s="242" t="s">
        <v>5328</v>
      </c>
      <c r="I40" s="242">
        <f>_xlfn.XLOOKUP($A40,'report (44)fromNACO'!$C$3:$C$87,'report (44)fromNACO'!$H$3:$H$87,"")</f>
        <v>68848</v>
      </c>
      <c r="J40" s="242" t="str">
        <f>_xlfn.XLOOKUP($A40,'report (44)fromNACO'!$C$3:$C$87,'report (44)fromNACO'!$C$3:$C$87,"")</f>
        <v>Hayes</v>
      </c>
      <c r="K40" s="242" t="str">
        <f>_xlfn.XLOOKUP($A40,'report (44)fromNACO'!$C$3:$C$87,'report (44)fromNACO'!$D$3:$D$87,"")</f>
        <v>Highway Superintendent</v>
      </c>
      <c r="L40" s="242" t="str">
        <f>_xlfn.XLOOKUP($A40,'report (44)fromNACO'!$C$3:$C$87,'report (44)fromNACO'!$I$3:$I$87,"")</f>
        <v>(308) 455-1152</v>
      </c>
      <c r="M40" s="242"/>
      <c r="N40" s="242" t="str">
        <f>_xlfn.XLOOKUP($A40,'report (44)fromNACO'!$C$3:$C$87,'report (44)fromNACO'!$J$3:$J$87,"")</f>
        <v>lharter@oakcreekengineering.com</v>
      </c>
      <c r="O40" s="242" t="str">
        <f>_xlfn.XLOOKUP($A40,'report (44)fromNACO'!$C$3:$C$87,'report (44)fromNACO'!$K$3:$K$87,"")</f>
        <v>West Central</v>
      </c>
      <c r="P40" s="243" t="s">
        <v>5332</v>
      </c>
      <c r="Q40" s="171"/>
    </row>
    <row r="41" spans="1:17" x14ac:dyDescent="0.25">
      <c r="A41" s="237" t="s">
        <v>1028</v>
      </c>
      <c r="B41" s="242" t="str">
        <f>_xlfn.XLOOKUP($A41,'report (44)fromNACO'!$C$3:$C$87,'report (44)fromNACO'!$B$3:$B$87,"")</f>
        <v>Harter</v>
      </c>
      <c r="C41" s="242" t="str">
        <f>_xlfn.XLOOKUP($A41,'report (44)fromNACO'!$C$3:$C$87,'report (44)fromNACO'!$A$3:$A$87,"")</f>
        <v>Lance</v>
      </c>
      <c r="D41" s="242"/>
      <c r="E41" s="242" t="str">
        <f>_xlfn.XLOOKUP($A41,'report (44)fromNACO'!$C$3:$C$87,'report (44)fromNACO'!$E$3:$E$87,"")</f>
        <v>PO Box 1209</v>
      </c>
      <c r="F41" s="242"/>
      <c r="G41" s="242" t="str">
        <f>_xlfn.XLOOKUP($A41,'report (44)fromNACO'!$C$3:$C$87,'report (44)fromNACO'!$F$3:$F$87,"")</f>
        <v>Kearney</v>
      </c>
      <c r="H41" s="242" t="s">
        <v>5328</v>
      </c>
      <c r="I41" s="242">
        <f>_xlfn.XLOOKUP($A41,'report (44)fromNACO'!$C$3:$C$87,'report (44)fromNACO'!$H$3:$H$87,"")</f>
        <v>68848</v>
      </c>
      <c r="J41" s="242" t="str">
        <f>_xlfn.XLOOKUP($A41,'report (44)fromNACO'!$C$3:$C$87,'report (44)fromNACO'!$C$3:$C$87,"")</f>
        <v>Hitchcock</v>
      </c>
      <c r="K41" s="242" t="str">
        <f>_xlfn.XLOOKUP($A41,'report (44)fromNACO'!$C$3:$C$87,'report (44)fromNACO'!$D$3:$D$87,"")</f>
        <v>Highway Superintendent</v>
      </c>
      <c r="L41" s="242" t="str">
        <f>_xlfn.XLOOKUP($A41,'report (44)fromNACO'!$C$3:$C$87,'report (44)fromNACO'!$I$3:$I$87,"")</f>
        <v>(308) 455-1152</v>
      </c>
      <c r="M41" s="242"/>
      <c r="N41" s="242" t="str">
        <f>_xlfn.XLOOKUP($A41,'report (44)fromNACO'!$C$3:$C$87,'report (44)fromNACO'!$J$3:$J$87,"")</f>
        <v>lharter@oakcreekengineering.com</v>
      </c>
      <c r="O41" s="242" t="str">
        <f>_xlfn.XLOOKUP($A41,'report (44)fromNACO'!$C$3:$C$87,'report (44)fromNACO'!$K$3:$K$87,"")</f>
        <v>West Central</v>
      </c>
      <c r="P41" s="243" t="s">
        <v>5332</v>
      </c>
      <c r="Q41" s="171"/>
    </row>
    <row r="42" spans="1:17" x14ac:dyDescent="0.25">
      <c r="A42" s="237" t="s">
        <v>1575</v>
      </c>
      <c r="B42" s="242" t="str">
        <f>_xlfn.XLOOKUP($A42,'report (44)fromNACO'!$C$3:$C$87,'report (44)fromNACO'!$B$3:$B$87,"")</f>
        <v>Connot</v>
      </c>
      <c r="C42" s="242" t="str">
        <f>_xlfn.XLOOKUP($A42,'report (44)fromNACO'!$C$3:$C$87,'report (44)fromNACO'!$A$3:$A$87,"")</f>
        <v>Gary</v>
      </c>
      <c r="D42" s="242"/>
      <c r="E42" s="242" t="str">
        <f>_xlfn.XLOOKUP($A42,'report (44)fromNACO'!$C$3:$C$87,'report (44)fromNACO'!$E$3:$E$87,"")</f>
        <v>1806 108th Rd</v>
      </c>
      <c r="F42" s="242"/>
      <c r="G42" s="242" t="str">
        <f>_xlfn.XLOOKUP($A42,'report (44)fromNACO'!$C$3:$C$87,'report (44)fromNACO'!$F$3:$F$87,"")</f>
        <v>O'Neill</v>
      </c>
      <c r="H42" s="242" t="s">
        <v>5328</v>
      </c>
      <c r="I42" s="242">
        <f>_xlfn.XLOOKUP($A42,'report (44)fromNACO'!$C$3:$C$87,'report (44)fromNACO'!$H$3:$H$87,"")</f>
        <v>68763</v>
      </c>
      <c r="J42" s="242" t="str">
        <f>_xlfn.XLOOKUP($A42,'report (44)fromNACO'!$C$3:$C$87,'report (44)fromNACO'!$C$3:$C$87,"")</f>
        <v>Holt</v>
      </c>
      <c r="K42" s="242" t="str">
        <f>_xlfn.XLOOKUP($A42,'report (44)fromNACO'!$C$3:$C$87,'report (44)fromNACO'!$D$3:$D$87,"")</f>
        <v>Highway Superintendent</v>
      </c>
      <c r="L42" s="242" t="str">
        <f>_xlfn.XLOOKUP($A42,'report (44)fromNACO'!$C$3:$C$87,'report (44)fromNACO'!$I$3:$I$87,"")</f>
        <v>(402) 336-3888</v>
      </c>
      <c r="M42" s="242"/>
      <c r="N42" s="242" t="str">
        <f>_xlfn.XLOOKUP($A42,'report (44)fromNACO'!$C$3:$C$87,'report (44)fromNACO'!$J$3:$J$87,"")</f>
        <v>gary.connot@holtcountyne.gov</v>
      </c>
      <c r="O42" s="242" t="str">
        <f>_xlfn.XLOOKUP($A42,'report (44)fromNACO'!$C$3:$C$87,'report (44)fromNACO'!$K$3:$K$87,"")</f>
        <v>Northeast</v>
      </c>
      <c r="P42" s="243" t="s">
        <v>5332</v>
      </c>
      <c r="Q42" s="171"/>
    </row>
    <row r="43" spans="1:17" x14ac:dyDescent="0.25">
      <c r="A43" s="237" t="s">
        <v>895</v>
      </c>
      <c r="B43" s="242" t="str">
        <f>_xlfn.XLOOKUP($A43,'report (44)fromNACO'!$C$3:$C$87,'report (44)fromNACO'!$B$3:$B$87,"")</f>
        <v>Thomsen</v>
      </c>
      <c r="C43" s="242" t="str">
        <f>_xlfn.XLOOKUP($A43,'report (44)fromNACO'!$C$3:$C$87,'report (44)fromNACO'!$A$3:$A$87,"")</f>
        <v>Janet</v>
      </c>
      <c r="D43" s="242"/>
      <c r="E43" s="242" t="str">
        <f>_xlfn.XLOOKUP($A43,'report (44)fromNACO'!$C$3:$C$87,'report (44)fromNACO'!$E$3:$E$87,"")</f>
        <v>408 Elm St.</v>
      </c>
      <c r="F43" s="242"/>
      <c r="G43" s="242" t="str">
        <f>_xlfn.XLOOKUP($A43,'report (44)fromNACO'!$C$3:$C$87,'report (44)fromNACO'!$F$3:$F$87,"")</f>
        <v>St Paul</v>
      </c>
      <c r="H43" s="242" t="s">
        <v>5328</v>
      </c>
      <c r="I43" s="242">
        <f>_xlfn.XLOOKUP($A43,'report (44)fromNACO'!$C$3:$C$87,'report (44)fromNACO'!$H$3:$H$87,"")</f>
        <v>68873</v>
      </c>
      <c r="J43" s="242" t="str">
        <f>_xlfn.XLOOKUP($A43,'report (44)fromNACO'!$C$3:$C$87,'report (44)fromNACO'!$C$3:$C$87,"")</f>
        <v>Howard</v>
      </c>
      <c r="K43" s="242" t="str">
        <f>_xlfn.XLOOKUP($A43,'report (44)fromNACO'!$C$3:$C$87,'report (44)fromNACO'!$D$3:$D$87,"")</f>
        <v>Highway Superintendent</v>
      </c>
      <c r="L43" s="242" t="str">
        <f>_xlfn.XLOOKUP($A43,'report (44)fromNACO'!$C$3:$C$87,'report (44)fromNACO'!$I$3:$I$87,"")</f>
        <v>(308) 754-5364</v>
      </c>
      <c r="M43" s="242"/>
      <c r="N43" s="242" t="str">
        <f>_xlfn.XLOOKUP($A43,'report (44)fromNACO'!$C$3:$C$87,'report (44)fromNACO'!$J$3:$J$87,"")</f>
        <v>howardcoroads@gmail.com</v>
      </c>
      <c r="O43" s="242" t="str">
        <f>_xlfn.XLOOKUP($A43,'report (44)fromNACO'!$C$3:$C$87,'report (44)fromNACO'!$K$3:$K$87,"")</f>
        <v>Central</v>
      </c>
      <c r="P43" s="243" t="s">
        <v>5332</v>
      </c>
      <c r="Q43" s="171"/>
    </row>
    <row r="44" spans="1:17" x14ac:dyDescent="0.25">
      <c r="A44" s="237" t="s">
        <v>361</v>
      </c>
      <c r="B44" s="242" t="str">
        <f>_xlfn.XLOOKUP($A44,'report (44)fromNACO'!$C$3:$C$87,'report (44)fromNACO'!$B$3:$B$87,"")</f>
        <v/>
      </c>
      <c r="C44" s="242" t="str">
        <f>_xlfn.XLOOKUP($A44,'report (44)fromNACO'!$C$3:$C$87,'report (44)fromNACO'!$A$3:$A$87,"")</f>
        <v/>
      </c>
      <c r="D44" s="242"/>
      <c r="E44" s="242" t="str">
        <f>_xlfn.XLOOKUP($A44,'report (44)fromNACO'!$C$3:$C$87,'report (44)fromNACO'!$E$3:$E$87,"")</f>
        <v/>
      </c>
      <c r="F44" s="242"/>
      <c r="G44" s="242" t="str">
        <f>_xlfn.XLOOKUP($A44,'report (44)fromNACO'!$C$3:$C$87,'report (44)fromNACO'!$F$3:$F$87,"")</f>
        <v/>
      </c>
      <c r="H44" s="242" t="s">
        <v>5328</v>
      </c>
      <c r="I44" s="242" t="str">
        <f>_xlfn.XLOOKUP($A44,'report (44)fromNACO'!$C$3:$C$87,'report (44)fromNACO'!$H$3:$H$87,"")</f>
        <v/>
      </c>
      <c r="J44" s="242" t="str">
        <f>_xlfn.XLOOKUP($A44,'report (44)fromNACO'!$C$3:$C$87,'report (44)fromNACO'!$C$3:$C$87,"")</f>
        <v/>
      </c>
      <c r="K44" s="242" t="str">
        <f>_xlfn.XLOOKUP($A44,'report (44)fromNACO'!$C$3:$C$87,'report (44)fromNACO'!$D$3:$D$87,"")</f>
        <v/>
      </c>
      <c r="L44" s="242" t="str">
        <f>_xlfn.XLOOKUP($A44,'report (44)fromNACO'!$C$3:$C$87,'report (44)fromNACO'!$I$3:$I$87,"")</f>
        <v/>
      </c>
      <c r="M44" s="242"/>
      <c r="N44" s="242" t="str">
        <f>_xlfn.XLOOKUP($A44,'report (44)fromNACO'!$C$3:$C$87,'report (44)fromNACO'!$J$3:$J$87,"")</f>
        <v/>
      </c>
      <c r="O44" s="242" t="str">
        <f>_xlfn.XLOOKUP($A44,'report (44)fromNACO'!$C$3:$C$87,'report (44)fromNACO'!$K$3:$K$87,"")</f>
        <v/>
      </c>
      <c r="P44" s="243" t="s">
        <v>5332</v>
      </c>
      <c r="Q44" s="171"/>
    </row>
    <row r="45" spans="1:17" x14ac:dyDescent="0.25">
      <c r="A45" s="237" t="s">
        <v>366</v>
      </c>
      <c r="B45" s="242" t="str">
        <f>_xlfn.XLOOKUP($A45,'report (44)fromNACO'!$C$3:$C$87,'report (44)fromNACO'!$B$3:$B$87,"")</f>
        <v>Schaardt</v>
      </c>
      <c r="C45" s="242" t="str">
        <f>_xlfn.XLOOKUP($A45,'report (44)fromNACO'!$C$3:$C$87,'report (44)fromNACO'!$A$3:$A$87,"")</f>
        <v>Matt</v>
      </c>
      <c r="D45" s="242"/>
      <c r="E45" s="242" t="str">
        <f>_xlfn.XLOOKUP($A45,'report (44)fromNACO'!$C$3:$C$87,'report (44)fromNACO'!$E$3:$E$87,"")</f>
        <v>813 N 1st Street</v>
      </c>
      <c r="F45" s="242"/>
      <c r="G45" s="242" t="str">
        <f>_xlfn.XLOOKUP($A45,'report (44)fromNACO'!$C$3:$C$87,'report (44)fromNACO'!$F$3:$F$87,"")</f>
        <v>Tecumseh</v>
      </c>
      <c r="H45" s="242" t="s">
        <v>5328</v>
      </c>
      <c r="I45" s="242">
        <f>_xlfn.XLOOKUP($A45,'report (44)fromNACO'!$C$3:$C$87,'report (44)fromNACO'!$H$3:$H$87,"")</f>
        <v>68450</v>
      </c>
      <c r="J45" s="242" t="str">
        <f>_xlfn.XLOOKUP($A45,'report (44)fromNACO'!$C$3:$C$87,'report (44)fromNACO'!$C$3:$C$87,"")</f>
        <v>Johnson</v>
      </c>
      <c r="K45" s="242" t="str">
        <f>_xlfn.XLOOKUP($A45,'report (44)fromNACO'!$C$3:$C$87,'report (44)fromNACO'!$D$3:$D$87,"")</f>
        <v>Highway Superintendent</v>
      </c>
      <c r="L45" s="242" t="str">
        <f>_xlfn.XLOOKUP($A45,'report (44)fromNACO'!$C$3:$C$87,'report (44)fromNACO'!$I$3:$I$87,"")</f>
        <v>(402) 335-3789</v>
      </c>
      <c r="M45" s="242"/>
      <c r="N45" s="242" t="str">
        <f>_xlfn.XLOOKUP($A45,'report (44)fromNACO'!$C$3:$C$87,'report (44)fromNACO'!$J$3:$J$87,"")</f>
        <v>mattjocoroads@gmail.com</v>
      </c>
      <c r="O45" s="242" t="str">
        <f>_xlfn.XLOOKUP($A45,'report (44)fromNACO'!$C$3:$C$87,'report (44)fromNACO'!$K$3:$K$87,"")</f>
        <v>Southeast</v>
      </c>
      <c r="P45" s="243" t="s">
        <v>5332</v>
      </c>
      <c r="Q45" s="171"/>
    </row>
    <row r="46" spans="1:17" x14ac:dyDescent="0.25">
      <c r="A46" s="237" t="s">
        <v>4017</v>
      </c>
      <c r="B46" s="242" t="str">
        <f>_xlfn.XLOOKUP($A46,'report (44)fromNACO'!$C$3:$C$87,'report (44)fromNACO'!$B$3:$B$87,"")</f>
        <v>Smith</v>
      </c>
      <c r="C46" s="242" t="str">
        <f>_xlfn.XLOOKUP($A46,'report (44)fromNACO'!$C$3:$C$87,'report (44)fromNACO'!$A$3:$A$87,"")</f>
        <v>Randall</v>
      </c>
      <c r="D46" s="242"/>
      <c r="E46" s="242" t="str">
        <f>_xlfn.XLOOKUP($A46,'report (44)fromNACO'!$C$3:$C$87,'report (44)fromNACO'!$E$3:$E$87,"")</f>
        <v>1124 E 9th St</v>
      </c>
      <c r="F46" s="242"/>
      <c r="G46" s="242" t="str">
        <f>_xlfn.XLOOKUP($A46,'report (44)fromNACO'!$C$3:$C$87,'report (44)fromNACO'!$F$3:$F$87,"")</f>
        <v>Minden</v>
      </c>
      <c r="H46" s="242" t="s">
        <v>5328</v>
      </c>
      <c r="I46" s="242">
        <f>_xlfn.XLOOKUP($A46,'report (44)fromNACO'!$C$3:$C$87,'report (44)fromNACO'!$H$3:$H$87,"")</f>
        <v>68959</v>
      </c>
      <c r="J46" s="242" t="str">
        <f>_xlfn.XLOOKUP($A46,'report (44)fromNACO'!$C$3:$C$87,'report (44)fromNACO'!$C$3:$C$87,"")</f>
        <v>Kearney</v>
      </c>
      <c r="K46" s="242" t="str">
        <f>_xlfn.XLOOKUP($A46,'report (44)fromNACO'!$C$3:$C$87,'report (44)fromNACO'!$D$3:$D$87,"")</f>
        <v>Highway Superintendent</v>
      </c>
      <c r="L46" s="242" t="str">
        <f>_xlfn.XLOOKUP($A46,'report (44)fromNACO'!$C$3:$C$87,'report (44)fromNACO'!$I$3:$I$87,"")</f>
        <v>(308) 832-2854</v>
      </c>
      <c r="M46" s="242"/>
      <c r="N46" s="242" t="str">
        <f>_xlfn.XLOOKUP($A46,'report (44)fromNACO'!$C$3:$C$87,'report (44)fromNACO'!$J$3:$J$87,"")</f>
        <v>kcroad@kearneycounty.org</v>
      </c>
      <c r="O46" s="242" t="str">
        <f>_xlfn.XLOOKUP($A46,'report (44)fromNACO'!$C$3:$C$87,'report (44)fromNACO'!$K$3:$K$87,"")</f>
        <v>Central</v>
      </c>
      <c r="P46" s="243" t="s">
        <v>5332</v>
      </c>
      <c r="Q46" s="171"/>
    </row>
    <row r="47" spans="1:17" x14ac:dyDescent="0.25">
      <c r="A47" s="237" t="s">
        <v>5261</v>
      </c>
      <c r="B47" s="242" t="str">
        <f>_xlfn.XLOOKUP($A47,'report (44)fromNACO'!$C$3:$C$87,'report (44)fromNACO'!$B$3:$B$87,"")</f>
        <v>Krajewski</v>
      </c>
      <c r="C47" s="242" t="str">
        <f>_xlfn.XLOOKUP($A47,'report (44)fromNACO'!$C$3:$C$87,'report (44)fromNACO'!$A$3:$A$87,"")</f>
        <v>Toney</v>
      </c>
      <c r="D47" s="242"/>
      <c r="E47" s="242" t="str">
        <f>_xlfn.XLOOKUP($A47,'report (44)fromNACO'!$C$3:$C$87,'report (44)fromNACO'!$E$3:$E$87,"")</f>
        <v>1211 Road East J North</v>
      </c>
      <c r="F47" s="242"/>
      <c r="G47" s="242" t="str">
        <f>_xlfn.XLOOKUP($A47,'report (44)fromNACO'!$C$3:$C$87,'report (44)fromNACO'!$F$3:$F$87,"")</f>
        <v>Paxton</v>
      </c>
      <c r="H47" s="242" t="s">
        <v>5328</v>
      </c>
      <c r="I47" s="242">
        <f>_xlfn.XLOOKUP($A47,'report (44)fromNACO'!$C$3:$C$87,'report (44)fromNACO'!$H$3:$H$87,"")</f>
        <v>69155</v>
      </c>
      <c r="J47" s="242" t="str">
        <f>_xlfn.XLOOKUP($A47,'report (44)fromNACO'!$C$3:$C$87,'report (44)fromNACO'!$C$3:$C$87,"")</f>
        <v>Keith</v>
      </c>
      <c r="K47" s="242" t="str">
        <f>_xlfn.XLOOKUP($A47,'report (44)fromNACO'!$C$3:$C$87,'report (44)fromNACO'!$D$3:$D$87,"")</f>
        <v>Highway Superintendent, Commissioner</v>
      </c>
      <c r="L47" s="242" t="str">
        <f>_xlfn.XLOOKUP($A47,'report (44)fromNACO'!$C$3:$C$87,'report (44)fromNACO'!$I$3:$I$87,"")</f>
        <v>(308) 289-0655</v>
      </c>
      <c r="M47" s="242"/>
      <c r="N47" s="242" t="str">
        <f>_xlfn.XLOOKUP($A47,'report (44)fromNACO'!$C$3:$C$87,'report (44)fromNACO'!$J$3:$J$87,"")</f>
        <v>tkrajewski@keithcountyne.gov</v>
      </c>
      <c r="O47" s="242" t="str">
        <f>_xlfn.XLOOKUP($A47,'report (44)fromNACO'!$C$3:$C$87,'report (44)fromNACO'!$K$3:$K$87,"")</f>
        <v>West Central</v>
      </c>
      <c r="P47" s="243" t="s">
        <v>5332</v>
      </c>
      <c r="Q47" s="171"/>
    </row>
    <row r="48" spans="1:17" x14ac:dyDescent="0.25">
      <c r="A48" s="237" t="s">
        <v>2416</v>
      </c>
      <c r="B48" s="242" t="str">
        <f>_xlfn.XLOOKUP($A48,'report (44)fromNACO'!$C$3:$C$87,'report (44)fromNACO'!$B$3:$B$87,"")</f>
        <v>Smith</v>
      </c>
      <c r="C48" s="242" t="str">
        <f>_xlfn.XLOOKUP($A48,'report (44)fromNACO'!$C$3:$C$87,'report (44)fromNACO'!$A$3:$A$87,"")</f>
        <v>Lloyd</v>
      </c>
      <c r="D48" s="242"/>
      <c r="E48" s="242" t="str">
        <f>_xlfn.XLOOKUP($A48,'report (44)fromNACO'!$C$3:$C$87,'report (44)fromNACO'!$E$3:$E$87,"")</f>
        <v>PO Box 50</v>
      </c>
      <c r="F48" s="242"/>
      <c r="G48" s="242" t="str">
        <f>_xlfn.XLOOKUP($A48,'report (44)fromNACO'!$C$3:$C$87,'report (44)fromNACO'!$F$3:$F$87,"")</f>
        <v>Valentine</v>
      </c>
      <c r="H48" s="242" t="s">
        <v>5328</v>
      </c>
      <c r="I48" s="242">
        <f>_xlfn.XLOOKUP($A48,'report (44)fromNACO'!$C$3:$C$87,'report (44)fromNACO'!$H$3:$H$87,"")</f>
        <v>69201</v>
      </c>
      <c r="J48" s="242" t="str">
        <f>_xlfn.XLOOKUP($A48,'report (44)fromNACO'!$C$3:$C$87,'report (44)fromNACO'!$C$3:$C$87,"")</f>
        <v>Keya Paha</v>
      </c>
      <c r="K48" s="242" t="str">
        <f>_xlfn.XLOOKUP($A48,'report (44)fromNACO'!$C$3:$C$87,'report (44)fromNACO'!$D$3:$D$87,"")</f>
        <v>Highway Superintendent, Surveyor</v>
      </c>
      <c r="L48" s="242" t="str">
        <f>_xlfn.XLOOKUP($A48,'report (44)fromNACO'!$C$3:$C$87,'report (44)fromNACO'!$I$3:$I$87,"")</f>
        <v>(402) 376-2691</v>
      </c>
      <c r="M48" s="242"/>
      <c r="N48" s="242" t="str">
        <f>_xlfn.XLOOKUP($A48,'report (44)fromNACO'!$C$3:$C$87,'report (44)fromNACO'!$J$3:$J$87,"")</f>
        <v>nvcllc95@gmail.com</v>
      </c>
      <c r="O48" s="242" t="str">
        <f>_xlfn.XLOOKUP($A48,'report (44)fromNACO'!$C$3:$C$87,'report (44)fromNACO'!$K$3:$K$87,"")</f>
        <v>Northeast</v>
      </c>
      <c r="P48" s="243" t="s">
        <v>5332</v>
      </c>
      <c r="Q48" s="171"/>
    </row>
    <row r="49" spans="1:17" x14ac:dyDescent="0.25">
      <c r="A49" s="237" t="s">
        <v>3199</v>
      </c>
      <c r="B49" s="242" t="str">
        <f>_xlfn.XLOOKUP($A49,'report (44)fromNACO'!$C$3:$C$87,'report (44)fromNACO'!$B$3:$B$87,"")</f>
        <v>Bymer</v>
      </c>
      <c r="C49" s="242" t="str">
        <f>_xlfn.XLOOKUP($A49,'report (44)fromNACO'!$C$3:$C$87,'report (44)fromNACO'!$A$3:$A$87,"")</f>
        <v>Randy</v>
      </c>
      <c r="D49" s="242"/>
      <c r="E49" s="242" t="str">
        <f>_xlfn.XLOOKUP($A49,'report (44)fromNACO'!$C$3:$C$87,'report (44)fromNACO'!$E$3:$E$87,"")</f>
        <v>PO Box 363</v>
      </c>
      <c r="F49" s="242"/>
      <c r="G49" s="242" t="str">
        <f>_xlfn.XLOOKUP($A49,'report (44)fromNACO'!$C$3:$C$87,'report (44)fromNACO'!$F$3:$F$87,"")</f>
        <v>Kimball</v>
      </c>
      <c r="H49" s="242" t="s">
        <v>5328</v>
      </c>
      <c r="I49" s="242">
        <f>_xlfn.XLOOKUP($A49,'report (44)fromNACO'!$C$3:$C$87,'report (44)fromNACO'!$H$3:$H$87,"")</f>
        <v>69145</v>
      </c>
      <c r="J49" s="242" t="str">
        <f>_xlfn.XLOOKUP($A49,'report (44)fromNACO'!$C$3:$C$87,'report (44)fromNACO'!$C$3:$C$87,"")</f>
        <v>Kimball</v>
      </c>
      <c r="K49" s="242" t="str">
        <f>_xlfn.XLOOKUP($A49,'report (44)fromNACO'!$C$3:$C$87,'report (44)fromNACO'!$D$3:$D$87,"")</f>
        <v>Highway Superintendent</v>
      </c>
      <c r="L49" s="242" t="str">
        <f>_xlfn.XLOOKUP($A49,'report (44)fromNACO'!$C$3:$C$87,'report (44)fromNACO'!$I$3:$I$87,"")</f>
        <v>(308) 235-2681</v>
      </c>
      <c r="M49" s="242"/>
      <c r="N49" s="242" t="str">
        <f>_xlfn.XLOOKUP($A49,'report (44)fromNACO'!$C$3:$C$87,'report (44)fromNACO'!$J$3:$J$87,"")</f>
        <v>randy.bymer@kimballcountyne.gov</v>
      </c>
      <c r="O49" s="242" t="str">
        <f>_xlfn.XLOOKUP($A49,'report (44)fromNACO'!$C$3:$C$87,'report (44)fromNACO'!$K$3:$K$87,"")</f>
        <v>Panhandle</v>
      </c>
      <c r="P49" s="243" t="s">
        <v>5332</v>
      </c>
      <c r="Q49" s="171"/>
    </row>
    <row r="50" spans="1:17" x14ac:dyDescent="0.25">
      <c r="A50" s="237" t="s">
        <v>431</v>
      </c>
      <c r="B50" s="242" t="str">
        <f>_xlfn.XLOOKUP($A50,'report (44)fromNACO'!$C$3:$C$87,'report (44)fromNACO'!$B$3:$B$87,"")</f>
        <v>Barta</v>
      </c>
      <c r="C50" s="242" t="str">
        <f>_xlfn.XLOOKUP($A50,'report (44)fromNACO'!$C$3:$C$87,'report (44)fromNACO'!$A$3:$A$87,"")</f>
        <v>Kevin</v>
      </c>
      <c r="D50" s="242"/>
      <c r="E50" s="242" t="str">
        <f>_xlfn.XLOOKUP($A50,'report (44)fromNACO'!$C$3:$C$87,'report (44)fromNACO'!$E$3:$E$87,"")</f>
        <v>PO Box 85</v>
      </c>
      <c r="F50" s="242"/>
      <c r="G50" s="242" t="str">
        <f>_xlfn.XLOOKUP($A50,'report (44)fromNACO'!$C$3:$C$87,'report (44)fromNACO'!$F$3:$F$87,"")</f>
        <v>Center</v>
      </c>
      <c r="H50" s="242" t="s">
        <v>5328</v>
      </c>
      <c r="I50" s="242">
        <f>_xlfn.XLOOKUP($A50,'report (44)fromNACO'!$C$3:$C$87,'report (44)fromNACO'!$H$3:$H$87,"")</f>
        <v>68724</v>
      </c>
      <c r="J50" s="242" t="str">
        <f>_xlfn.XLOOKUP($A50,'report (44)fromNACO'!$C$3:$C$87,'report (44)fromNACO'!$C$3:$C$87,"")</f>
        <v>Knox</v>
      </c>
      <c r="K50" s="242" t="str">
        <f>_xlfn.XLOOKUP($A50,'report (44)fromNACO'!$C$3:$C$87,'report (44)fromNACO'!$D$3:$D$87,"")</f>
        <v>Highway Superintendent</v>
      </c>
      <c r="L50" s="242" t="str">
        <f>_xlfn.XLOOKUP($A50,'report (44)fromNACO'!$C$3:$C$87,'report (44)fromNACO'!$I$3:$I$87,"")</f>
        <v>(402) 288-5610</v>
      </c>
      <c r="M50" s="242"/>
      <c r="N50" s="242" t="str">
        <f>_xlfn.XLOOKUP($A50,'report (44)fromNACO'!$C$3:$C$87,'report (44)fromNACO'!$J$3:$J$87,"")</f>
        <v>hwysupt@knoxcountyne.gov</v>
      </c>
      <c r="O50" s="242" t="str">
        <f>_xlfn.XLOOKUP($A50,'report (44)fromNACO'!$C$3:$C$87,'report (44)fromNACO'!$K$3:$K$87,"")</f>
        <v>Northeast</v>
      </c>
      <c r="P50" s="243" t="s">
        <v>5332</v>
      </c>
      <c r="Q50" s="171"/>
    </row>
    <row r="51" spans="1:17" x14ac:dyDescent="0.25">
      <c r="A51" s="237" t="s">
        <v>1202</v>
      </c>
      <c r="B51" s="242" t="str">
        <f>_xlfn.XLOOKUP($A51,'report (44)fromNACO'!$C$3:$C$87,'report (44)fromNACO'!$B$3:$B$87,"")</f>
        <v>Dingman</v>
      </c>
      <c r="C51" s="242" t="str">
        <f>_xlfn.XLOOKUP($A51,'report (44)fromNACO'!$C$3:$C$87,'report (44)fromNACO'!$A$3:$A$87,"")</f>
        <v>Pamela</v>
      </c>
      <c r="D51" s="242"/>
      <c r="E51" s="242" t="str">
        <f>_xlfn.XLOOKUP($A51,'report (44)fromNACO'!$C$3:$C$87,'report (44)fromNACO'!$E$3:$E$87,"")</f>
        <v>444 Cherrycreek Rd, Bldg C</v>
      </c>
      <c r="F51" s="242"/>
      <c r="G51" s="242" t="str">
        <f>_xlfn.XLOOKUP($A51,'report (44)fromNACO'!$C$3:$C$87,'report (44)fromNACO'!$F$3:$F$87,"")</f>
        <v>Lincoln</v>
      </c>
      <c r="H51" s="242" t="s">
        <v>5328</v>
      </c>
      <c r="I51" s="242">
        <f>_xlfn.XLOOKUP($A51,'report (44)fromNACO'!$C$3:$C$87,'report (44)fromNACO'!$H$3:$H$87,"")</f>
        <v>68528</v>
      </c>
      <c r="J51" s="242" t="str">
        <f>_xlfn.XLOOKUP($A51,'report (44)fromNACO'!$C$3:$C$87,'report (44)fromNACO'!$C$3:$C$87,"")</f>
        <v>Lancaster</v>
      </c>
      <c r="K51" s="242" t="str">
        <f>_xlfn.XLOOKUP($A51,'report (44)fromNACO'!$C$3:$C$87,'report (44)fromNACO'!$D$3:$D$87,"")</f>
        <v>Highway Superintendent, Engineer</v>
      </c>
      <c r="L51" s="242" t="str">
        <f>_xlfn.XLOOKUP($A51,'report (44)fromNACO'!$C$3:$C$87,'report (44)fromNACO'!$I$3:$I$87,"")</f>
        <v>(402) 441-7681</v>
      </c>
      <c r="M51" s="242"/>
      <c r="N51" s="242" t="str">
        <f>_xlfn.XLOOKUP($A51,'report (44)fromNACO'!$C$3:$C$87,'report (44)fromNACO'!$J$3:$J$87,"")</f>
        <v>pdingman@lancaster.ne.gov</v>
      </c>
      <c r="O51" s="242" t="str">
        <f>_xlfn.XLOOKUP($A51,'report (44)fromNACO'!$C$3:$C$87,'report (44)fromNACO'!$K$3:$K$87,"")</f>
        <v>Southeast</v>
      </c>
      <c r="P51" s="243" t="s">
        <v>5332</v>
      </c>
      <c r="Q51" s="171"/>
    </row>
    <row r="52" spans="1:17" x14ac:dyDescent="0.25">
      <c r="A52" s="237" t="s">
        <v>1688</v>
      </c>
      <c r="B52" s="242" t="str">
        <f>_xlfn.XLOOKUP($A52,'report (44)fromNACO'!$C$3:$C$87,'report (44)fromNACO'!$B$3:$B$87,"")</f>
        <v/>
      </c>
      <c r="C52" s="242" t="str">
        <f>_xlfn.XLOOKUP($A52,'report (44)fromNACO'!$C$3:$C$87,'report (44)fromNACO'!$A$3:$A$87,"")</f>
        <v/>
      </c>
      <c r="D52" s="242"/>
      <c r="E52" s="242" t="str">
        <f>_xlfn.XLOOKUP($A52,'report (44)fromNACO'!$C$3:$C$87,'report (44)fromNACO'!$E$3:$E$87,"")</f>
        <v/>
      </c>
      <c r="F52" s="242"/>
      <c r="G52" s="242" t="str">
        <f>_xlfn.XLOOKUP($A52,'report (44)fromNACO'!$C$3:$C$87,'report (44)fromNACO'!$F$3:$F$87,"")</f>
        <v/>
      </c>
      <c r="H52" s="242" t="s">
        <v>5328</v>
      </c>
      <c r="I52" s="242" t="str">
        <f>_xlfn.XLOOKUP($A52,'report (44)fromNACO'!$C$3:$C$87,'report (44)fromNACO'!$H$3:$H$87,"")</f>
        <v/>
      </c>
      <c r="J52" s="242" t="str">
        <f>_xlfn.XLOOKUP($A52,'report (44)fromNACO'!$C$3:$C$87,'report (44)fromNACO'!$C$3:$C$87,"")</f>
        <v/>
      </c>
      <c r="K52" s="242" t="str">
        <f>_xlfn.XLOOKUP($A52,'report (44)fromNACO'!$C$3:$C$87,'report (44)fromNACO'!$D$3:$D$87,"")</f>
        <v/>
      </c>
      <c r="L52" s="242" t="str">
        <f>_xlfn.XLOOKUP($A52,'report (44)fromNACO'!$C$3:$C$87,'report (44)fromNACO'!$I$3:$I$87,"")</f>
        <v/>
      </c>
      <c r="M52" s="242"/>
      <c r="N52" s="242" t="str">
        <f>_xlfn.XLOOKUP($A52,'report (44)fromNACO'!$C$3:$C$87,'report (44)fromNACO'!$J$3:$J$87,"")</f>
        <v/>
      </c>
      <c r="O52" s="242" t="str">
        <f>_xlfn.XLOOKUP($A52,'report (44)fromNACO'!$C$3:$C$87,'report (44)fromNACO'!$K$3:$K$87,"")</f>
        <v/>
      </c>
      <c r="P52" s="243" t="s">
        <v>5332</v>
      </c>
      <c r="Q52" s="171"/>
    </row>
    <row r="53" spans="1:17" x14ac:dyDescent="0.25">
      <c r="A53" s="237" t="s">
        <v>2185</v>
      </c>
      <c r="B53" s="242" t="str">
        <f>_xlfn.XLOOKUP($A53,'report (44)fromNACO'!$C$3:$C$87,'report (44)fromNACO'!$B$3:$B$87,"")</f>
        <v>Johnson</v>
      </c>
      <c r="C53" s="242" t="str">
        <f>_xlfn.XLOOKUP($A53,'report (44)fromNACO'!$C$3:$C$87,'report (44)fromNACO'!$A$3:$A$87,"")</f>
        <v>Richard</v>
      </c>
      <c r="D53" s="242"/>
      <c r="E53" s="242" t="str">
        <f>_xlfn.XLOOKUP($A53,'report (44)fromNACO'!$C$3:$C$87,'report (44)fromNACO'!$E$3:$E$87,"")</f>
        <v>1909 Vicki Lane, Ste 100</v>
      </c>
      <c r="F53" s="242"/>
      <c r="G53" s="242" t="str">
        <f>_xlfn.XLOOKUP($A53,'report (44)fromNACO'!$C$3:$C$87,'report (44)fromNACO'!$F$3:$F$87,"")</f>
        <v>Norfolk</v>
      </c>
      <c r="H53" s="242" t="s">
        <v>5328</v>
      </c>
      <c r="I53" s="242">
        <f>_xlfn.XLOOKUP($A53,'report (44)fromNACO'!$C$3:$C$87,'report (44)fromNACO'!$H$3:$H$87,"")</f>
        <v>68701</v>
      </c>
      <c r="J53" s="242" t="str">
        <f>_xlfn.XLOOKUP($A53,'report (44)fromNACO'!$C$3:$C$87,'report (44)fromNACO'!$C$3:$C$87,"")</f>
        <v>Loup</v>
      </c>
      <c r="K53" s="242" t="str">
        <f>_xlfn.XLOOKUP($A53,'report (44)fromNACO'!$C$3:$C$87,'report (44)fromNACO'!$D$3:$D$87,"")</f>
        <v>Highway Superintendent</v>
      </c>
      <c r="L53" s="242" t="str">
        <f>_xlfn.XLOOKUP($A53,'report (44)fromNACO'!$C$3:$C$87,'report (44)fromNACO'!$I$3:$I$87,"")</f>
        <v>(402) 750-5492</v>
      </c>
      <c r="M53" s="242"/>
      <c r="N53" s="242" t="str">
        <f>_xlfn.XLOOKUP($A53,'report (44)fromNACO'!$C$3:$C$87,'report (44)fromNACO'!$J$3:$J$87,"")</f>
        <v>rjohnson@mwaeng.com</v>
      </c>
      <c r="O53" s="242" t="str">
        <f>_xlfn.XLOOKUP($A53,'report (44)fromNACO'!$C$3:$C$87,'report (44)fromNACO'!$K$3:$K$87,"")</f>
        <v>Central</v>
      </c>
      <c r="P53" s="243" t="s">
        <v>5332</v>
      </c>
      <c r="Q53" s="171"/>
    </row>
    <row r="54" spans="1:17" x14ac:dyDescent="0.25">
      <c r="A54" s="237" t="s">
        <v>652</v>
      </c>
      <c r="B54" s="242" t="str">
        <f>_xlfn.XLOOKUP($A54,'report (44)fromNACO'!$C$3:$C$87,'report (44)fromNACO'!$B$3:$B$87,"")</f>
        <v>Johnson</v>
      </c>
      <c r="C54" s="242" t="str">
        <f>_xlfn.XLOOKUP($A54,'report (44)fromNACO'!$C$3:$C$87,'report (44)fromNACO'!$A$3:$A$87,"")</f>
        <v>Richard</v>
      </c>
      <c r="D54" s="242"/>
      <c r="E54" s="242" t="str">
        <f>_xlfn.XLOOKUP($A54,'report (44)fromNACO'!$C$3:$C$87,'report (44)fromNACO'!$E$3:$E$87,"")</f>
        <v>1909 Vicki Lane, Ste 100</v>
      </c>
      <c r="F54" s="242"/>
      <c r="G54" s="242" t="str">
        <f>_xlfn.XLOOKUP($A54,'report (44)fromNACO'!$C$3:$C$87,'report (44)fromNACO'!$F$3:$F$87,"")</f>
        <v>Norfolk</v>
      </c>
      <c r="H54" s="242" t="s">
        <v>5328</v>
      </c>
      <c r="I54" s="242">
        <f>_xlfn.XLOOKUP($A54,'report (44)fromNACO'!$C$3:$C$87,'report (44)fromNACO'!$H$3:$H$87,"")</f>
        <v>68701</v>
      </c>
      <c r="J54" s="242" t="str">
        <f>_xlfn.XLOOKUP($A54,'report (44)fromNACO'!$C$3:$C$87,'report (44)fromNACO'!$C$3:$C$87,"")</f>
        <v>Madison</v>
      </c>
      <c r="K54" s="242" t="str">
        <f>_xlfn.XLOOKUP($A54,'report (44)fromNACO'!$C$3:$C$87,'report (44)fromNACO'!$D$3:$D$87,"")</f>
        <v>Highway Superintendent</v>
      </c>
      <c r="L54" s="242" t="str">
        <f>_xlfn.XLOOKUP($A54,'report (44)fromNACO'!$C$3:$C$87,'report (44)fromNACO'!$I$3:$I$87,"")</f>
        <v>(402) 750-5492</v>
      </c>
      <c r="M54" s="242"/>
      <c r="N54" s="242" t="str">
        <f>_xlfn.XLOOKUP($A54,'report (44)fromNACO'!$C$3:$C$87,'report (44)fromNACO'!$J$3:$J$87,"")</f>
        <v>rjohnson@mwaeng.com</v>
      </c>
      <c r="O54" s="242" t="str">
        <f>_xlfn.XLOOKUP($A54,'report (44)fromNACO'!$C$3:$C$87,'report (44)fromNACO'!$K$3:$K$87,"")</f>
        <v>Northeast</v>
      </c>
      <c r="P54" s="243" t="s">
        <v>5332</v>
      </c>
      <c r="Q54" s="171"/>
    </row>
    <row r="55" spans="1:17" x14ac:dyDescent="0.25">
      <c r="A55" s="237" t="s">
        <v>435</v>
      </c>
      <c r="B55" s="242" t="str">
        <f>_xlfn.XLOOKUP($A55,'report (44)fromNACO'!$C$3:$C$87,'report (44)fromNACO'!$B$3:$B$87,"")</f>
        <v>Kunze</v>
      </c>
      <c r="C55" s="242" t="str">
        <f>_xlfn.XLOOKUP($A55,'report (44)fromNACO'!$C$3:$C$87,'report (44)fromNACO'!$A$3:$A$87,"")</f>
        <v>Brent</v>
      </c>
      <c r="D55" s="242"/>
      <c r="E55" s="242" t="str">
        <f>_xlfn.XLOOKUP($A55,'report (44)fromNACO'!$C$3:$C$87,'report (44)fromNACO'!$E$3:$E$87,"")</f>
        <v>PO Box 27</v>
      </c>
      <c r="F55" s="242"/>
      <c r="G55" s="242" t="str">
        <f>_xlfn.XLOOKUP($A55,'report (44)fromNACO'!$C$3:$C$87,'report (44)fromNACO'!$F$3:$F$87,"")</f>
        <v>Central City</v>
      </c>
      <c r="H55" s="242" t="s">
        <v>5328</v>
      </c>
      <c r="I55" s="242">
        <f>_xlfn.XLOOKUP($A55,'report (44)fromNACO'!$C$3:$C$87,'report (44)fromNACO'!$H$3:$H$87,"")</f>
        <v>68826</v>
      </c>
      <c r="J55" s="242" t="str">
        <f>_xlfn.XLOOKUP($A55,'report (44)fromNACO'!$C$3:$C$87,'report (44)fromNACO'!$C$3:$C$87,"")</f>
        <v>Merrick</v>
      </c>
      <c r="K55" s="242" t="str">
        <f>_xlfn.XLOOKUP($A55,'report (44)fromNACO'!$C$3:$C$87,'report (44)fromNACO'!$D$3:$D$87,"")</f>
        <v>Highway Superintendent</v>
      </c>
      <c r="L55" s="242" t="str">
        <f>_xlfn.XLOOKUP($A55,'report (44)fromNACO'!$C$3:$C$87,'report (44)fromNACO'!$I$3:$I$87,"")</f>
        <v>308-946-2164</v>
      </c>
      <c r="M55" s="242"/>
      <c r="N55" s="242" t="str">
        <f>_xlfn.XLOOKUP($A55,'report (44)fromNACO'!$C$3:$C$87,'report (44)fromNACO'!$J$3:$J$87,"")</f>
        <v>Brent.Kunze@merrickcountyne.gov</v>
      </c>
      <c r="O55" s="242" t="str">
        <f>_xlfn.XLOOKUP($A55,'report (44)fromNACO'!$C$3:$C$87,'report (44)fromNACO'!$K$3:$K$87,"")</f>
        <v>Central</v>
      </c>
      <c r="P55" s="243" t="s">
        <v>5332</v>
      </c>
      <c r="Q55" s="171"/>
    </row>
    <row r="56" spans="1:17" x14ac:dyDescent="0.25">
      <c r="A56" s="237" t="s">
        <v>538</v>
      </c>
      <c r="B56" s="242" t="str">
        <f>_xlfn.XLOOKUP($A56,'report (44)fromNACO'!$C$3:$C$87,'report (44)fromNACO'!$B$3:$B$87,"")</f>
        <v>Bernt</v>
      </c>
      <c r="C56" s="242" t="str">
        <f>_xlfn.XLOOKUP($A56,'report (44)fromNACO'!$C$3:$C$87,'report (44)fromNACO'!$A$3:$A$87,"")</f>
        <v>Tony</v>
      </c>
      <c r="D56" s="242"/>
      <c r="E56" s="242" t="str">
        <f>_xlfn.XLOOKUP($A56,'report (44)fromNACO'!$C$3:$C$87,'report (44)fromNACO'!$E$3:$E$87,"")</f>
        <v>PO Box 338</v>
      </c>
      <c r="F56" s="242"/>
      <c r="G56" s="242" t="str">
        <f>_xlfn.XLOOKUP($A56,'report (44)fromNACO'!$C$3:$C$87,'report (44)fromNACO'!$F$3:$F$87,"")</f>
        <v>Fullerton</v>
      </c>
      <c r="H56" s="242" t="s">
        <v>5328</v>
      </c>
      <c r="I56" s="242">
        <f>_xlfn.XLOOKUP($A56,'report (44)fromNACO'!$C$3:$C$87,'report (44)fromNACO'!$H$3:$H$87,"")</f>
        <v>68638</v>
      </c>
      <c r="J56" s="242" t="str">
        <f>_xlfn.XLOOKUP($A56,'report (44)fromNACO'!$C$3:$C$87,'report (44)fromNACO'!$C$3:$C$87,"")</f>
        <v>Nance</v>
      </c>
      <c r="K56" s="242" t="str">
        <f>_xlfn.XLOOKUP($A56,'report (44)fromNACO'!$C$3:$C$87,'report (44)fromNACO'!$D$3:$D$87,"")</f>
        <v>Highway Superintendent</v>
      </c>
      <c r="L56" s="242" t="str">
        <f>_xlfn.XLOOKUP($A56,'report (44)fromNACO'!$C$3:$C$87,'report (44)fromNACO'!$I$3:$I$87,"")</f>
        <v>(308) 536-2443</v>
      </c>
      <c r="M56" s="242"/>
      <c r="N56" s="242" t="str">
        <f>_xlfn.XLOOKUP($A56,'report (44)fromNACO'!$C$3:$C$87,'report (44)fromNACO'!$J$3:$J$87,"")</f>
        <v>road@nancecountyne.org</v>
      </c>
      <c r="O56" s="242" t="str">
        <f>_xlfn.XLOOKUP($A56,'report (44)fromNACO'!$C$3:$C$87,'report (44)fromNACO'!$K$3:$K$87,"")</f>
        <v>Northeast</v>
      </c>
      <c r="P56" s="243" t="s">
        <v>5332</v>
      </c>
      <c r="Q56" s="171"/>
    </row>
    <row r="57" spans="1:17" x14ac:dyDescent="0.25">
      <c r="A57" s="237" t="s">
        <v>369</v>
      </c>
      <c r="B57" s="242" t="str">
        <f>_xlfn.XLOOKUP($A57,'report (44)fromNACO'!$C$3:$C$87,'report (44)fromNACO'!$B$3:$B$87,"")</f>
        <v/>
      </c>
      <c r="C57" s="242" t="str">
        <f>_xlfn.XLOOKUP($A57,'report (44)fromNACO'!$C$3:$C$87,'report (44)fromNACO'!$A$3:$A$87,"")</f>
        <v/>
      </c>
      <c r="D57" s="242"/>
      <c r="E57" s="242" t="str">
        <f>_xlfn.XLOOKUP($A57,'report (44)fromNACO'!$C$3:$C$87,'report (44)fromNACO'!$E$3:$E$87,"")</f>
        <v/>
      </c>
      <c r="F57" s="242"/>
      <c r="G57" s="242" t="str">
        <f>_xlfn.XLOOKUP($A57,'report (44)fromNACO'!$C$3:$C$87,'report (44)fromNACO'!$F$3:$F$87,"")</f>
        <v/>
      </c>
      <c r="H57" s="242" t="s">
        <v>5328</v>
      </c>
      <c r="I57" s="242" t="str">
        <f>_xlfn.XLOOKUP($A57,'report (44)fromNACO'!$C$3:$C$87,'report (44)fromNACO'!$H$3:$H$87,"")</f>
        <v/>
      </c>
      <c r="J57" s="242" t="str">
        <f>_xlfn.XLOOKUP($A57,'report (44)fromNACO'!$C$3:$C$87,'report (44)fromNACO'!$C$3:$C$87,"")</f>
        <v/>
      </c>
      <c r="K57" s="242" t="str">
        <f>_xlfn.XLOOKUP($A57,'report (44)fromNACO'!$C$3:$C$87,'report (44)fromNACO'!$D$3:$D$87,"")</f>
        <v/>
      </c>
      <c r="L57" s="242" t="str">
        <f>_xlfn.XLOOKUP($A57,'report (44)fromNACO'!$C$3:$C$87,'report (44)fromNACO'!$I$3:$I$87,"")</f>
        <v/>
      </c>
      <c r="M57" s="242"/>
      <c r="N57" s="242" t="str">
        <f>_xlfn.XLOOKUP($A57,'report (44)fromNACO'!$C$3:$C$87,'report (44)fromNACO'!$J$3:$J$87,"")</f>
        <v/>
      </c>
      <c r="O57" s="242" t="str">
        <f>_xlfn.XLOOKUP($A57,'report (44)fromNACO'!$C$3:$C$87,'report (44)fromNACO'!$K$3:$K$87,"")</f>
        <v/>
      </c>
      <c r="P57" s="243" t="s">
        <v>5332</v>
      </c>
      <c r="Q57" s="171"/>
    </row>
    <row r="58" spans="1:17" x14ac:dyDescent="0.25">
      <c r="A58" s="237" t="s">
        <v>1530</v>
      </c>
      <c r="B58" s="242" t="str">
        <f>_xlfn.XLOOKUP($A58,'report (44)fromNACO'!$C$3:$C$87,'report (44)fromNACO'!$B$3:$B$87,"")</f>
        <v>Wagner</v>
      </c>
      <c r="C58" s="242" t="str">
        <f>_xlfn.XLOOKUP($A58,'report (44)fromNACO'!$C$3:$C$87,'report (44)fromNACO'!$A$3:$A$87,"")</f>
        <v>Jeff</v>
      </c>
      <c r="D58" s="242"/>
      <c r="E58" s="242" t="str">
        <f>_xlfn.XLOOKUP($A58,'report (44)fromNACO'!$C$3:$C$87,'report (44)fromNACO'!$E$3:$E$87,"")</f>
        <v>251 S. Park Street</v>
      </c>
      <c r="F58" s="242"/>
      <c r="G58" s="242" t="str">
        <f>_xlfn.XLOOKUP($A58,'report (44)fromNACO'!$C$3:$C$87,'report (44)fromNACO'!$F$3:$F$87,"")</f>
        <v>Nelson</v>
      </c>
      <c r="H58" s="242" t="s">
        <v>5328</v>
      </c>
      <c r="I58" s="242">
        <f>_xlfn.XLOOKUP($A58,'report (44)fromNACO'!$C$3:$C$87,'report (44)fromNACO'!$H$3:$H$87,"")</f>
        <v>68961</v>
      </c>
      <c r="J58" s="242" t="str">
        <f>_xlfn.XLOOKUP($A58,'report (44)fromNACO'!$C$3:$C$87,'report (44)fromNACO'!$C$3:$C$87,"")</f>
        <v>Nuckolls</v>
      </c>
      <c r="K58" s="242" t="str">
        <f>_xlfn.XLOOKUP($A58,'report (44)fromNACO'!$C$3:$C$87,'report (44)fromNACO'!$D$3:$D$87,"")</f>
        <v>Highway Superintendent</v>
      </c>
      <c r="L58" s="242" t="str">
        <f>_xlfn.XLOOKUP($A58,'report (44)fromNACO'!$C$3:$C$87,'report (44)fromNACO'!$I$3:$I$87,"")</f>
        <v>(402) 225-4121</v>
      </c>
      <c r="M58" s="242"/>
      <c r="N58" s="242" t="str">
        <f>_xlfn.XLOOKUP($A58,'report (44)fromNACO'!$C$3:$C$87,'report (44)fromNACO'!$J$3:$J$87,"")</f>
        <v>nuckollscoroads@windstream.net</v>
      </c>
      <c r="O58" s="242" t="str">
        <f>_xlfn.XLOOKUP($A58,'report (44)fromNACO'!$C$3:$C$87,'report (44)fromNACO'!$K$3:$K$87,"")</f>
        <v>Central</v>
      </c>
      <c r="P58" s="243" t="s">
        <v>5332</v>
      </c>
      <c r="Q58" s="171"/>
    </row>
    <row r="59" spans="1:17" x14ac:dyDescent="0.25">
      <c r="A59" s="237" t="s">
        <v>442</v>
      </c>
      <c r="B59" s="242" t="str">
        <f>_xlfn.XLOOKUP($A59,'report (44)fromNACO'!$C$3:$C$87,'report (44)fromNACO'!$B$3:$B$87,"")</f>
        <v>Keithley</v>
      </c>
      <c r="C59" s="242" t="str">
        <f>_xlfn.XLOOKUP($A59,'report (44)fromNACO'!$C$3:$C$87,'report (44)fromNACO'!$A$3:$A$87,"")</f>
        <v>Josh</v>
      </c>
      <c r="D59" s="242"/>
      <c r="E59" s="242" t="str">
        <f>_xlfn.XLOOKUP($A59,'report (44)fromNACO'!$C$3:$C$87,'report (44)fromNACO'!$E$3:$E$87,"")</f>
        <v>6150 Hwy 75</v>
      </c>
      <c r="F59" s="242"/>
      <c r="G59" s="242" t="str">
        <f>_xlfn.XLOOKUP($A59,'report (44)fromNACO'!$C$3:$C$87,'report (44)fromNACO'!$F$3:$F$87,"")</f>
        <v>Nebraska City</v>
      </c>
      <c r="H59" s="242" t="s">
        <v>5328</v>
      </c>
      <c r="I59" s="242">
        <f>_xlfn.XLOOKUP($A59,'report (44)fromNACO'!$C$3:$C$87,'report (44)fromNACO'!$H$3:$H$87,"")</f>
        <v>68410</v>
      </c>
      <c r="J59" s="242" t="str">
        <f>_xlfn.XLOOKUP($A59,'report (44)fromNACO'!$C$3:$C$87,'report (44)fromNACO'!$C$3:$C$87,"")</f>
        <v>Otoe</v>
      </c>
      <c r="K59" s="242" t="str">
        <f>_xlfn.XLOOKUP($A59,'report (44)fromNACO'!$C$3:$C$87,'report (44)fromNACO'!$D$3:$D$87,"")</f>
        <v>Highway Superintendeny</v>
      </c>
      <c r="L59" s="242" t="str">
        <f>_xlfn.XLOOKUP($A59,'report (44)fromNACO'!$C$3:$C$87,'report (44)fromNACO'!$I$3:$I$87,"")</f>
        <v>(402) 873-9585</v>
      </c>
      <c r="M59" s="242"/>
      <c r="N59" s="242" t="str">
        <f>_xlfn.XLOOKUP($A59,'report (44)fromNACO'!$C$3:$C$87,'report (44)fromNACO'!$J$3:$J$87,"")</f>
        <v>jkeithley@midweste.com</v>
      </c>
      <c r="O59" s="242" t="str">
        <f>_xlfn.XLOOKUP($A59,'report (44)fromNACO'!$C$3:$C$87,'report (44)fromNACO'!$K$3:$K$87,"")</f>
        <v>Southeast</v>
      </c>
      <c r="P59" s="243" t="s">
        <v>5332</v>
      </c>
      <c r="Q59" s="171"/>
    </row>
    <row r="60" spans="1:17" x14ac:dyDescent="0.25">
      <c r="A60" s="237" t="s">
        <v>373</v>
      </c>
      <c r="B60" s="242" t="str">
        <f>_xlfn.XLOOKUP($A60,'report (44)fromNACO'!$C$3:$C$87,'report (44)fromNACO'!$B$3:$B$87,"")</f>
        <v>Rauner</v>
      </c>
      <c r="C60" s="242" t="str">
        <f>_xlfn.XLOOKUP($A60,'report (44)fromNACO'!$C$3:$C$87,'report (44)fromNACO'!$A$3:$A$87,"")</f>
        <v>Chris</v>
      </c>
      <c r="D60" s="242"/>
      <c r="E60" s="242" t="str">
        <f>_xlfn.XLOOKUP($A60,'report (44)fromNACO'!$C$3:$C$87,'report (44)fromNACO'!$E$3:$E$87,"")</f>
        <v>PO Box 65</v>
      </c>
      <c r="F60" s="242"/>
      <c r="G60" s="242" t="str">
        <f>_xlfn.XLOOKUP($A60,'report (44)fromNACO'!$C$3:$C$87,'report (44)fromNACO'!$F$3:$F$87,"")</f>
        <v>Pawnee City</v>
      </c>
      <c r="H60" s="242" t="s">
        <v>5328</v>
      </c>
      <c r="I60" s="242">
        <f>_xlfn.XLOOKUP($A60,'report (44)fromNACO'!$C$3:$C$87,'report (44)fromNACO'!$H$3:$H$87,"")</f>
        <v>68420</v>
      </c>
      <c r="J60" s="242" t="str">
        <f>_xlfn.XLOOKUP($A60,'report (44)fromNACO'!$C$3:$C$87,'report (44)fromNACO'!$C$3:$C$87,"")</f>
        <v>Pawnee</v>
      </c>
      <c r="K60" s="242" t="str">
        <f>_xlfn.XLOOKUP($A60,'report (44)fromNACO'!$C$3:$C$87,'report (44)fromNACO'!$D$3:$D$87,"")</f>
        <v>Highway Superintendent</v>
      </c>
      <c r="L60" s="242" t="str">
        <f>_xlfn.XLOOKUP($A60,'report (44)fromNACO'!$C$3:$C$87,'report (44)fromNACO'!$I$3:$I$87,"")</f>
        <v>(402) 852-2981</v>
      </c>
      <c r="M60" s="242"/>
      <c r="N60" s="242" t="str">
        <f>_xlfn.XLOOKUP($A60,'report (44)fromNACO'!$C$3:$C$87,'report (44)fromNACO'!$J$3:$J$87,"")</f>
        <v>chris.rauner@pawneecountyne.gov</v>
      </c>
      <c r="O60" s="242" t="str">
        <f>_xlfn.XLOOKUP($A60,'report (44)fromNACO'!$C$3:$C$87,'report (44)fromNACO'!$K$3:$K$87,"")</f>
        <v>Southeast</v>
      </c>
      <c r="P60" s="243" t="s">
        <v>5332</v>
      </c>
      <c r="Q60" s="171"/>
    </row>
    <row r="61" spans="1:17" x14ac:dyDescent="0.25">
      <c r="A61" s="237" t="s">
        <v>3234</v>
      </c>
      <c r="B61" s="242" t="str">
        <f>_xlfn.XLOOKUP($A61,'report (44)fromNACO'!$C$3:$C$87,'report (44)fromNACO'!$B$3:$B$87,"")</f>
        <v/>
      </c>
      <c r="C61" s="242" t="str">
        <f>_xlfn.XLOOKUP($A61,'report (44)fromNACO'!$C$3:$C$87,'report (44)fromNACO'!$A$3:$A$87,"")</f>
        <v/>
      </c>
      <c r="D61" s="242"/>
      <c r="E61" s="242" t="str">
        <f>_xlfn.XLOOKUP($A61,'report (44)fromNACO'!$C$3:$C$87,'report (44)fromNACO'!$E$3:$E$87,"")</f>
        <v/>
      </c>
      <c r="F61" s="242"/>
      <c r="G61" s="242" t="str">
        <f>_xlfn.XLOOKUP($A61,'report (44)fromNACO'!$C$3:$C$87,'report (44)fromNACO'!$F$3:$F$87,"")</f>
        <v/>
      </c>
      <c r="H61" s="242" t="s">
        <v>5328</v>
      </c>
      <c r="I61" s="242" t="str">
        <f>_xlfn.XLOOKUP($A61,'report (44)fromNACO'!$C$3:$C$87,'report (44)fromNACO'!$H$3:$H$87,"")</f>
        <v/>
      </c>
      <c r="J61" s="242" t="str">
        <f>_xlfn.XLOOKUP($A61,'report (44)fromNACO'!$C$3:$C$87,'report (44)fromNACO'!$C$3:$C$87,"")</f>
        <v/>
      </c>
      <c r="K61" s="242" t="str">
        <f>_xlfn.XLOOKUP($A61,'report (44)fromNACO'!$C$3:$C$87,'report (44)fromNACO'!$D$3:$D$87,"")</f>
        <v/>
      </c>
      <c r="L61" s="242" t="str">
        <f>_xlfn.XLOOKUP($A61,'report (44)fromNACO'!$C$3:$C$87,'report (44)fromNACO'!$I$3:$I$87,"")</f>
        <v/>
      </c>
      <c r="M61" s="242"/>
      <c r="N61" s="242" t="str">
        <f>_xlfn.XLOOKUP($A61,'report (44)fromNACO'!$C$3:$C$87,'report (44)fromNACO'!$J$3:$J$87,"")</f>
        <v/>
      </c>
      <c r="O61" s="242" t="str">
        <f>_xlfn.XLOOKUP($A61,'report (44)fromNACO'!$C$3:$C$87,'report (44)fromNACO'!$K$3:$K$87,"")</f>
        <v/>
      </c>
      <c r="P61" s="243" t="s">
        <v>5332</v>
      </c>
      <c r="Q61" s="171"/>
    </row>
    <row r="62" spans="1:17" x14ac:dyDescent="0.25">
      <c r="A62" s="237" t="s">
        <v>377</v>
      </c>
      <c r="B62" s="242" t="str">
        <f>_xlfn.XLOOKUP($A62,'report (44)fromNACO'!$C$3:$C$87,'report (44)fromNACO'!$B$3:$B$87,"")</f>
        <v>McDonald</v>
      </c>
      <c r="C62" s="242" t="str">
        <f>_xlfn.XLOOKUP($A62,'report (44)fromNACO'!$C$3:$C$87,'report (44)fromNACO'!$A$3:$A$87,"")</f>
        <v>Brian</v>
      </c>
      <c r="D62" s="242"/>
      <c r="E62" s="242" t="str">
        <f>_xlfn.XLOOKUP($A62,'report (44)fromNACO'!$C$3:$C$87,'report (44)fromNACO'!$E$3:$E$87,"")</f>
        <v>404 S 25th Street, Suite B</v>
      </c>
      <c r="F62" s="242"/>
      <c r="G62" s="242" t="str">
        <f>_xlfn.XLOOKUP($A62,'report (44)fromNACO'!$C$3:$C$87,'report (44)fromNACO'!$F$3:$F$87,"")</f>
        <v>Norfolk</v>
      </c>
      <c r="H62" s="242" t="s">
        <v>5328</v>
      </c>
      <c r="I62" s="242">
        <f>_xlfn.XLOOKUP($A62,'report (44)fromNACO'!$C$3:$C$87,'report (44)fromNACO'!$H$3:$H$87,"")</f>
        <v>68701</v>
      </c>
      <c r="J62" s="242" t="str">
        <f>_xlfn.XLOOKUP($A62,'report (44)fromNACO'!$C$3:$C$87,'report (44)fromNACO'!$C$3:$C$87,"")</f>
        <v>Pierce</v>
      </c>
      <c r="K62" s="242" t="str">
        <f>_xlfn.XLOOKUP($A62,'report (44)fromNACO'!$C$3:$C$87,'report (44)fromNACO'!$D$3:$D$87,"")</f>
        <v>Highway Superintendent</v>
      </c>
      <c r="L62" s="242" t="str">
        <f>_xlfn.XLOOKUP($A62,'report (44)fromNACO'!$C$3:$C$87,'report (44)fromNACO'!$I$3:$I$87,"")</f>
        <v>(402) 371-6416</v>
      </c>
      <c r="M62" s="242"/>
      <c r="N62" s="242" t="str">
        <f>_xlfn.XLOOKUP($A62,'report (44)fromNACO'!$C$3:$C$87,'report (44)fromNACO'!$J$3:$J$87,"")</f>
        <v>bmcdonald@jeo.com</v>
      </c>
      <c r="O62" s="242" t="str">
        <f>_xlfn.XLOOKUP($A62,'report (44)fromNACO'!$C$3:$C$87,'report (44)fromNACO'!$K$3:$K$87,"")</f>
        <v>Northeast</v>
      </c>
      <c r="P62" s="243" t="s">
        <v>5332</v>
      </c>
      <c r="Q62" s="171"/>
    </row>
    <row r="63" spans="1:17" s="184" customFormat="1" x14ac:dyDescent="0.25">
      <c r="A63" s="237" t="s">
        <v>512</v>
      </c>
      <c r="B63" s="242" t="str">
        <f>_xlfn.XLOOKUP($A63,'report (44)fromNACO'!$C$3:$C$87,'report (44)fromNACO'!$B$3:$B$87,"")</f>
        <v/>
      </c>
      <c r="C63" s="242" t="str">
        <f>_xlfn.XLOOKUP($A63,'report (44)fromNACO'!$C$3:$C$87,'report (44)fromNACO'!$A$3:$A$87,"")</f>
        <v/>
      </c>
      <c r="D63" s="242"/>
      <c r="E63" s="242" t="str">
        <f>_xlfn.XLOOKUP($A63,'report (44)fromNACO'!$C$3:$C$87,'report (44)fromNACO'!$E$3:$E$87,"")</f>
        <v/>
      </c>
      <c r="F63" s="242"/>
      <c r="G63" s="242" t="str">
        <f>_xlfn.XLOOKUP($A63,'report (44)fromNACO'!$C$3:$C$87,'report (44)fromNACO'!$F$3:$F$87,"")</f>
        <v/>
      </c>
      <c r="H63" s="242" t="s">
        <v>5328</v>
      </c>
      <c r="I63" s="242" t="str">
        <f>_xlfn.XLOOKUP($A63,'report (44)fromNACO'!$C$3:$C$87,'report (44)fromNACO'!$H$3:$H$87,"")</f>
        <v/>
      </c>
      <c r="J63" s="242" t="str">
        <f>_xlfn.XLOOKUP($A63,'report (44)fromNACO'!$C$3:$C$87,'report (44)fromNACO'!$C$3:$C$87,"")</f>
        <v/>
      </c>
      <c r="K63" s="242" t="str">
        <f>_xlfn.XLOOKUP($A63,'report (44)fromNACO'!$C$3:$C$87,'report (44)fromNACO'!$D$3:$D$87,"")</f>
        <v/>
      </c>
      <c r="L63" s="242" t="str">
        <f>_xlfn.XLOOKUP($A63,'report (44)fromNACO'!$C$3:$C$87,'report (44)fromNACO'!$I$3:$I$87,"")</f>
        <v/>
      </c>
      <c r="M63" s="242"/>
      <c r="N63" s="242" t="str">
        <f>_xlfn.XLOOKUP($A63,'report (44)fromNACO'!$C$3:$C$87,'report (44)fromNACO'!$J$3:$J$87,"")</f>
        <v/>
      </c>
      <c r="O63" s="242" t="str">
        <f>_xlfn.XLOOKUP($A63,'report (44)fromNACO'!$C$3:$C$87,'report (44)fromNACO'!$K$3:$K$87,"")</f>
        <v/>
      </c>
      <c r="P63" s="243" t="s">
        <v>5332</v>
      </c>
      <c r="Q63" s="187"/>
    </row>
    <row r="64" spans="1:17" x14ac:dyDescent="0.25">
      <c r="A64" s="237" t="s">
        <v>2449</v>
      </c>
      <c r="B64" s="242" t="str">
        <f>_xlfn.XLOOKUP($A64,'report (44)fromNACO'!$C$3:$C$87,'report (44)fromNACO'!$B$3:$B$87,"")</f>
        <v>Theis</v>
      </c>
      <c r="C64" s="242" t="str">
        <f>_xlfn.XLOOKUP($A64,'report (44)fromNACO'!$C$3:$C$87,'report (44)fromNACO'!$A$3:$A$87,"")</f>
        <v>Dan</v>
      </c>
      <c r="D64" s="242"/>
      <c r="E64" s="242" t="str">
        <f>_xlfn.XLOOKUP($A64,'report (44)fromNACO'!$C$3:$C$87,'report (44)fromNACO'!$E$3:$E$87,"")</f>
        <v>PO Box 366</v>
      </c>
      <c r="F64" s="242"/>
      <c r="G64" s="242" t="str">
        <f>_xlfn.XLOOKUP($A64,'report (44)fromNACO'!$C$3:$C$87,'report (44)fromNACO'!$F$3:$F$87,"")</f>
        <v>Osceola</v>
      </c>
      <c r="H64" s="242" t="s">
        <v>5328</v>
      </c>
      <c r="I64" s="242">
        <f>_xlfn.XLOOKUP($A64,'report (44)fromNACO'!$C$3:$C$87,'report (44)fromNACO'!$H$3:$H$87,"")</f>
        <v>68651</v>
      </c>
      <c r="J64" s="242" t="str">
        <f>_xlfn.XLOOKUP($A64,'report (44)fromNACO'!$C$3:$C$87,'report (44)fromNACO'!$C$3:$C$87,"")</f>
        <v>Polk</v>
      </c>
      <c r="K64" s="242" t="str">
        <f>_xlfn.XLOOKUP($A64,'report (44)fromNACO'!$C$3:$C$87,'report (44)fromNACO'!$D$3:$D$87,"")</f>
        <v>Highway Superintendent</v>
      </c>
      <c r="L64" s="242" t="str">
        <f>_xlfn.XLOOKUP($A64,'report (44)fromNACO'!$C$3:$C$87,'report (44)fromNACO'!$I$3:$I$87,"")</f>
        <v>(402) 747-2921</v>
      </c>
      <c r="M64" s="242"/>
      <c r="N64" s="242" t="str">
        <f>_xlfn.XLOOKUP($A64,'report (44)fromNACO'!$C$3:$C$87,'report (44)fromNACO'!$J$3:$J$87,"")</f>
        <v>dtheis@polkcountyne.gov</v>
      </c>
      <c r="O64" s="242" t="str">
        <f>_xlfn.XLOOKUP($A64,'report (44)fromNACO'!$C$3:$C$87,'report (44)fromNACO'!$K$3:$K$87,"")</f>
        <v>Central</v>
      </c>
      <c r="P64" s="243" t="s">
        <v>5332</v>
      </c>
      <c r="Q64" s="171"/>
    </row>
    <row r="65" spans="1:17" x14ac:dyDescent="0.25">
      <c r="A65" s="237" t="s">
        <v>1081</v>
      </c>
      <c r="B65" s="242" t="str">
        <f>_xlfn.XLOOKUP($A65,'report (44)fromNACO'!$C$3:$C$87,'report (44)fromNACO'!$B$3:$B$87,"")</f>
        <v>Miller &amp; Associates</v>
      </c>
      <c r="C65" s="242">
        <f>_xlfn.XLOOKUP($A65,'report (44)fromNACO'!$C$3:$C$87,'report (44)fromNACO'!$A$3:$A$87,"")</f>
        <v>0</v>
      </c>
      <c r="D65" s="242"/>
      <c r="E65" s="242" t="str">
        <f>_xlfn.XLOOKUP($A65,'report (44)fromNACO'!$C$3:$C$87,'report (44)fromNACO'!$E$3:$E$87,"")</f>
        <v>109 E 2nd</v>
      </c>
      <c r="F65" s="242"/>
      <c r="G65" s="242" t="str">
        <f>_xlfn.XLOOKUP($A65,'report (44)fromNACO'!$C$3:$C$87,'report (44)fromNACO'!$F$3:$F$87,"")</f>
        <v>McCook</v>
      </c>
      <c r="H65" s="242" t="s">
        <v>5328</v>
      </c>
      <c r="I65" s="242">
        <f>_xlfn.XLOOKUP($A65,'report (44)fromNACO'!$C$3:$C$87,'report (44)fromNACO'!$H$3:$H$87,"")</f>
        <v>69001</v>
      </c>
      <c r="J65" s="242" t="str">
        <f>_xlfn.XLOOKUP($A65,'report (44)fromNACO'!$C$3:$C$87,'report (44)fromNACO'!$C$3:$C$87,"")</f>
        <v>Red Willow</v>
      </c>
      <c r="K65" s="242" t="str">
        <f>_xlfn.XLOOKUP($A65,'report (44)fromNACO'!$C$3:$C$87,'report (44)fromNACO'!$D$3:$D$87,"")</f>
        <v>Highway Superintendent, Planning/Zoning</v>
      </c>
      <c r="L65" s="242" t="str">
        <f>_xlfn.XLOOKUP($A65,'report (44)fromNACO'!$C$3:$C$87,'report (44)fromNACO'!$I$3:$I$87,"")</f>
        <v>(308) 345-3710</v>
      </c>
      <c r="M65" s="242"/>
      <c r="N65" s="242" t="str">
        <f>_xlfn.XLOOKUP($A65,'report (44)fromNACO'!$C$3:$C$87,'report (44)fromNACO'!$J$3:$J$87,"")</f>
        <v>cmiller@miller-engineers.com</v>
      </c>
      <c r="O65" s="242" t="str">
        <f>_xlfn.XLOOKUP($A65,'report (44)fromNACO'!$C$3:$C$87,'report (44)fromNACO'!$K$3:$K$87,"")</f>
        <v>West Central</v>
      </c>
      <c r="P65" s="243" t="s">
        <v>5332</v>
      </c>
      <c r="Q65" s="171"/>
    </row>
    <row r="66" spans="1:17" x14ac:dyDescent="0.25">
      <c r="A66" s="237" t="s">
        <v>381</v>
      </c>
      <c r="B66" s="242" t="str">
        <f>_xlfn.XLOOKUP($A66,'report (44)fromNACO'!$C$3:$C$87,'report (44)fromNACO'!$B$3:$B$87,"")</f>
        <v>Darveau Jr</v>
      </c>
      <c r="C66" s="242" t="str">
        <f>_xlfn.XLOOKUP($A66,'report (44)fromNACO'!$C$3:$C$87,'report (44)fromNACO'!$A$3:$A$87,"")</f>
        <v>Steve</v>
      </c>
      <c r="D66" s="242"/>
      <c r="E66" s="242" t="str">
        <f>_xlfn.XLOOKUP($A66,'report (44)fromNACO'!$C$3:$C$87,'report (44)fromNACO'!$E$3:$E$87,"")</f>
        <v>65087 706 Trail</v>
      </c>
      <c r="F66" s="242"/>
      <c r="G66" s="242" t="str">
        <f>_xlfn.XLOOKUP($A66,'report (44)fromNACO'!$C$3:$C$87,'report (44)fromNACO'!$F$3:$F$87,"")</f>
        <v>Falls City</v>
      </c>
      <c r="H66" s="242" t="s">
        <v>5328</v>
      </c>
      <c r="I66" s="242">
        <f>_xlfn.XLOOKUP($A66,'report (44)fromNACO'!$C$3:$C$87,'report (44)fromNACO'!$H$3:$H$87,"")</f>
        <v>68355</v>
      </c>
      <c r="J66" s="242" t="str">
        <f>_xlfn.XLOOKUP($A66,'report (44)fromNACO'!$C$3:$C$87,'report (44)fromNACO'!$C$3:$C$87,"")</f>
        <v>Richardson</v>
      </c>
      <c r="K66" s="242" t="str">
        <f>_xlfn.XLOOKUP($A66,'report (44)fromNACO'!$C$3:$C$87,'report (44)fromNACO'!$D$3:$D$87,"")</f>
        <v>Highway Superintendent</v>
      </c>
      <c r="L66" s="242" t="str">
        <f>_xlfn.XLOOKUP($A66,'report (44)fromNACO'!$C$3:$C$87,'report (44)fromNACO'!$I$3:$I$87,"")</f>
        <v>(402) 245-2614</v>
      </c>
      <c r="M66" s="242"/>
      <c r="N66" s="242" t="str">
        <f>_xlfn.XLOOKUP($A66,'report (44)fromNACO'!$C$3:$C$87,'report (44)fromNACO'!$J$3:$J$87,"")</f>
        <v>s.darveau@richardsoncountyne.gov</v>
      </c>
      <c r="O66" s="242" t="str">
        <f>_xlfn.XLOOKUP($A66,'report (44)fromNACO'!$C$3:$C$87,'report (44)fromNACO'!$K$3:$K$87,"")</f>
        <v>Southeast</v>
      </c>
      <c r="P66" s="243" t="s">
        <v>5332</v>
      </c>
      <c r="Q66" s="171"/>
    </row>
    <row r="67" spans="1:17" x14ac:dyDescent="0.25">
      <c r="A67" s="237" t="s">
        <v>1706</v>
      </c>
      <c r="B67" s="242" t="str">
        <f>_xlfn.XLOOKUP($A67,'report (44)fromNACO'!$C$3:$C$87,'report (44)fromNACO'!$B$3:$B$87,"")</f>
        <v>Smith</v>
      </c>
      <c r="C67" s="242" t="str">
        <f>_xlfn.XLOOKUP($A67,'report (44)fromNACO'!$C$3:$C$87,'report (44)fromNACO'!$A$3:$A$87,"")</f>
        <v>Lloyd</v>
      </c>
      <c r="D67" s="242"/>
      <c r="E67" s="242" t="str">
        <f>_xlfn.XLOOKUP($A67,'report (44)fromNACO'!$C$3:$C$87,'report (44)fromNACO'!$E$3:$E$87,"")</f>
        <v>PO Box 50</v>
      </c>
      <c r="F67" s="242"/>
      <c r="G67" s="242" t="str">
        <f>_xlfn.XLOOKUP($A67,'report (44)fromNACO'!$C$3:$C$87,'report (44)fromNACO'!$F$3:$F$87,"")</f>
        <v>Valentine</v>
      </c>
      <c r="H67" s="242" t="s">
        <v>5328</v>
      </c>
      <c r="I67" s="242">
        <f>_xlfn.XLOOKUP($A67,'report (44)fromNACO'!$C$3:$C$87,'report (44)fromNACO'!$H$3:$H$87,"")</f>
        <v>69201</v>
      </c>
      <c r="J67" s="242" t="str">
        <f>_xlfn.XLOOKUP($A67,'report (44)fromNACO'!$C$3:$C$87,'report (44)fromNACO'!$C$3:$C$87,"")</f>
        <v>Rock</v>
      </c>
      <c r="K67" s="242" t="str">
        <f>_xlfn.XLOOKUP($A67,'report (44)fromNACO'!$C$3:$C$87,'report (44)fromNACO'!$D$3:$D$87,"")</f>
        <v>Highway Superintendent, Surveyor</v>
      </c>
      <c r="L67" s="242" t="str">
        <f>_xlfn.XLOOKUP($A67,'report (44)fromNACO'!$C$3:$C$87,'report (44)fromNACO'!$I$3:$I$87,"")</f>
        <v>(402) 376-2691</v>
      </c>
      <c r="M67" s="242"/>
      <c r="N67" s="242" t="str">
        <f>_xlfn.XLOOKUP($A67,'report (44)fromNACO'!$C$3:$C$87,'report (44)fromNACO'!$J$3:$J$87,"")</f>
        <v>nvcllc95@gmail.com</v>
      </c>
      <c r="O67" s="242" t="str">
        <f>_xlfn.XLOOKUP($A67,'report (44)fromNACO'!$C$3:$C$87,'report (44)fromNACO'!$K$3:$K$87,"")</f>
        <v>Northeast</v>
      </c>
      <c r="P67" s="243" t="s">
        <v>5332</v>
      </c>
      <c r="Q67" s="171"/>
    </row>
    <row r="68" spans="1:17" x14ac:dyDescent="0.25">
      <c r="A68" s="237" t="s">
        <v>559</v>
      </c>
      <c r="B68" s="242" t="str">
        <f>_xlfn.XLOOKUP($A68,'report (44)fromNACO'!$C$3:$C$87,'report (44)fromNACO'!$B$3:$B$87,"")</f>
        <v>Filipi</v>
      </c>
      <c r="C68" s="242" t="str">
        <f>_xlfn.XLOOKUP($A68,'report (44)fromNACO'!$C$3:$C$87,'report (44)fromNACO'!$A$3:$A$87,"")</f>
        <v>Bruce</v>
      </c>
      <c r="D68" s="242"/>
      <c r="E68" s="242" t="str">
        <f>_xlfn.XLOOKUP($A68,'report (44)fromNACO'!$C$3:$C$87,'report (44)fromNACO'!$E$3:$E$87,"")</f>
        <v>PO Box 865</v>
      </c>
      <c r="F68" s="242"/>
      <c r="G68" s="242" t="str">
        <f>_xlfn.XLOOKUP($A68,'report (44)fromNACO'!$C$3:$C$87,'report (44)fromNACO'!$F$3:$F$87,"")</f>
        <v>Wilber</v>
      </c>
      <c r="H68" s="242" t="s">
        <v>5328</v>
      </c>
      <c r="I68" s="242">
        <f>_xlfn.XLOOKUP($A68,'report (44)fromNACO'!$C$3:$C$87,'report (44)fromNACO'!$H$3:$H$87,"")</f>
        <v>68465</v>
      </c>
      <c r="J68" s="242" t="str">
        <f>_xlfn.XLOOKUP($A68,'report (44)fromNACO'!$C$3:$C$87,'report (44)fromNACO'!$C$3:$C$87,"")</f>
        <v>Saline</v>
      </c>
      <c r="K68" s="242" t="str">
        <f>_xlfn.XLOOKUP($A68,'report (44)fromNACO'!$C$3:$C$87,'report (44)fromNACO'!$D$3:$D$87,"")</f>
        <v>Highway Superintendent</v>
      </c>
      <c r="L68" s="242" t="str">
        <f>_xlfn.XLOOKUP($A68,'report (44)fromNACO'!$C$3:$C$87,'report (44)fromNACO'!$I$3:$I$87,"")</f>
        <v>(402) 821-2737</v>
      </c>
      <c r="M68" s="242"/>
      <c r="N68" s="242" t="str">
        <f>_xlfn.XLOOKUP($A68,'report (44)fromNACO'!$C$3:$C$87,'report (44)fromNACO'!$J$3:$J$87,"")</f>
        <v>bfilipi@salinecountyne.gov</v>
      </c>
      <c r="O68" s="242" t="str">
        <f>_xlfn.XLOOKUP($A68,'report (44)fromNACO'!$C$3:$C$87,'report (44)fromNACO'!$K$3:$K$87,"")</f>
        <v>Southeast</v>
      </c>
      <c r="P68" s="243" t="s">
        <v>5332</v>
      </c>
      <c r="Q68" s="171"/>
    </row>
    <row r="69" spans="1:17" x14ac:dyDescent="0.25">
      <c r="A69" s="237" t="s">
        <v>452</v>
      </c>
      <c r="B69" s="242" t="str">
        <f>_xlfn.XLOOKUP($A69,'report (44)fromNACO'!$C$3:$C$87,'report (44)fromNACO'!$B$3:$B$87,"")</f>
        <v>Turek</v>
      </c>
      <c r="C69" s="242" t="str">
        <f>_xlfn.XLOOKUP($A69,'report (44)fromNACO'!$C$3:$C$87,'report (44)fromNACO'!$A$3:$A$87,"")</f>
        <v>Mark</v>
      </c>
      <c r="D69" s="242"/>
      <c r="E69" s="242" t="str">
        <f>_xlfn.XLOOKUP($A69,'report (44)fromNACO'!$C$3:$C$87,'report (44)fromNACO'!$E$3:$E$87,"")</f>
        <v>15100 S 84th Street</v>
      </c>
      <c r="F69" s="242"/>
      <c r="G69" s="242" t="str">
        <f>_xlfn.XLOOKUP($A69,'report (44)fromNACO'!$C$3:$C$87,'report (44)fromNACO'!$F$3:$F$87,"")</f>
        <v>Papillion</v>
      </c>
      <c r="H69" s="242" t="s">
        <v>5328</v>
      </c>
      <c r="I69" s="242">
        <f>_xlfn.XLOOKUP($A69,'report (44)fromNACO'!$C$3:$C$87,'report (44)fromNACO'!$H$3:$H$87,"")</f>
        <v>68046</v>
      </c>
      <c r="J69" s="242" t="str">
        <f>_xlfn.XLOOKUP($A69,'report (44)fromNACO'!$C$3:$C$87,'report (44)fromNACO'!$C$3:$C$87,"")</f>
        <v>Sarpy</v>
      </c>
      <c r="K69" s="242" t="str">
        <f>_xlfn.XLOOKUP($A69,'report (44)fromNACO'!$C$3:$C$87,'report (44)fromNACO'!$D$3:$D$87,"")</f>
        <v>Highway Superintendent</v>
      </c>
      <c r="L69" s="242" t="str">
        <f>_xlfn.XLOOKUP($A69,'report (44)fromNACO'!$C$3:$C$87,'report (44)fromNACO'!$I$3:$I$87,"")</f>
        <v>402-537-6900</v>
      </c>
      <c r="M69" s="242"/>
      <c r="N69" s="242" t="str">
        <f>_xlfn.XLOOKUP($A69,'report (44)fromNACO'!$C$3:$C$87,'report (44)fromNACO'!$J$3:$J$87,"")</f>
        <v>mtuerk@keyapahacountyne.gov</v>
      </c>
      <c r="O69" s="242" t="str">
        <f>_xlfn.XLOOKUP($A69,'report (44)fromNACO'!$C$3:$C$87,'report (44)fromNACO'!$K$3:$K$87,"")</f>
        <v>Southeast</v>
      </c>
      <c r="P69" s="243" t="s">
        <v>5332</v>
      </c>
      <c r="Q69" s="171"/>
    </row>
    <row r="70" spans="1:17" s="184" customFormat="1" x14ac:dyDescent="0.25">
      <c r="A70" s="237" t="s">
        <v>456</v>
      </c>
      <c r="B70" s="242" t="str">
        <f>_xlfn.XLOOKUP($A70,'report (44)fromNACO'!$C$3:$C$87,'report (44)fromNACO'!$B$3:$B$87,"")</f>
        <v>Nordstrom</v>
      </c>
      <c r="C70" s="242" t="str">
        <f>_xlfn.XLOOKUP($A70,'report (44)fromNACO'!$C$3:$C$87,'report (44)fromNACO'!$A$3:$A$87,"")</f>
        <v>Andy</v>
      </c>
      <c r="D70" s="242"/>
      <c r="E70" s="242" t="str">
        <f>_xlfn.XLOOKUP($A70,'report (44)fromNACO'!$C$3:$C$87,'report (44)fromNACO'!$E$3:$E$87,"")</f>
        <v>426 N Broadway</v>
      </c>
      <c r="F70" s="242"/>
      <c r="G70" s="242" t="str">
        <f>_xlfn.XLOOKUP($A70,'report (44)fromNACO'!$C$3:$C$87,'report (44)fromNACO'!$F$3:$F$87,"")</f>
        <v>Wahoo</v>
      </c>
      <c r="H70" s="242" t="s">
        <v>5328</v>
      </c>
      <c r="I70" s="242">
        <f>_xlfn.XLOOKUP($A70,'report (44)fromNACO'!$C$3:$C$87,'report (44)fromNACO'!$H$3:$H$87,"")</f>
        <v>68066</v>
      </c>
      <c r="J70" s="242" t="str">
        <f>_xlfn.XLOOKUP($A70,'report (44)fromNACO'!$C$3:$C$87,'report (44)fromNACO'!$C$3:$C$87,"")</f>
        <v>Saunders</v>
      </c>
      <c r="K70" s="242" t="str">
        <f>_xlfn.XLOOKUP($A70,'report (44)fromNACO'!$C$3:$C$87,'report (44)fromNACO'!$D$3:$D$87,"")</f>
        <v>Highway Superintendent</v>
      </c>
      <c r="L70" s="242" t="str">
        <f>_xlfn.XLOOKUP($A70,'report (44)fromNACO'!$C$3:$C$87,'report (44)fromNACO'!$I$3:$I$87,"")</f>
        <v>(402) 443-8124</v>
      </c>
      <c r="M70" s="242"/>
      <c r="N70" s="242" t="str">
        <f>_xlfn.XLOOKUP($A70,'report (44)fromNACO'!$C$3:$C$87,'report (44)fromNACO'!$J$3:$J$87,"")</f>
        <v>anordstrom@saunderscounty.ne.gov</v>
      </c>
      <c r="O70" s="242" t="str">
        <f>_xlfn.XLOOKUP($A70,'report (44)fromNACO'!$C$3:$C$87,'report (44)fromNACO'!$K$3:$K$87,"")</f>
        <v>Southeast</v>
      </c>
      <c r="P70" s="243" t="s">
        <v>5332</v>
      </c>
      <c r="Q70" s="187"/>
    </row>
    <row r="71" spans="1:17" x14ac:dyDescent="0.25">
      <c r="A71" s="237" t="s">
        <v>1464</v>
      </c>
      <c r="B71" s="242" t="str">
        <f>_xlfn.XLOOKUP($A71,'report (44)fromNACO'!$C$3:$C$87,'report (44)fromNACO'!$B$3:$B$87,"")</f>
        <v>Baird</v>
      </c>
      <c r="C71" s="242" t="str">
        <f>_xlfn.XLOOKUP($A71,'report (44)fromNACO'!$C$3:$C$87,'report (44)fromNACO'!$A$3:$A$87,"")</f>
        <v>Steve</v>
      </c>
      <c r="D71" s="242"/>
      <c r="E71" s="242" t="str">
        <f>_xlfn.XLOOKUP($A71,'report (44)fromNACO'!$C$3:$C$87,'report (44)fromNACO'!$E$3:$E$87,"")</f>
        <v>785 Rundell Rd</v>
      </c>
      <c r="F71" s="242"/>
      <c r="G71" s="242" t="str">
        <f>_xlfn.XLOOKUP($A71,'report (44)fromNACO'!$C$3:$C$87,'report (44)fromNACO'!$F$3:$F$87,"")</f>
        <v>Gering</v>
      </c>
      <c r="H71" s="242" t="s">
        <v>5328</v>
      </c>
      <c r="I71" s="242">
        <f>_xlfn.XLOOKUP($A71,'report (44)fromNACO'!$C$3:$C$87,'report (44)fromNACO'!$H$3:$H$87,"")</f>
        <v>69341</v>
      </c>
      <c r="J71" s="242" t="str">
        <f>_xlfn.XLOOKUP($A71,'report (44)fromNACO'!$C$3:$C$87,'report (44)fromNACO'!$C$3:$C$87,"")</f>
        <v>Scotts Bluff</v>
      </c>
      <c r="K71" s="242" t="str">
        <f>_xlfn.XLOOKUP($A71,'report (44)fromNACO'!$C$3:$C$87,'report (44)fromNACO'!$D$3:$D$87,"")</f>
        <v>Highway /Weed Superintendent</v>
      </c>
      <c r="L71" s="242" t="str">
        <f>_xlfn.XLOOKUP($A71,'report (44)fromNACO'!$C$3:$C$87,'report (44)fromNACO'!$I$3:$I$87,"")</f>
        <v>(308) 436-6700</v>
      </c>
      <c r="M71" s="242"/>
      <c r="N71" s="242" t="str">
        <f>_xlfn.XLOOKUP($A71,'report (44)fromNACO'!$C$3:$C$87,'report (44)fromNACO'!$J$3:$J$87,"")</f>
        <v>steve.baird@scottsbluffcountyne.gov</v>
      </c>
      <c r="O71" s="242" t="str">
        <f>_xlfn.XLOOKUP($A71,'report (44)fromNACO'!$C$3:$C$87,'report (44)fromNACO'!$K$3:$K$87,"")</f>
        <v>Panhandle</v>
      </c>
      <c r="P71" s="243" t="s">
        <v>5332</v>
      </c>
      <c r="Q71" s="171"/>
    </row>
    <row r="72" spans="1:17" x14ac:dyDescent="0.25">
      <c r="A72" s="237" t="s">
        <v>460</v>
      </c>
      <c r="B72" s="242" t="str">
        <f>_xlfn.XLOOKUP($A72,'report (44)fromNACO'!$C$3:$C$87,'report (44)fromNACO'!$B$3:$B$87,"")</f>
        <v>Wicht</v>
      </c>
      <c r="C72" s="242" t="str">
        <f>_xlfn.XLOOKUP($A72,'report (44)fromNACO'!$C$3:$C$87,'report (44)fromNACO'!$A$3:$A$87,"")</f>
        <v>Terry</v>
      </c>
      <c r="D72" s="242"/>
      <c r="E72" s="242" t="str">
        <f>_xlfn.XLOOKUP($A72,'report (44)fromNACO'!$C$3:$C$87,'report (44)fromNACO'!$E$3:$E$87,"")</f>
        <v>529 Seward St, Ste 206</v>
      </c>
      <c r="F72" s="242"/>
      <c r="G72" s="242" t="str">
        <f>_xlfn.XLOOKUP($A72,'report (44)fromNACO'!$C$3:$C$87,'report (44)fromNACO'!$F$3:$F$87,"")</f>
        <v>Seward</v>
      </c>
      <c r="H72" s="242" t="s">
        <v>5328</v>
      </c>
      <c r="I72" s="242">
        <f>_xlfn.XLOOKUP($A72,'report (44)fromNACO'!$C$3:$C$87,'report (44)fromNACO'!$H$3:$H$87,"")</f>
        <v>68434</v>
      </c>
      <c r="J72" s="242" t="str">
        <f>_xlfn.XLOOKUP($A72,'report (44)fromNACO'!$C$3:$C$87,'report (44)fromNACO'!$C$3:$C$87,"")</f>
        <v>Seward</v>
      </c>
      <c r="K72" s="242" t="str">
        <f>_xlfn.XLOOKUP($A72,'report (44)fromNACO'!$C$3:$C$87,'report (44)fromNACO'!$D$3:$D$87,"")</f>
        <v>Highway Superintendent</v>
      </c>
      <c r="L72" s="242" t="str">
        <f>_xlfn.XLOOKUP($A72,'report (44)fromNACO'!$C$3:$C$87,'report (44)fromNACO'!$I$3:$I$87,"")</f>
        <v>(402) 643-3170</v>
      </c>
      <c r="M72" s="242"/>
      <c r="N72" s="242" t="str">
        <f>_xlfn.XLOOKUP($A72,'report (44)fromNACO'!$C$3:$C$87,'report (44)fromNACO'!$J$3:$J$87,"")</f>
        <v>roadsdepartment@sewardcountyne.gov</v>
      </c>
      <c r="O72" s="242" t="str">
        <f>_xlfn.XLOOKUP($A72,'report (44)fromNACO'!$C$3:$C$87,'report (44)fromNACO'!$K$3:$K$87,"")</f>
        <v>Southeast</v>
      </c>
      <c r="P72" s="243" t="s">
        <v>5332</v>
      </c>
      <c r="Q72" s="171"/>
    </row>
    <row r="73" spans="1:17" x14ac:dyDescent="0.25">
      <c r="A73" s="237" t="s">
        <v>1132</v>
      </c>
      <c r="B73" s="242" t="str">
        <f>_xlfn.XLOOKUP($A73,'report (44)fromNACO'!$C$3:$C$87,'report (44)fromNACO'!$B$3:$B$87,"")</f>
        <v>Cross</v>
      </c>
      <c r="C73" s="242" t="str">
        <f>_xlfn.XLOOKUP($A73,'report (44)fromNACO'!$C$3:$C$87,'report (44)fromNACO'!$A$3:$A$87,"")</f>
        <v>Richard</v>
      </c>
      <c r="D73" s="242"/>
      <c r="E73" s="242" t="str">
        <f>_xlfn.XLOOKUP($A73,'report (44)fromNACO'!$C$3:$C$87,'report (44)fromNACO'!$E$3:$E$87,"")</f>
        <v>PO Box 429</v>
      </c>
      <c r="F73" s="242"/>
      <c r="G73" s="242" t="str">
        <f>_xlfn.XLOOKUP($A73,'report (44)fromNACO'!$C$3:$C$87,'report (44)fromNACO'!$F$3:$F$87,"")</f>
        <v>Rushville</v>
      </c>
      <c r="H73" s="242" t="s">
        <v>5328</v>
      </c>
      <c r="I73" s="242">
        <f>_xlfn.XLOOKUP($A73,'report (44)fromNACO'!$C$3:$C$87,'report (44)fromNACO'!$H$3:$H$87,"")</f>
        <v>69360</v>
      </c>
      <c r="J73" s="242" t="str">
        <f>_xlfn.XLOOKUP($A73,'report (44)fromNACO'!$C$3:$C$87,'report (44)fromNACO'!$C$3:$C$87,"")</f>
        <v>Sheridan</v>
      </c>
      <c r="K73" s="242" t="str">
        <f>_xlfn.XLOOKUP($A73,'report (44)fromNACO'!$C$3:$C$87,'report (44)fromNACO'!$D$3:$D$87,"")</f>
        <v>Highway Superintendent</v>
      </c>
      <c r="L73" s="242" t="str">
        <f>_xlfn.XLOOKUP($A73,'report (44)fromNACO'!$C$3:$C$87,'report (44)fromNACO'!$I$3:$I$87,"")</f>
        <v>(308) 327-5657</v>
      </c>
      <c r="M73" s="242"/>
      <c r="N73" s="242" t="str">
        <f>_xlfn.XLOOKUP($A73,'report (44)fromNACO'!$C$3:$C$87,'report (44)fromNACO'!$J$3:$J$87,"")</f>
        <v>sheridanroad5657@gmail.com</v>
      </c>
      <c r="O73" s="242" t="str">
        <f>_xlfn.XLOOKUP($A73,'report (44)fromNACO'!$C$3:$C$87,'report (44)fromNACO'!$K$3:$K$87,"")</f>
        <v>Panhandle</v>
      </c>
      <c r="P73" s="243" t="s">
        <v>5332</v>
      </c>
      <c r="Q73" s="171"/>
    </row>
    <row r="74" spans="1:17" x14ac:dyDescent="0.25">
      <c r="A74" s="237" t="s">
        <v>718</v>
      </c>
      <c r="B74" s="242" t="str">
        <f>_xlfn.XLOOKUP($A74,'report (44)fromNACO'!$C$3:$C$87,'report (44)fromNACO'!$B$3:$B$87,"")</f>
        <v>Person</v>
      </c>
      <c r="C74" s="242" t="str">
        <f>_xlfn.XLOOKUP($A74,'report (44)fromNACO'!$C$3:$C$87,'report (44)fromNACO'!$A$3:$A$87,"")</f>
        <v>Eric</v>
      </c>
      <c r="D74" s="242"/>
      <c r="E74" s="242" t="str">
        <f>_xlfn.XLOOKUP($A74,'report (44)fromNACO'!$C$3:$C$87,'report (44)fromNACO'!$E$3:$E$87,"")</f>
        <v>47584 Hwy 92</v>
      </c>
      <c r="F74" s="242"/>
      <c r="G74" s="242" t="str">
        <f>_xlfn.XLOOKUP($A74,'report (44)fromNACO'!$C$3:$C$87,'report (44)fromNACO'!$F$3:$F$87,"")</f>
        <v>Loup City</v>
      </c>
      <c r="H74" s="242" t="s">
        <v>5328</v>
      </c>
      <c r="I74" s="242">
        <f>_xlfn.XLOOKUP($A74,'report (44)fromNACO'!$C$3:$C$87,'report (44)fromNACO'!$H$3:$H$87,"")</f>
        <v>68853</v>
      </c>
      <c r="J74" s="242" t="str">
        <f>_xlfn.XLOOKUP($A74,'report (44)fromNACO'!$C$3:$C$87,'report (44)fromNACO'!$C$3:$C$87,"")</f>
        <v>Sherman</v>
      </c>
      <c r="K74" s="242" t="str">
        <f>_xlfn.XLOOKUP($A74,'report (44)fromNACO'!$C$3:$C$87,'report (44)fromNACO'!$D$3:$D$87,"")</f>
        <v>Highway Superintendent</v>
      </c>
      <c r="L74" s="242" t="str">
        <f>_xlfn.XLOOKUP($A74,'report (44)fromNACO'!$C$3:$C$87,'report (44)fromNACO'!$I$3:$I$87,"")</f>
        <v>(308) 745-1524</v>
      </c>
      <c r="M74" s="242"/>
      <c r="N74" s="242" t="str">
        <f>_xlfn.XLOOKUP($A74,'report (44)fromNACO'!$C$3:$C$87,'report (44)fromNACO'!$J$3:$J$87,"")</f>
        <v>roads@shermancountyne.gov</v>
      </c>
      <c r="O74" s="242" t="str">
        <f>_xlfn.XLOOKUP($A74,'report (44)fromNACO'!$C$3:$C$87,'report (44)fromNACO'!$K$3:$K$87,"")</f>
        <v>Central</v>
      </c>
      <c r="P74" s="243" t="s">
        <v>5332</v>
      </c>
      <c r="Q74" s="171"/>
    </row>
    <row r="75" spans="1:17" x14ac:dyDescent="0.25">
      <c r="A75" s="237" t="s">
        <v>1136</v>
      </c>
      <c r="B75" s="242" t="str">
        <f>_xlfn.XLOOKUP($A75,'report (44)fromNACO'!$C$3:$C$87,'report (44)fromNACO'!$B$3:$B$87,"")</f>
        <v>Phipps</v>
      </c>
      <c r="C75" s="242" t="str">
        <f>_xlfn.XLOOKUP($A75,'report (44)fromNACO'!$C$3:$C$87,'report (44)fromNACO'!$A$3:$A$87,"")</f>
        <v>Jim</v>
      </c>
      <c r="D75" s="242"/>
      <c r="E75" s="242" t="str">
        <f>_xlfn.XLOOKUP($A75,'report (44)fromNACO'!$C$3:$C$87,'report (44)fromNACO'!$E$3:$E$87,"")</f>
        <v>325 Main Street</v>
      </c>
      <c r="F75" s="242"/>
      <c r="G75" s="242" t="str">
        <f>_xlfn.XLOOKUP($A75,'report (44)fromNACO'!$C$3:$C$87,'report (44)fromNACO'!$F$3:$F$87,"")</f>
        <v>Harrison</v>
      </c>
      <c r="H75" s="242" t="s">
        <v>5328</v>
      </c>
      <c r="I75" s="242">
        <f>_xlfn.XLOOKUP($A75,'report (44)fromNACO'!$C$3:$C$87,'report (44)fromNACO'!$H$3:$H$87,"")</f>
        <v>69346</v>
      </c>
      <c r="J75" s="242" t="str">
        <f>_xlfn.XLOOKUP($A75,'report (44)fromNACO'!$C$3:$C$87,'report (44)fromNACO'!$C$3:$C$87,"")</f>
        <v>Sioux</v>
      </c>
      <c r="K75" s="242" t="str">
        <f>_xlfn.XLOOKUP($A75,'report (44)fromNACO'!$C$3:$C$87,'report (44)fromNACO'!$D$3:$D$87,"")</f>
        <v>Highway Superintendent</v>
      </c>
      <c r="L75" s="242" t="str">
        <f>_xlfn.XLOOKUP($A75,'report (44)fromNACO'!$C$3:$C$87,'report (44)fromNACO'!$I$3:$I$87,"")</f>
        <v>(308) 668-9453</v>
      </c>
      <c r="M75" s="242"/>
      <c r="N75" s="242" t="str">
        <f>_xlfn.XLOOKUP($A75,'report (44)fromNACO'!$C$3:$C$87,'report (44)fromNACO'!$J$3:$J$87,"")</f>
        <v>siouxroad@qwestoffice.net</v>
      </c>
      <c r="O75" s="242" t="str">
        <f>_xlfn.XLOOKUP($A75,'report (44)fromNACO'!$C$3:$C$87,'report (44)fromNACO'!$K$3:$K$87,"")</f>
        <v>Panhandle</v>
      </c>
      <c r="P75" s="243" t="s">
        <v>5332</v>
      </c>
      <c r="Q75" s="171"/>
    </row>
    <row r="76" spans="1:17" x14ac:dyDescent="0.25">
      <c r="A76" s="237" t="s">
        <v>721</v>
      </c>
      <c r="B76" s="242" t="str">
        <f>_xlfn.XLOOKUP($A76,'report (44)fromNACO'!$C$3:$C$87,'report (44)fromNACO'!$B$3:$B$87,"")</f>
        <v>Mainelli</v>
      </c>
      <c r="C76" s="242" t="str">
        <f>_xlfn.XLOOKUP($A76,'report (44)fromNACO'!$C$3:$C$87,'report (44)fromNACO'!$A$3:$A$87,"")</f>
        <v>Mark</v>
      </c>
      <c r="D76" s="242"/>
      <c r="E76" s="242" t="str">
        <f>_xlfn.XLOOKUP($A76,'report (44)fromNACO'!$C$3:$C$87,'report (44)fromNACO'!$E$3:$E$87,"")</f>
        <v>PO Box 347</v>
      </c>
      <c r="F76" s="242"/>
      <c r="G76" s="242" t="str">
        <f>_xlfn.XLOOKUP($A76,'report (44)fromNACO'!$C$3:$C$87,'report (44)fromNACO'!$F$3:$F$87,"")</f>
        <v>Stanton</v>
      </c>
      <c r="H76" s="242" t="s">
        <v>5328</v>
      </c>
      <c r="I76" s="242">
        <f>_xlfn.XLOOKUP($A76,'report (44)fromNACO'!$C$3:$C$87,'report (44)fromNACO'!$H$3:$H$87,"")</f>
        <v>68779</v>
      </c>
      <c r="J76" s="242" t="str">
        <f>_xlfn.XLOOKUP($A76,'report (44)fromNACO'!$C$3:$C$87,'report (44)fromNACO'!$C$3:$C$87,"")</f>
        <v>Stanton</v>
      </c>
      <c r="K76" s="242" t="str">
        <f>_xlfn.XLOOKUP($A76,'report (44)fromNACO'!$C$3:$C$87,'report (44)fromNACO'!$D$3:$D$87,"")</f>
        <v>Highway Superintendent</v>
      </c>
      <c r="L76" s="242" t="str">
        <f>_xlfn.XLOOKUP($A76,'report (44)fromNACO'!$C$3:$C$87,'report (44)fromNACO'!$I$3:$I$87,"")</f>
        <v>(402) 421-1717</v>
      </c>
      <c r="M76" s="242"/>
      <c r="N76" s="242" t="str">
        <f>_xlfn.XLOOKUP($A76,'report (44)fromNACO'!$C$3:$C$87,'report (44)fromNACO'!$J$3:$J$87,"")</f>
        <v>mmainelli@mwaeng.com</v>
      </c>
      <c r="O76" s="242" t="str">
        <f>_xlfn.XLOOKUP($A76,'report (44)fromNACO'!$C$3:$C$87,'report (44)fromNACO'!$K$3:$K$87,"")</f>
        <v>Northeast</v>
      </c>
      <c r="P76" s="243" t="s">
        <v>5332</v>
      </c>
      <c r="Q76" s="171"/>
    </row>
    <row r="77" spans="1:17" x14ac:dyDescent="0.25">
      <c r="A77" s="237" t="s">
        <v>473</v>
      </c>
      <c r="B77" s="242" t="str">
        <f>_xlfn.XLOOKUP($A77,'report (44)fromNACO'!$C$3:$C$87,'report (44)fromNACO'!$B$3:$B$87,"")</f>
        <v>Timmerman</v>
      </c>
      <c r="C77" s="242" t="str">
        <f>_xlfn.XLOOKUP($A77,'report (44)fromNACO'!$C$3:$C$87,'report (44)fromNACO'!$A$3:$A$87,"")</f>
        <v>Mark</v>
      </c>
      <c r="D77" s="242"/>
      <c r="E77" s="242" t="str">
        <f>_xlfn.XLOOKUP($A77,'report (44)fromNACO'!$C$3:$C$87,'report (44)fromNACO'!$E$3:$E$87,"")</f>
        <v>1309 Rd 6100</v>
      </c>
      <c r="F77" s="242"/>
      <c r="G77" s="242" t="str">
        <f>_xlfn.XLOOKUP($A77,'report (44)fromNACO'!$C$3:$C$87,'report (44)fromNACO'!$F$3:$F$87,"")</f>
        <v>Hebron</v>
      </c>
      <c r="H77" s="242" t="s">
        <v>5328</v>
      </c>
      <c r="I77" s="242">
        <f>_xlfn.XLOOKUP($A77,'report (44)fromNACO'!$C$3:$C$87,'report (44)fromNACO'!$H$3:$H$87,"")</f>
        <v>68370</v>
      </c>
      <c r="J77" s="242" t="str">
        <f>_xlfn.XLOOKUP($A77,'report (44)fromNACO'!$C$3:$C$87,'report (44)fromNACO'!$C$3:$C$87,"")</f>
        <v>Thayer</v>
      </c>
      <c r="K77" s="242" t="str">
        <f>_xlfn.XLOOKUP($A77,'report (44)fromNACO'!$C$3:$C$87,'report (44)fromNACO'!$D$3:$D$87,"")</f>
        <v>Highway Superintendent</v>
      </c>
      <c r="L77" s="242" t="str">
        <f>_xlfn.XLOOKUP($A77,'report (44)fromNACO'!$C$3:$C$87,'report (44)fromNACO'!$I$3:$I$87,"")</f>
        <v>(402) 768-6155</v>
      </c>
      <c r="M77" s="242"/>
      <c r="N77" s="242" t="str">
        <f>_xlfn.XLOOKUP($A77,'report (44)fromNACO'!$C$3:$C$87,'report (44)fromNACO'!$J$3:$J$87,"")</f>
        <v>mark.timmerman@thayercountyne.gov</v>
      </c>
      <c r="O77" s="242" t="str">
        <f>_xlfn.XLOOKUP($A77,'report (44)fromNACO'!$C$3:$C$87,'report (44)fromNACO'!$K$3:$K$87,"")</f>
        <v>Southeast</v>
      </c>
      <c r="P77" s="243" t="s">
        <v>5332</v>
      </c>
      <c r="Q77" s="171"/>
    </row>
    <row r="78" spans="1:17" x14ac:dyDescent="0.25">
      <c r="A78" s="237" t="s">
        <v>387</v>
      </c>
      <c r="B78" s="242" t="str">
        <f>_xlfn.XLOOKUP($A78,'report (44)fromNACO'!$C$3:$C$87,'report (44)fromNACO'!$B$3:$B$87,"")</f>
        <v>Frazey</v>
      </c>
      <c r="C78" s="242" t="str">
        <f>_xlfn.XLOOKUP($A78,'report (44)fromNACO'!$C$3:$C$87,'report (44)fromNACO'!$A$3:$A$87,"")</f>
        <v>Matt</v>
      </c>
      <c r="D78" s="242"/>
      <c r="E78" s="242" t="str">
        <f>_xlfn.XLOOKUP($A78,'report (44)fromNACO'!$C$3:$C$87,'report (44)fromNACO'!$E$3:$E$87,"")</f>
        <v>PO Box 159</v>
      </c>
      <c r="F78" s="242"/>
      <c r="G78" s="242" t="str">
        <f>_xlfn.XLOOKUP($A78,'report (44)fromNACO'!$C$3:$C$87,'report (44)fromNACO'!$F$3:$F$87,"")</f>
        <v>Pender</v>
      </c>
      <c r="H78" s="242" t="s">
        <v>5328</v>
      </c>
      <c r="I78" s="242">
        <f>_xlfn.XLOOKUP($A78,'report (44)fromNACO'!$C$3:$C$87,'report (44)fromNACO'!$H$3:$H$87,"")</f>
        <v>68047</v>
      </c>
      <c r="J78" s="242" t="str">
        <f>_xlfn.XLOOKUP($A78,'report (44)fromNACO'!$C$3:$C$87,'report (44)fromNACO'!$C$3:$C$87,"")</f>
        <v>Thurston</v>
      </c>
      <c r="K78" s="242" t="str">
        <f>_xlfn.XLOOKUP($A78,'report (44)fromNACO'!$C$3:$C$87,'report (44)fromNACO'!$D$3:$D$87,"")</f>
        <v>Highway Department</v>
      </c>
      <c r="L78" s="242" t="str">
        <f>_xlfn.XLOOKUP($A78,'report (44)fromNACO'!$C$3:$C$87,'report (44)fromNACO'!$I$3:$I$87,"")</f>
        <v>402-922-0428</v>
      </c>
      <c r="M78" s="242"/>
      <c r="N78" s="242" t="str">
        <f>_xlfn.XLOOKUP($A78,'report (44)fromNACO'!$C$3:$C$87,'report (44)fromNACO'!$J$3:$J$87,"")</f>
        <v>countyroads@thurstoncountyne.org</v>
      </c>
      <c r="O78" s="242" t="str">
        <f>_xlfn.XLOOKUP($A78,'report (44)fromNACO'!$C$3:$C$87,'report (44)fromNACO'!$K$3:$K$87,"")</f>
        <v>Northeast</v>
      </c>
      <c r="P78" s="243" t="s">
        <v>5332</v>
      </c>
      <c r="Q78" s="171"/>
    </row>
    <row r="79" spans="1:17" x14ac:dyDescent="0.25">
      <c r="A79" s="237" t="s">
        <v>2893</v>
      </c>
      <c r="B79" s="242" t="str">
        <f>_xlfn.XLOOKUP($A79,'report (44)fromNACO'!$C$3:$C$87,'report (44)fromNACO'!$B$3:$B$87,"")</f>
        <v>Meyer</v>
      </c>
      <c r="C79" s="242" t="str">
        <f>_xlfn.XLOOKUP($A79,'report (44)fromNACO'!$C$3:$C$87,'report (44)fromNACO'!$A$3:$A$87,"")</f>
        <v>Jay</v>
      </c>
      <c r="D79" s="242"/>
      <c r="E79" s="242" t="str">
        <f>_xlfn.XLOOKUP($A79,'report (44)fromNACO'!$C$3:$C$87,'report (44)fromNACO'!$E$3:$E$87,"")</f>
        <v>125 S 15th St  Ste 103</v>
      </c>
      <c r="F79" s="242"/>
      <c r="G79" s="242" t="str">
        <f>_xlfn.XLOOKUP($A79,'report (44)fromNACO'!$C$3:$C$87,'report (44)fromNACO'!$F$3:$F$87,"")</f>
        <v>Ord</v>
      </c>
      <c r="H79" s="242" t="s">
        <v>5328</v>
      </c>
      <c r="I79" s="242">
        <f>_xlfn.XLOOKUP($A79,'report (44)fromNACO'!$C$3:$C$87,'report (44)fromNACO'!$H$3:$H$87,"")</f>
        <v>68862</v>
      </c>
      <c r="J79" s="242" t="str">
        <f>_xlfn.XLOOKUP($A79,'report (44)fromNACO'!$C$3:$C$87,'report (44)fromNACO'!$C$3:$C$87,"")</f>
        <v>Valley</v>
      </c>
      <c r="K79" s="242" t="str">
        <f>_xlfn.XLOOKUP($A79,'report (44)fromNACO'!$C$3:$C$87,'report (44)fromNACO'!$D$3:$D$87,"")</f>
        <v>Highway Superintendent</v>
      </c>
      <c r="L79" s="242" t="str">
        <f>_xlfn.XLOOKUP($A79,'report (44)fromNACO'!$C$3:$C$87,'report (44)fromNACO'!$I$3:$I$87,"")</f>
        <v>(308) 728-3112</v>
      </c>
      <c r="M79" s="242"/>
      <c r="N79" s="242" t="str">
        <f>_xlfn.XLOOKUP($A79,'report (44)fromNACO'!$C$3:$C$87,'report (44)fromNACO'!$J$3:$J$87,"")</f>
        <v>valcohwy@yahoo.com</v>
      </c>
      <c r="O79" s="242" t="str">
        <f>_xlfn.XLOOKUP($A79,'report (44)fromNACO'!$C$3:$C$87,'report (44)fromNACO'!$K$3:$K$87,"")</f>
        <v>Central</v>
      </c>
      <c r="P79" s="243" t="s">
        <v>5332</v>
      </c>
      <c r="Q79" s="171"/>
    </row>
    <row r="80" spans="1:17" x14ac:dyDescent="0.25">
      <c r="A80" s="237" t="s">
        <v>479</v>
      </c>
      <c r="B80" s="242" t="str">
        <f>_xlfn.XLOOKUP($A80,'report (44)fromNACO'!$C$3:$C$87,'report (44)fromNACO'!$B$3:$B$87,"")</f>
        <v/>
      </c>
      <c r="C80" s="242" t="str">
        <f>_xlfn.XLOOKUP($A80,'report (44)fromNACO'!$C$3:$C$87,'report (44)fromNACO'!$A$3:$A$87,"")</f>
        <v/>
      </c>
      <c r="D80" s="242"/>
      <c r="E80" s="242" t="str">
        <f>_xlfn.XLOOKUP($A80,'report (44)fromNACO'!$C$3:$C$87,'report (44)fromNACO'!$E$3:$E$87,"")</f>
        <v/>
      </c>
      <c r="F80" s="242"/>
      <c r="G80" s="242" t="str">
        <f>_xlfn.XLOOKUP($A80,'report (44)fromNACO'!$C$3:$C$87,'report (44)fromNACO'!$F$3:$F$87,"")</f>
        <v/>
      </c>
      <c r="H80" s="242" t="s">
        <v>5328</v>
      </c>
      <c r="I80" s="242" t="str">
        <f>_xlfn.XLOOKUP($A80,'report (44)fromNACO'!$C$3:$C$87,'report (44)fromNACO'!$H$3:$H$87,"")</f>
        <v/>
      </c>
      <c r="J80" s="242" t="str">
        <f>_xlfn.XLOOKUP($A80,'report (44)fromNACO'!$C$3:$C$87,'report (44)fromNACO'!$C$3:$C$87,"")</f>
        <v/>
      </c>
      <c r="K80" s="242" t="str">
        <f>_xlfn.XLOOKUP($A80,'report (44)fromNACO'!$C$3:$C$87,'report (44)fromNACO'!$D$3:$D$87,"")</f>
        <v/>
      </c>
      <c r="L80" s="242" t="str">
        <f>_xlfn.XLOOKUP($A80,'report (44)fromNACO'!$C$3:$C$87,'report (44)fromNACO'!$I$3:$I$87,"")</f>
        <v/>
      </c>
      <c r="M80" s="242"/>
      <c r="N80" s="242" t="str">
        <f>_xlfn.XLOOKUP($A80,'report (44)fromNACO'!$C$3:$C$87,'report (44)fromNACO'!$J$3:$J$87,"")</f>
        <v/>
      </c>
      <c r="O80" s="242" t="str">
        <f>_xlfn.XLOOKUP($A80,'report (44)fromNACO'!$C$3:$C$87,'report (44)fromNACO'!$K$3:$K$87,"")</f>
        <v/>
      </c>
      <c r="P80" s="243" t="s">
        <v>5332</v>
      </c>
      <c r="Q80" s="171"/>
    </row>
    <row r="81" spans="1:17" x14ac:dyDescent="0.25">
      <c r="A81" s="237" t="s">
        <v>482</v>
      </c>
      <c r="B81" s="242" t="str">
        <f>_xlfn.XLOOKUP($A81,'report (44)fromNACO'!$C$3:$C$87,'report (44)fromNACO'!$B$3:$B$87,"")</f>
        <v>Casey</v>
      </c>
      <c r="C81" s="242" t="str">
        <f>_xlfn.XLOOKUP($A81,'report (44)fromNACO'!$C$3:$C$87,'report (44)fromNACO'!$A$3:$A$87,"")</f>
        <v>Mark</v>
      </c>
      <c r="D81" s="242"/>
      <c r="E81" s="242" t="str">
        <f>_xlfn.XLOOKUP($A81,'report (44)fromNACO'!$C$3:$C$87,'report (44)fromNACO'!$E$3:$E$87,"")</f>
        <v>510 Pearl Street, suite 5</v>
      </c>
      <c r="F81" s="242"/>
      <c r="G81" s="242" t="str">
        <f>_xlfn.XLOOKUP($A81,'report (44)fromNACO'!$C$3:$C$87,'report (44)fromNACO'!$F$3:$F$87,"")</f>
        <v>Wayne</v>
      </c>
      <c r="H81" s="242" t="s">
        <v>5328</v>
      </c>
      <c r="I81" s="242">
        <f>_xlfn.XLOOKUP($A81,'report (44)fromNACO'!$C$3:$C$87,'report (44)fromNACO'!$H$3:$H$87,"")</f>
        <v>68787</v>
      </c>
      <c r="J81" s="242" t="str">
        <f>_xlfn.XLOOKUP($A81,'report (44)fromNACO'!$C$3:$C$87,'report (44)fromNACO'!$C$3:$C$87,"")</f>
        <v>Wayne</v>
      </c>
      <c r="K81" s="242" t="str">
        <f>_xlfn.XLOOKUP($A81,'report (44)fromNACO'!$C$3:$C$87,'report (44)fromNACO'!$D$3:$D$87,"")</f>
        <v>Highway Superintendent</v>
      </c>
      <c r="L81" s="242" t="str">
        <f>_xlfn.XLOOKUP($A81,'report (44)fromNACO'!$C$3:$C$87,'report (44)fromNACO'!$I$3:$I$87,"")</f>
        <v>(402) 375-1153</v>
      </c>
      <c r="M81" s="242"/>
      <c r="N81" s="242" t="str">
        <f>_xlfn.XLOOKUP($A81,'report (44)fromNACO'!$C$3:$C$87,'report (44)fromNACO'!$J$3:$J$87,"")</f>
        <v>roads@waynecountyne.gov</v>
      </c>
      <c r="O81" s="242" t="str">
        <f>_xlfn.XLOOKUP($A81,'report (44)fromNACO'!$C$3:$C$87,'report (44)fromNACO'!$K$3:$K$87,"")</f>
        <v>Northeast</v>
      </c>
      <c r="P81" s="243" t="s">
        <v>5332</v>
      </c>
      <c r="Q81" s="171"/>
    </row>
    <row r="82" spans="1:17" x14ac:dyDescent="0.25">
      <c r="A82" s="237" t="s">
        <v>918</v>
      </c>
      <c r="B82" s="242" t="str">
        <f>_xlfn.XLOOKUP($A82,'report (44)fromNACO'!$C$3:$C$87,'report (44)fromNACO'!$B$3:$B$87,"")</f>
        <v/>
      </c>
      <c r="C82" s="242" t="str">
        <f>_xlfn.XLOOKUP($A82,'report (44)fromNACO'!$C$3:$C$87,'report (44)fromNACO'!$A$3:$A$87,"")</f>
        <v/>
      </c>
      <c r="D82" s="242"/>
      <c r="E82" s="242" t="str">
        <f>_xlfn.XLOOKUP($A82,'report (44)fromNACO'!$C$3:$C$87,'report (44)fromNACO'!$E$3:$E$87,"")</f>
        <v/>
      </c>
      <c r="F82" s="242"/>
      <c r="G82" s="242" t="str">
        <f>_xlfn.XLOOKUP($A82,'report (44)fromNACO'!$C$3:$C$87,'report (44)fromNACO'!$F$3:$F$87,"")</f>
        <v/>
      </c>
      <c r="H82" s="242" t="s">
        <v>5328</v>
      </c>
      <c r="I82" s="242" t="str">
        <f>_xlfn.XLOOKUP($A82,'report (44)fromNACO'!$C$3:$C$87,'report (44)fromNACO'!$H$3:$H$87,"")</f>
        <v/>
      </c>
      <c r="J82" s="242" t="str">
        <f>_xlfn.XLOOKUP($A82,'report (44)fromNACO'!$C$3:$C$87,'report (44)fromNACO'!$C$3:$C$87,"")</f>
        <v/>
      </c>
      <c r="K82" s="242" t="str">
        <f>_xlfn.XLOOKUP($A82,'report (44)fromNACO'!$C$3:$C$87,'report (44)fromNACO'!$D$3:$D$87,"")</f>
        <v/>
      </c>
      <c r="L82" s="242" t="str">
        <f>_xlfn.XLOOKUP($A82,'report (44)fromNACO'!$C$3:$C$87,'report (44)fromNACO'!$I$3:$I$87,"")</f>
        <v/>
      </c>
      <c r="M82" s="242"/>
      <c r="N82" s="242" t="str">
        <f>_xlfn.XLOOKUP($A82,'report (44)fromNACO'!$C$3:$C$87,'report (44)fromNACO'!$J$3:$J$87,"")</f>
        <v/>
      </c>
      <c r="O82" s="242" t="str">
        <f>_xlfn.XLOOKUP($A82,'report (44)fromNACO'!$C$3:$C$87,'report (44)fromNACO'!$K$3:$K$87,"")</f>
        <v/>
      </c>
      <c r="P82" s="243" t="s">
        <v>5332</v>
      </c>
      <c r="Q82" s="171"/>
    </row>
    <row r="83" spans="1:17" x14ac:dyDescent="0.25">
      <c r="A83" s="237" t="s">
        <v>4767</v>
      </c>
      <c r="B83" s="242" t="str">
        <f>_xlfn.XLOOKUP($A83,'report (44)fromNACO'!$C$3:$C$87,'report (44)fromNACO'!$B$3:$B$87,"")</f>
        <v>Meyer</v>
      </c>
      <c r="C83" s="242" t="str">
        <f>_xlfn.XLOOKUP($A83,'report (44)fromNACO'!$C$3:$C$87,'report (44)fromNACO'!$A$3:$A$87,"")</f>
        <v>Jay</v>
      </c>
      <c r="D83" s="242"/>
      <c r="E83" s="242" t="str">
        <f>_xlfn.XLOOKUP($A83,'report (44)fromNACO'!$C$3:$C$87,'report (44)fromNACO'!$E$3:$E$87,"")</f>
        <v>125 S 15th St., Ste 103</v>
      </c>
      <c r="F83" s="242"/>
      <c r="G83" s="242" t="str">
        <f>_xlfn.XLOOKUP($A83,'report (44)fromNACO'!$C$3:$C$87,'report (44)fromNACO'!$F$3:$F$87,"")</f>
        <v>Ord</v>
      </c>
      <c r="H83" s="242" t="s">
        <v>5328</v>
      </c>
      <c r="I83" s="242">
        <f>_xlfn.XLOOKUP($A83,'report (44)fromNACO'!$C$3:$C$87,'report (44)fromNACO'!$H$3:$H$87,"")</f>
        <v>68862</v>
      </c>
      <c r="J83" s="242" t="str">
        <f>_xlfn.XLOOKUP($A83,'report (44)fromNACO'!$C$3:$C$87,'report (44)fromNACO'!$C$3:$C$87,"")</f>
        <v>Wheeler</v>
      </c>
      <c r="K83" s="242" t="str">
        <f>_xlfn.XLOOKUP($A83,'report (44)fromNACO'!$C$3:$C$87,'report (44)fromNACO'!$D$3:$D$87,"")</f>
        <v>Highway Superintendent</v>
      </c>
      <c r="L83" s="242" t="str">
        <f>_xlfn.XLOOKUP($A83,'report (44)fromNACO'!$C$3:$C$87,'report (44)fromNACO'!$I$3:$I$87,"")</f>
        <v>(308) 728-3112</v>
      </c>
      <c r="M83" s="242"/>
      <c r="N83" s="242" t="str">
        <f>_xlfn.XLOOKUP($A83,'report (44)fromNACO'!$C$3:$C$87,'report (44)fromNACO'!$J$3:$J$87,"")</f>
        <v>valcohwy@yahoo.com</v>
      </c>
      <c r="O83" s="242" t="str">
        <f>_xlfn.XLOOKUP($A83,'report (44)fromNACO'!$C$3:$C$87,'report (44)fromNACO'!$K$3:$K$87,"")</f>
        <v>Central</v>
      </c>
      <c r="P83" s="243" t="s">
        <v>5332</v>
      </c>
      <c r="Q83" s="171"/>
    </row>
    <row r="84" spans="1:17" x14ac:dyDescent="0.25">
      <c r="A84" s="237" t="s">
        <v>742</v>
      </c>
      <c r="B84" s="242" t="str">
        <f>_xlfn.XLOOKUP($A84,'report (44)fromNACO'!$C$3:$C$87,'report (44)fromNACO'!$B$3:$B$87,"")</f>
        <v>Keim</v>
      </c>
      <c r="C84" s="242" t="str">
        <f>_xlfn.XLOOKUP($A84,'report (44)fromNACO'!$C$3:$C$87,'report (44)fromNACO'!$A$3:$A$87,"")</f>
        <v>Harvey</v>
      </c>
      <c r="D84" s="242"/>
      <c r="E84" s="242" t="str">
        <f>_xlfn.XLOOKUP($A84,'report (44)fromNACO'!$C$3:$C$87,'report (44)fromNACO'!$E$3:$E$87,"")</f>
        <v>722 E 25th St</v>
      </c>
      <c r="F84" s="242"/>
      <c r="G84" s="242" t="str">
        <f>_xlfn.XLOOKUP($A84,'report (44)fromNACO'!$C$3:$C$87,'report (44)fromNACO'!$F$3:$F$87,"")</f>
        <v>York</v>
      </c>
      <c r="H84" s="242" t="s">
        <v>5328</v>
      </c>
      <c r="I84" s="242">
        <f>_xlfn.XLOOKUP($A84,'report (44)fromNACO'!$C$3:$C$87,'report (44)fromNACO'!$H$3:$H$87,"")</f>
        <v>68467</v>
      </c>
      <c r="J84" s="242" t="str">
        <f>_xlfn.XLOOKUP($A84,'report (44)fromNACO'!$C$3:$C$87,'report (44)fromNACO'!$C$3:$C$87,"")</f>
        <v>York</v>
      </c>
      <c r="K84" s="242" t="str">
        <f>_xlfn.XLOOKUP($A84,'report (44)fromNACO'!$C$3:$C$87,'report (44)fromNACO'!$D$3:$D$87,"")</f>
        <v>Highway Superintendent</v>
      </c>
      <c r="L84" s="242" t="str">
        <f>_xlfn.XLOOKUP($A84,'report (44)fromNACO'!$C$3:$C$87,'report (44)fromNACO'!$I$3:$I$87,"")</f>
        <v>(402) 362-5573</v>
      </c>
      <c r="M84" s="242"/>
      <c r="N84" s="242" t="str">
        <f>_xlfn.XLOOKUP($A84,'report (44)fromNACO'!$C$3:$C$87,'report (44)fromNACO'!$J$3:$J$87,"")</f>
        <v>ycroad@yorkcountyne.gov</v>
      </c>
      <c r="O84" s="242" t="str">
        <f>_xlfn.XLOOKUP($A84,'report (44)fromNACO'!$C$3:$C$87,'report (44)fromNACO'!$K$3:$K$87,"")</f>
        <v>Central</v>
      </c>
      <c r="P84" s="243" t="s">
        <v>5332</v>
      </c>
      <c r="Q84" s="171"/>
    </row>
    <row r="85" spans="1:17" x14ac:dyDescent="0.25">
      <c r="A85" s="238"/>
      <c r="B85" s="242"/>
      <c r="C85" s="242" t="str">
        <f>_xlfn.XLOOKUP($A85,'report (44)fromNACO'!$C$3:$C$87,'report (44)fromNACO'!$A$3:$A$87,"")</f>
        <v/>
      </c>
      <c r="D85" s="242"/>
      <c r="E85" s="242" t="str">
        <f>_xlfn.XLOOKUP($A85,'report (44)fromNACO'!$C$3:$C$87,'report (44)fromNACO'!$E$3:$E$87,"")</f>
        <v/>
      </c>
      <c r="F85" s="242"/>
      <c r="G85" s="242" t="str">
        <f>_xlfn.XLOOKUP($A85,'report (44)fromNACO'!$C$3:$C$87,'report (44)fromNACO'!$F$3:$F$87,"")</f>
        <v/>
      </c>
      <c r="H85" s="242" t="s">
        <v>5328</v>
      </c>
      <c r="I85" s="242" t="str">
        <f>_xlfn.XLOOKUP($A85,'report (44)fromNACO'!$C$3:$C$87,'report (44)fromNACO'!$H$3:$H$87,"")</f>
        <v/>
      </c>
      <c r="J85" s="242" t="str">
        <f>_xlfn.XLOOKUP($A85,'report (44)fromNACO'!$C$3:$C$87,'report (44)fromNACO'!$C$3:$C$87,"")</f>
        <v/>
      </c>
      <c r="K85" s="242" t="str">
        <f>_xlfn.XLOOKUP($A85,'report (44)fromNACO'!$C$3:$C$87,'report (44)fromNACO'!$D$3:$D$87,"")</f>
        <v/>
      </c>
      <c r="L85" s="242" t="str">
        <f>_xlfn.XLOOKUP($A85,'report (44)fromNACO'!$C$3:$C$87,'report (44)fromNACO'!$I$3:$I$87,"")</f>
        <v/>
      </c>
      <c r="M85" s="242"/>
      <c r="N85" s="242" t="str">
        <f>_xlfn.XLOOKUP($A85,'report (44)fromNACO'!$C$3:$C$87,'report (44)fromNACO'!$J$3:$J$87,"")</f>
        <v/>
      </c>
      <c r="O85" s="242" t="str">
        <f>_xlfn.XLOOKUP($A85,'report (44)fromNACO'!$C$3:$C$87,'report (44)fromNACO'!$K$3:$K$87,"")</f>
        <v/>
      </c>
      <c r="P85" s="243" t="s">
        <v>5332</v>
      </c>
      <c r="Q85" s="171"/>
    </row>
    <row r="86" spans="1:17" x14ac:dyDescent="0.25">
      <c r="A86" s="238"/>
      <c r="B86" s="242"/>
      <c r="C86" s="242" t="str">
        <f>_xlfn.XLOOKUP($A86,'report (44)fromNACO'!$C$3:$C$87,'report (44)fromNACO'!$A$3:$A$87,"")</f>
        <v/>
      </c>
      <c r="D86" s="242"/>
      <c r="E86" s="242" t="str">
        <f>_xlfn.XLOOKUP($A86,'report (44)fromNACO'!$C$3:$C$87,'report (44)fromNACO'!$E$3:$E$87,"")</f>
        <v/>
      </c>
      <c r="F86" s="242"/>
      <c r="G86" s="242" t="str">
        <f>_xlfn.XLOOKUP($A86,'report (44)fromNACO'!$C$3:$C$87,'report (44)fromNACO'!$F$3:$F$87,"")</f>
        <v/>
      </c>
      <c r="H86" s="242" t="s">
        <v>5328</v>
      </c>
      <c r="I86" s="242" t="str">
        <f>_xlfn.XLOOKUP($A86,'report (44)fromNACO'!$C$3:$C$87,'report (44)fromNACO'!$H$3:$H$87,"")</f>
        <v/>
      </c>
      <c r="J86" s="242" t="str">
        <f>_xlfn.XLOOKUP($A86,'report (44)fromNACO'!$C$3:$C$87,'report (44)fromNACO'!$C$3:$C$87,"")</f>
        <v/>
      </c>
      <c r="K86" s="242" t="str">
        <f>_xlfn.XLOOKUP($A86,'report (44)fromNACO'!$C$3:$C$87,'report (44)fromNACO'!$D$3:$D$87,"")</f>
        <v/>
      </c>
      <c r="L86" s="242" t="str">
        <f>_xlfn.XLOOKUP($A86,'report (44)fromNACO'!$C$3:$C$87,'report (44)fromNACO'!$I$3:$I$87,"")</f>
        <v/>
      </c>
      <c r="M86" s="242"/>
      <c r="N86" s="242" t="str">
        <f>_xlfn.XLOOKUP($A86,'report (44)fromNACO'!$C$3:$C$87,'report (44)fromNACO'!$J$3:$J$87,"")</f>
        <v/>
      </c>
      <c r="O86" s="242" t="str">
        <f>_xlfn.XLOOKUP($A86,'report (44)fromNACO'!$C$3:$C$87,'report (44)fromNACO'!$K$3:$K$87,"")</f>
        <v/>
      </c>
      <c r="P86" s="243" t="s">
        <v>5332</v>
      </c>
      <c r="Q86" s="171"/>
    </row>
    <row r="87" spans="1:17" x14ac:dyDescent="0.25">
      <c r="A87" s="238"/>
      <c r="B87" s="242"/>
      <c r="C87" s="242" t="str">
        <f>_xlfn.XLOOKUP($A87,'report (44)fromNACO'!$C$3:$C$87,'report (44)fromNACO'!$A$3:$A$87,"")</f>
        <v/>
      </c>
      <c r="D87" s="242"/>
      <c r="E87" s="242" t="str">
        <f>_xlfn.XLOOKUP($A87,'report (44)fromNACO'!$C$3:$C$87,'report (44)fromNACO'!$E$3:$E$87,"")</f>
        <v/>
      </c>
      <c r="F87" s="242"/>
      <c r="G87" s="242" t="str">
        <f>_xlfn.XLOOKUP($A87,'report (44)fromNACO'!$C$3:$C$87,'report (44)fromNACO'!$F$3:$F$87,"")</f>
        <v/>
      </c>
      <c r="H87" s="242" t="s">
        <v>5328</v>
      </c>
      <c r="I87" s="242" t="str">
        <f>_xlfn.XLOOKUP($A87,'report (44)fromNACO'!$C$3:$C$87,'report (44)fromNACO'!$H$3:$H$87,"")</f>
        <v/>
      </c>
      <c r="J87" s="242" t="str">
        <f>_xlfn.XLOOKUP($A87,'report (44)fromNACO'!$C$3:$C$87,'report (44)fromNACO'!$C$3:$C$87,"")</f>
        <v/>
      </c>
      <c r="K87" s="242" t="str">
        <f>_xlfn.XLOOKUP($A87,'report (44)fromNACO'!$C$3:$C$87,'report (44)fromNACO'!$D$3:$D$87,"")</f>
        <v/>
      </c>
      <c r="L87" s="242" t="str">
        <f>_xlfn.XLOOKUP($A87,'report (44)fromNACO'!$C$3:$C$87,'report (44)fromNACO'!$I$3:$I$87,"")</f>
        <v/>
      </c>
      <c r="M87" s="242"/>
      <c r="N87" s="242" t="str">
        <f>_xlfn.XLOOKUP($A87,'report (44)fromNACO'!$C$3:$C$87,'report (44)fromNACO'!$J$3:$J$87,"")</f>
        <v/>
      </c>
      <c r="O87" s="242" t="str">
        <f>_xlfn.XLOOKUP($A87,'report (44)fromNACO'!$C$3:$C$87,'report (44)fromNACO'!$K$3:$K$87,"")</f>
        <v/>
      </c>
      <c r="P87" s="243" t="s">
        <v>5332</v>
      </c>
      <c r="Q87" s="171"/>
    </row>
    <row r="88" spans="1:17" x14ac:dyDescent="0.25">
      <c r="A88" s="240"/>
      <c r="C88" s="240" t="str">
        <f>_xlfn.XLOOKUP($A88,'report (44)fromNACO'!$C$3:$C$87,'report (44)fromNACO'!$A$3:$A$87,"")</f>
        <v/>
      </c>
      <c r="D88" s="240"/>
      <c r="E88" s="240" t="str">
        <f>_xlfn.XLOOKUP($A88,'report (44)fromNACO'!$C$3:$C$87,'report (44)fromNACO'!$E$3:$E$87,"")</f>
        <v/>
      </c>
      <c r="F88" s="240"/>
      <c r="G88" s="240" t="str">
        <f>_xlfn.XLOOKUP($A88,'report (44)fromNACO'!$C$3:$C$87,'report (44)fromNACO'!$F$3:$F$87,"")</f>
        <v/>
      </c>
      <c r="H88" s="240" t="s">
        <v>5328</v>
      </c>
      <c r="I88" s="240" t="str">
        <f>_xlfn.XLOOKUP($A88,'report (44)fromNACO'!$C$3:$C$87,'report (44)fromNACO'!$H$3:$H$87,"")</f>
        <v/>
      </c>
      <c r="J88" s="240" t="str">
        <f>_xlfn.XLOOKUP($A88,'report (44)fromNACO'!$C$3:$C$87,'report (44)fromNACO'!$C$3:$C$87,"")</f>
        <v/>
      </c>
      <c r="K88" s="240" t="str">
        <f>_xlfn.XLOOKUP($A88,'report (44)fromNACO'!$C$3:$C$87,'report (44)fromNACO'!$D$3:$D$87,"")</f>
        <v/>
      </c>
      <c r="L88" s="240" t="str">
        <f>_xlfn.XLOOKUP($A88,'report (44)fromNACO'!$C$3:$C$87,'report (44)fromNACO'!$I$3:$I$87,"")</f>
        <v/>
      </c>
      <c r="M88" s="240"/>
      <c r="N88" s="240" t="str">
        <f>_xlfn.XLOOKUP($A88,'report (44)fromNACO'!$C$3:$C$87,'report (44)fromNACO'!$J$3:$J$87,"")</f>
        <v/>
      </c>
      <c r="O88" s="240" t="str">
        <f>_xlfn.XLOOKUP($A88,'report (44)fromNACO'!$C$3:$C$87,'report (44)fromNACO'!$K$3:$K$87,"")</f>
        <v/>
      </c>
      <c r="P88" s="241"/>
      <c r="Q88" s="171"/>
    </row>
    <row r="89" spans="1:17" x14ac:dyDescent="0.25">
      <c r="C89" s="6" t="str">
        <f>_xlfn.XLOOKUP($A89,'report (44)fromNACO'!$C$3:$C$87,'report (44)fromNACO'!$A$3:$A$87,"")</f>
        <v/>
      </c>
      <c r="E89" s="6" t="str">
        <f>_xlfn.XLOOKUP($A89,'report (44)fromNACO'!$C$3:$C$87,'report (44)fromNACO'!$E$3:$E$87,"")</f>
        <v/>
      </c>
      <c r="G89" s="6" t="str">
        <f>_xlfn.XLOOKUP($A89,'report (44)fromNACO'!$C$3:$C$87,'report (44)fromNACO'!$F$3:$F$87,"")</f>
        <v/>
      </c>
      <c r="H89" s="6" t="s">
        <v>5328</v>
      </c>
      <c r="I89" s="6" t="str">
        <f>_xlfn.XLOOKUP($A89,'report (44)fromNACO'!$C$3:$C$87,'report (44)fromNACO'!$H$3:$H$87,"")</f>
        <v/>
      </c>
      <c r="J89" s="6" t="str">
        <f>_xlfn.XLOOKUP($A89,'report (44)fromNACO'!$C$3:$C$87,'report (44)fromNACO'!$C$3:$C$87,"")</f>
        <v/>
      </c>
      <c r="K89" s="6" t="str">
        <f>_xlfn.XLOOKUP($A89,'report (44)fromNACO'!$C$3:$C$87,'report (44)fromNACO'!$D$3:$D$87,"")</f>
        <v/>
      </c>
      <c r="L89" s="6" t="str">
        <f>_xlfn.XLOOKUP($A89,'report (44)fromNACO'!$C$3:$C$87,'report (44)fromNACO'!$I$3:$I$87,"")</f>
        <v/>
      </c>
      <c r="N89" s="6" t="str">
        <f>_xlfn.XLOOKUP($A89,'report (44)fromNACO'!$C$3:$C$87,'report (44)fromNACO'!$J$3:$J$87,"")</f>
        <v/>
      </c>
      <c r="O89" s="6" t="str">
        <f>_xlfn.XLOOKUP($A89,'report (44)fromNACO'!$C$3:$C$87,'report (44)fromNACO'!$K$3:$K$87,"")</f>
        <v/>
      </c>
      <c r="P89" s="234"/>
      <c r="Q89" s="171"/>
    </row>
    <row r="90" spans="1:17" x14ac:dyDescent="0.25">
      <c r="C90" s="6" t="str">
        <f>_xlfn.XLOOKUP($A90,'report (44)fromNACO'!$C$3:$C$87,'report (44)fromNACO'!$A$3:$A$87,"")</f>
        <v/>
      </c>
      <c r="E90" s="6" t="str">
        <f>_xlfn.XLOOKUP($A90,'report (44)fromNACO'!$C$3:$C$87,'report (44)fromNACO'!$E$3:$E$87,"")</f>
        <v/>
      </c>
      <c r="G90" s="6" t="str">
        <f>_xlfn.XLOOKUP($A90,'report (44)fromNACO'!$C$3:$C$87,'report (44)fromNACO'!$F$3:$F$87,"")</f>
        <v/>
      </c>
      <c r="H90" s="6" t="s">
        <v>5328</v>
      </c>
      <c r="I90" s="6" t="str">
        <f>_xlfn.XLOOKUP($A90,'report (44)fromNACO'!$C$3:$C$87,'report (44)fromNACO'!$H$3:$H$87,"")</f>
        <v/>
      </c>
      <c r="J90" s="6" t="str">
        <f>_xlfn.XLOOKUP($A90,'report (44)fromNACO'!$C$3:$C$87,'report (44)fromNACO'!$C$3:$C$87,"")</f>
        <v/>
      </c>
      <c r="K90" s="6" t="str">
        <f>_xlfn.XLOOKUP($A90,'report (44)fromNACO'!$C$3:$C$87,'report (44)fromNACO'!$D$3:$D$87,"")</f>
        <v/>
      </c>
      <c r="L90" s="6" t="str">
        <f>_xlfn.XLOOKUP($A90,'report (44)fromNACO'!$C$3:$C$87,'report (44)fromNACO'!$I$3:$I$87,"")</f>
        <v/>
      </c>
      <c r="N90" s="6" t="str">
        <f>_xlfn.XLOOKUP($A90,'report (44)fromNACO'!$C$3:$C$87,'report (44)fromNACO'!$J$3:$J$87,"")</f>
        <v/>
      </c>
      <c r="O90" s="6" t="str">
        <f>_xlfn.XLOOKUP($A90,'report (44)fromNACO'!$C$3:$C$87,'report (44)fromNACO'!$K$3:$K$87,"")</f>
        <v/>
      </c>
      <c r="P90" s="234"/>
      <c r="Q90" s="171"/>
    </row>
    <row r="91" spans="1:17" x14ac:dyDescent="0.25">
      <c r="C91" s="6" t="str">
        <f>_xlfn.XLOOKUP($A91,'report (44)fromNACO'!$C$3:$C$87,'report (44)fromNACO'!$A$3:$A$87,"")</f>
        <v/>
      </c>
      <c r="E91" s="6" t="str">
        <f>_xlfn.XLOOKUP($A91,'report (44)fromNACO'!$C$3:$C$87,'report (44)fromNACO'!$E$3:$E$87,"")</f>
        <v/>
      </c>
      <c r="G91" s="6" t="str">
        <f>_xlfn.XLOOKUP($A91,'report (44)fromNACO'!$C$3:$C$87,'report (44)fromNACO'!$F$3:$F$87,"")</f>
        <v/>
      </c>
      <c r="H91" s="6" t="s">
        <v>5328</v>
      </c>
      <c r="I91" s="6" t="str">
        <f>_xlfn.XLOOKUP($A91,'report (44)fromNACO'!$C$3:$C$87,'report (44)fromNACO'!$H$3:$H$87,"")</f>
        <v/>
      </c>
      <c r="J91" s="6" t="str">
        <f>_xlfn.XLOOKUP($A91,'report (44)fromNACO'!$C$3:$C$87,'report (44)fromNACO'!$C$3:$C$87,"")</f>
        <v/>
      </c>
      <c r="K91" s="6" t="str">
        <f>_xlfn.XLOOKUP($A91,'report (44)fromNACO'!$C$3:$C$87,'report (44)fromNACO'!$D$3:$D$87,"")</f>
        <v/>
      </c>
      <c r="L91" s="6" t="str">
        <f>_xlfn.XLOOKUP($A91,'report (44)fromNACO'!$C$3:$C$87,'report (44)fromNACO'!$I$3:$I$87,"")</f>
        <v/>
      </c>
      <c r="N91" s="6" t="str">
        <f>_xlfn.XLOOKUP($A91,'report (44)fromNACO'!$C$3:$C$87,'report (44)fromNACO'!$J$3:$J$87,"")</f>
        <v/>
      </c>
      <c r="O91" s="6" t="str">
        <f>_xlfn.XLOOKUP($A91,'report (44)fromNACO'!$C$3:$C$87,'report (44)fromNACO'!$K$3:$K$87,"")</f>
        <v/>
      </c>
      <c r="P91" s="234"/>
      <c r="Q91" s="171"/>
    </row>
    <row r="92" spans="1:17" x14ac:dyDescent="0.25">
      <c r="C92" s="6" t="str">
        <f>_xlfn.XLOOKUP($A92,'report (44)fromNACO'!$C$3:$C$87,'report (44)fromNACO'!$A$3:$A$87,"")</f>
        <v/>
      </c>
      <c r="E92" s="6" t="str">
        <f>_xlfn.XLOOKUP($A92,'report (44)fromNACO'!$C$3:$C$87,'report (44)fromNACO'!$E$3:$E$87,"")</f>
        <v/>
      </c>
      <c r="G92" s="6" t="str">
        <f>_xlfn.XLOOKUP($A92,'report (44)fromNACO'!$C$3:$C$87,'report (44)fromNACO'!$F$3:$F$87,"")</f>
        <v/>
      </c>
      <c r="H92" s="6" t="s">
        <v>5328</v>
      </c>
      <c r="I92" s="6" t="str">
        <f>_xlfn.XLOOKUP($A92,'report (44)fromNACO'!$C$3:$C$87,'report (44)fromNACO'!$H$3:$H$87,"")</f>
        <v/>
      </c>
      <c r="J92" s="6" t="str">
        <f>_xlfn.XLOOKUP($A92,'report (44)fromNACO'!$C$3:$C$87,'report (44)fromNACO'!$C$3:$C$87,"")</f>
        <v/>
      </c>
      <c r="K92" s="6" t="str">
        <f>_xlfn.XLOOKUP($A92,'report (44)fromNACO'!$C$3:$C$87,'report (44)fromNACO'!$D$3:$D$87,"")</f>
        <v/>
      </c>
      <c r="L92" s="6" t="str">
        <f>_xlfn.XLOOKUP($A92,'report (44)fromNACO'!$C$3:$C$87,'report (44)fromNACO'!$I$3:$I$87,"")</f>
        <v/>
      </c>
      <c r="N92" s="6" t="str">
        <f>_xlfn.XLOOKUP($A92,'report (44)fromNACO'!$C$3:$C$87,'report (44)fromNACO'!$J$3:$J$87,"")</f>
        <v/>
      </c>
      <c r="O92" s="6" t="str">
        <f>_xlfn.XLOOKUP($A92,'report (44)fromNACO'!$C$3:$C$87,'report (44)fromNACO'!$K$3:$K$87,"")</f>
        <v/>
      </c>
      <c r="P92" s="234"/>
      <c r="Q92" s="171"/>
    </row>
    <row r="93" spans="1:17" x14ac:dyDescent="0.25">
      <c r="C93" s="6" t="str">
        <f>_xlfn.XLOOKUP($A93,'report (44)fromNACO'!$C$3:$C$87,'report (44)fromNACO'!$A$3:$A$87,"")</f>
        <v/>
      </c>
      <c r="E93" s="6" t="str">
        <f>_xlfn.XLOOKUP($A93,'report (44)fromNACO'!$C$3:$C$87,'report (44)fromNACO'!$E$3:$E$87,"")</f>
        <v/>
      </c>
      <c r="G93" s="6" t="str">
        <f>_xlfn.XLOOKUP($A93,'report (44)fromNACO'!$C$3:$C$87,'report (44)fromNACO'!$F$3:$F$87,"")</f>
        <v/>
      </c>
      <c r="H93" s="6" t="s">
        <v>5328</v>
      </c>
      <c r="I93" s="6" t="str">
        <f>_xlfn.XLOOKUP($A93,'report (44)fromNACO'!$C$3:$C$87,'report (44)fromNACO'!$H$3:$H$87,"")</f>
        <v/>
      </c>
      <c r="J93" s="6" t="str">
        <f>_xlfn.XLOOKUP($A93,'report (44)fromNACO'!$C$3:$C$87,'report (44)fromNACO'!$C$3:$C$87,"")</f>
        <v/>
      </c>
      <c r="K93" s="6" t="str">
        <f>_xlfn.XLOOKUP($A93,'report (44)fromNACO'!$C$3:$C$87,'report (44)fromNACO'!$D$3:$D$87,"")</f>
        <v/>
      </c>
      <c r="L93" s="6" t="str">
        <f>_xlfn.XLOOKUP($A93,'report (44)fromNACO'!$C$3:$C$87,'report (44)fromNACO'!$I$3:$I$87,"")</f>
        <v/>
      </c>
      <c r="N93" s="6" t="str">
        <f>_xlfn.XLOOKUP($A93,'report (44)fromNACO'!$C$3:$C$87,'report (44)fromNACO'!$J$3:$J$87,"")</f>
        <v/>
      </c>
      <c r="O93" s="6" t="str">
        <f>_xlfn.XLOOKUP($A93,'report (44)fromNACO'!$C$3:$C$87,'report (44)fromNACO'!$K$3:$K$87,"")</f>
        <v/>
      </c>
      <c r="P93" s="234"/>
      <c r="Q93" s="171"/>
    </row>
    <row r="106" spans="3:6" x14ac:dyDescent="0.25">
      <c r="C106"/>
      <c r="D106"/>
      <c r="E106"/>
      <c r="F106"/>
    </row>
    <row r="107" spans="3:6" x14ac:dyDescent="0.25">
      <c r="C107"/>
      <c r="D107"/>
      <c r="E107"/>
      <c r="F107"/>
    </row>
    <row r="108" spans="3:6" x14ac:dyDescent="0.25">
      <c r="C108"/>
      <c r="D108"/>
      <c r="E108"/>
      <c r="F108"/>
    </row>
    <row r="109" spans="3:6" x14ac:dyDescent="0.25">
      <c r="C109"/>
      <c r="D109"/>
      <c r="E109"/>
      <c r="F109"/>
    </row>
    <row r="110" spans="3:6" x14ac:dyDescent="0.25">
      <c r="C110"/>
      <c r="D110"/>
      <c r="E110"/>
      <c r="F110"/>
    </row>
    <row r="111" spans="3:6" x14ac:dyDescent="0.25">
      <c r="C111"/>
      <c r="D111"/>
      <c r="E111"/>
      <c r="F111"/>
    </row>
  </sheetData>
  <autoFilter ref="A2:P93" xr:uid="{00000000-0009-0000-0000-000003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A3B6-7306-4077-A629-D6EEDD1BAFAB}">
  <sheetPr codeName="Sheet11"/>
  <dimension ref="A1:K87"/>
  <sheetViews>
    <sheetView workbookViewId="0">
      <selection activeCell="D39" sqref="D39"/>
    </sheetView>
  </sheetViews>
  <sheetFormatPr defaultRowHeight="15" x14ac:dyDescent="0.25"/>
  <cols>
    <col min="1" max="1" width="12.375" style="229" customWidth="1"/>
    <col min="2" max="2" width="18.25" style="229" customWidth="1"/>
    <col min="3" max="3" width="12.625" style="229" customWidth="1"/>
    <col min="4" max="4" width="53.5" style="229" customWidth="1"/>
    <col min="5" max="5" width="19.875" style="229" customWidth="1"/>
    <col min="6" max="6" width="12.375" style="229" customWidth="1"/>
    <col min="7" max="7" width="9" style="233"/>
    <col min="8" max="8" width="12" style="233" customWidth="1"/>
    <col min="9" max="9" width="19" style="229" customWidth="1"/>
    <col min="10" max="10" width="43.75" style="229" customWidth="1"/>
    <col min="11" max="11" width="12.25" style="229" customWidth="1"/>
    <col min="12" max="16384" width="9" style="229"/>
  </cols>
  <sheetData>
    <row r="1" spans="1:11" x14ac:dyDescent="0.25">
      <c r="A1" s="233">
        <f>COLUMN()</f>
        <v>1</v>
      </c>
      <c r="B1" s="233">
        <f>COLUMN()</f>
        <v>2</v>
      </c>
      <c r="C1" s="233">
        <f>COLUMN()</f>
        <v>3</v>
      </c>
      <c r="D1" s="233">
        <f>COLUMN()</f>
        <v>4</v>
      </c>
      <c r="E1" s="233">
        <f>COLUMN()</f>
        <v>5</v>
      </c>
      <c r="F1" s="233">
        <f>COLUMN()</f>
        <v>6</v>
      </c>
      <c r="G1" s="233">
        <f>COLUMN()</f>
        <v>7</v>
      </c>
      <c r="H1" s="233">
        <f>COLUMN()</f>
        <v>8</v>
      </c>
      <c r="I1" s="233">
        <f>COLUMN()</f>
        <v>9</v>
      </c>
      <c r="J1" s="233">
        <f>COLUMN()</f>
        <v>10</v>
      </c>
      <c r="K1" s="233">
        <f>COLUMN()</f>
        <v>11</v>
      </c>
    </row>
    <row r="2" spans="1:11" x14ac:dyDescent="0.25">
      <c r="A2" s="228" t="s">
        <v>5311</v>
      </c>
      <c r="B2" s="228" t="s">
        <v>5310</v>
      </c>
      <c r="C2" s="228" t="s">
        <v>261</v>
      </c>
      <c r="D2" s="228" t="s">
        <v>5692</v>
      </c>
      <c r="E2" s="228" t="s">
        <v>5693</v>
      </c>
      <c r="F2" s="228" t="s">
        <v>5315</v>
      </c>
      <c r="G2" s="228" t="s">
        <v>5316</v>
      </c>
      <c r="H2" s="228" t="s">
        <v>5694</v>
      </c>
      <c r="I2" s="228" t="s">
        <v>5319</v>
      </c>
      <c r="J2" s="228" t="s">
        <v>5321</v>
      </c>
      <c r="K2" s="228" t="s">
        <v>5322</v>
      </c>
    </row>
    <row r="3" spans="1:11" x14ac:dyDescent="0.25">
      <c r="A3" s="230" t="s">
        <v>5325</v>
      </c>
      <c r="B3" s="230" t="s">
        <v>5324</v>
      </c>
      <c r="C3" s="230" t="s">
        <v>746</v>
      </c>
      <c r="D3" s="230" t="s">
        <v>5329</v>
      </c>
      <c r="E3" s="230" t="s">
        <v>5326</v>
      </c>
      <c r="F3" s="230" t="s">
        <v>5327</v>
      </c>
      <c r="G3" s="231" t="s">
        <v>5328</v>
      </c>
      <c r="H3" s="231">
        <v>68955</v>
      </c>
      <c r="I3" s="230" t="s">
        <v>5330</v>
      </c>
      <c r="J3" s="230" t="s">
        <v>5331</v>
      </c>
      <c r="K3" s="230" t="s">
        <v>349</v>
      </c>
    </row>
    <row r="4" spans="1:11" x14ac:dyDescent="0.25">
      <c r="A4" s="230" t="s">
        <v>5334</v>
      </c>
      <c r="B4" s="230" t="s">
        <v>5333</v>
      </c>
      <c r="C4" s="230" t="s">
        <v>577</v>
      </c>
      <c r="D4" s="230" t="s">
        <v>5337</v>
      </c>
      <c r="E4" s="230" t="s">
        <v>5335</v>
      </c>
      <c r="F4" s="230" t="s">
        <v>5336</v>
      </c>
      <c r="G4" s="231" t="s">
        <v>5328</v>
      </c>
      <c r="H4" s="231">
        <v>68701</v>
      </c>
      <c r="I4" s="230" t="s">
        <v>5338</v>
      </c>
      <c r="J4" s="230" t="s">
        <v>5339</v>
      </c>
      <c r="K4" s="230" t="s">
        <v>344</v>
      </c>
    </row>
    <row r="5" spans="1:11" x14ac:dyDescent="0.25">
      <c r="A5" s="230" t="s">
        <v>5695</v>
      </c>
      <c r="B5" s="230" t="s">
        <v>5696</v>
      </c>
      <c r="C5" s="230" t="s">
        <v>5697</v>
      </c>
      <c r="D5" s="230" t="s">
        <v>5698</v>
      </c>
      <c r="E5" s="230" t="s">
        <v>5699</v>
      </c>
      <c r="F5" s="230" t="s">
        <v>5700</v>
      </c>
      <c r="G5" s="231" t="s">
        <v>5328</v>
      </c>
      <c r="H5" s="231">
        <v>69165</v>
      </c>
      <c r="I5" s="230" t="s">
        <v>5701</v>
      </c>
      <c r="J5" s="230" t="s">
        <v>5702</v>
      </c>
      <c r="K5" s="230" t="s">
        <v>5345</v>
      </c>
    </row>
    <row r="6" spans="1:11" x14ac:dyDescent="0.25">
      <c r="A6" s="230" t="s">
        <v>5703</v>
      </c>
      <c r="B6" s="230" t="s">
        <v>5704</v>
      </c>
      <c r="C6" s="230" t="s">
        <v>5705</v>
      </c>
      <c r="D6" s="230" t="s">
        <v>5337</v>
      </c>
      <c r="E6" s="230" t="s">
        <v>5706</v>
      </c>
      <c r="F6" s="230" t="s">
        <v>5707</v>
      </c>
      <c r="G6" s="231" t="s">
        <v>5328</v>
      </c>
      <c r="H6" s="231">
        <v>69345</v>
      </c>
      <c r="I6" s="230" t="s">
        <v>5708</v>
      </c>
      <c r="J6" s="230" t="s">
        <v>5709</v>
      </c>
      <c r="K6" s="230" t="s">
        <v>601</v>
      </c>
    </row>
    <row r="7" spans="1:11" x14ac:dyDescent="0.25">
      <c r="A7" s="230" t="s">
        <v>5340</v>
      </c>
      <c r="B7" s="230" t="s">
        <v>5324</v>
      </c>
      <c r="C7" s="230" t="s">
        <v>1944</v>
      </c>
      <c r="D7" s="230" t="s">
        <v>5337</v>
      </c>
      <c r="E7" s="230" t="s">
        <v>5341</v>
      </c>
      <c r="F7" s="230" t="s">
        <v>5342</v>
      </c>
      <c r="G7" s="231" t="s">
        <v>5328</v>
      </c>
      <c r="H7" s="231">
        <v>69155</v>
      </c>
      <c r="I7" s="230" t="s">
        <v>5343</v>
      </c>
      <c r="J7" s="230" t="s">
        <v>5344</v>
      </c>
      <c r="K7" s="230" t="s">
        <v>5345</v>
      </c>
    </row>
    <row r="8" spans="1:11" x14ac:dyDescent="0.25">
      <c r="A8" s="230" t="s">
        <v>5347</v>
      </c>
      <c r="B8" s="230" t="s">
        <v>5346</v>
      </c>
      <c r="C8" s="230" t="s">
        <v>967</v>
      </c>
      <c r="D8" s="230" t="s">
        <v>5337</v>
      </c>
      <c r="E8" s="230" t="s">
        <v>5348</v>
      </c>
      <c r="F8" s="230" t="s">
        <v>5349</v>
      </c>
      <c r="G8" s="231" t="s">
        <v>5328</v>
      </c>
      <c r="H8" s="231">
        <v>68620</v>
      </c>
      <c r="I8" s="230" t="s">
        <v>5350</v>
      </c>
      <c r="J8" s="230" t="s">
        <v>5351</v>
      </c>
      <c r="K8" s="230" t="s">
        <v>344</v>
      </c>
    </row>
    <row r="9" spans="1:11" x14ac:dyDescent="0.25">
      <c r="A9" s="230" t="s">
        <v>5710</v>
      </c>
      <c r="B9" s="230" t="s">
        <v>5711</v>
      </c>
      <c r="C9" s="230" t="s">
        <v>5712</v>
      </c>
      <c r="D9" s="230" t="s">
        <v>5337</v>
      </c>
      <c r="E9" s="230" t="s">
        <v>5713</v>
      </c>
      <c r="F9" s="230" t="s">
        <v>5714</v>
      </c>
      <c r="G9" s="231" t="s">
        <v>5328</v>
      </c>
      <c r="H9" s="231">
        <v>69301</v>
      </c>
      <c r="I9" s="230" t="s">
        <v>5715</v>
      </c>
      <c r="J9" s="230" t="s">
        <v>5716</v>
      </c>
      <c r="K9" s="230" t="s">
        <v>601</v>
      </c>
    </row>
    <row r="10" spans="1:11" x14ac:dyDescent="0.25">
      <c r="A10" s="230" t="s">
        <v>5353</v>
      </c>
      <c r="B10" s="230" t="s">
        <v>5352</v>
      </c>
      <c r="C10" s="230" t="s">
        <v>938</v>
      </c>
      <c r="D10" s="230" t="s">
        <v>5337</v>
      </c>
      <c r="E10" s="230" t="s">
        <v>5354</v>
      </c>
      <c r="F10" s="230" t="s">
        <v>5355</v>
      </c>
      <c r="G10" s="231" t="s">
        <v>5328</v>
      </c>
      <c r="H10" s="231">
        <v>68763</v>
      </c>
      <c r="I10" s="230" t="s">
        <v>5356</v>
      </c>
      <c r="J10" s="230" t="s">
        <v>5357</v>
      </c>
      <c r="K10" s="230" t="s">
        <v>344</v>
      </c>
    </row>
    <row r="11" spans="1:11" x14ac:dyDescent="0.25">
      <c r="A11" s="230" t="s">
        <v>5359</v>
      </c>
      <c r="B11" s="230" t="s">
        <v>5358</v>
      </c>
      <c r="C11" s="230" t="s">
        <v>866</v>
      </c>
      <c r="D11" s="230" t="s">
        <v>5337</v>
      </c>
      <c r="E11" s="230" t="s">
        <v>5360</v>
      </c>
      <c r="F11" s="230" t="s">
        <v>5361</v>
      </c>
      <c r="G11" s="231" t="s">
        <v>5328</v>
      </c>
      <c r="H11" s="231">
        <v>69210</v>
      </c>
      <c r="I11" s="230" t="s">
        <v>5362</v>
      </c>
      <c r="J11" s="230" t="s">
        <v>5363</v>
      </c>
      <c r="K11" s="230" t="s">
        <v>344</v>
      </c>
    </row>
    <row r="12" spans="1:11" x14ac:dyDescent="0.25">
      <c r="A12" s="230" t="s">
        <v>5365</v>
      </c>
      <c r="B12" s="230" t="s">
        <v>5364</v>
      </c>
      <c r="C12" s="230" t="s">
        <v>1481</v>
      </c>
      <c r="D12" s="230" t="s">
        <v>5337</v>
      </c>
      <c r="E12" s="230" t="s">
        <v>5366</v>
      </c>
      <c r="F12" s="230" t="s">
        <v>4017</v>
      </c>
      <c r="G12" s="231" t="s">
        <v>5328</v>
      </c>
      <c r="H12" s="231">
        <v>68847</v>
      </c>
      <c r="I12" s="230" t="s">
        <v>5367</v>
      </c>
      <c r="J12" s="230" t="s">
        <v>5368</v>
      </c>
      <c r="K12" s="230" t="s">
        <v>349</v>
      </c>
    </row>
    <row r="13" spans="1:11" x14ac:dyDescent="0.25">
      <c r="A13" s="230" t="s">
        <v>5370</v>
      </c>
      <c r="B13" s="230" t="s">
        <v>5369</v>
      </c>
      <c r="C13" s="230" t="s">
        <v>869</v>
      </c>
      <c r="D13" s="230" t="s">
        <v>5373</v>
      </c>
      <c r="E13" s="230" t="s">
        <v>5371</v>
      </c>
      <c r="F13" s="230" t="s">
        <v>5372</v>
      </c>
      <c r="G13" s="231" t="s">
        <v>5328</v>
      </c>
      <c r="H13" s="231">
        <v>68061</v>
      </c>
      <c r="I13" s="230" t="s">
        <v>5374</v>
      </c>
      <c r="J13" s="230" t="s">
        <v>5375</v>
      </c>
      <c r="K13" s="230" t="s">
        <v>344</v>
      </c>
    </row>
    <row r="14" spans="1:11" x14ac:dyDescent="0.25">
      <c r="A14" s="230" t="s">
        <v>5377</v>
      </c>
      <c r="B14" s="230" t="s">
        <v>5376</v>
      </c>
      <c r="C14" s="230" t="s">
        <v>973</v>
      </c>
      <c r="D14" s="230" t="s">
        <v>5337</v>
      </c>
      <c r="E14" s="230" t="s">
        <v>5378</v>
      </c>
      <c r="F14" s="230" t="s">
        <v>5379</v>
      </c>
      <c r="G14" s="231" t="s">
        <v>5328</v>
      </c>
      <c r="H14" s="231">
        <v>68632</v>
      </c>
      <c r="I14" s="230" t="s">
        <v>5380</v>
      </c>
      <c r="J14" s="230" t="s">
        <v>5381</v>
      </c>
      <c r="K14" s="230" t="s">
        <v>359</v>
      </c>
    </row>
    <row r="15" spans="1:11" x14ac:dyDescent="0.25">
      <c r="A15" s="230" t="s">
        <v>5383</v>
      </c>
      <c r="B15" s="230" t="s">
        <v>5382</v>
      </c>
      <c r="C15" s="230" t="s">
        <v>398</v>
      </c>
      <c r="D15" s="230" t="s">
        <v>5337</v>
      </c>
      <c r="E15" s="230" t="s">
        <v>5384</v>
      </c>
      <c r="F15" s="230" t="s">
        <v>5385</v>
      </c>
      <c r="G15" s="231" t="s">
        <v>5328</v>
      </c>
      <c r="H15" s="231">
        <v>68048</v>
      </c>
      <c r="I15" s="230" t="s">
        <v>5386</v>
      </c>
      <c r="J15" s="230" t="s">
        <v>5387</v>
      </c>
      <c r="K15" s="230" t="s">
        <v>359</v>
      </c>
    </row>
    <row r="16" spans="1:11" x14ac:dyDescent="0.25">
      <c r="A16" s="230" t="s">
        <v>5389</v>
      </c>
      <c r="B16" s="230" t="s">
        <v>5388</v>
      </c>
      <c r="C16" s="230" t="s">
        <v>590</v>
      </c>
      <c r="D16" s="230" t="s">
        <v>5337</v>
      </c>
      <c r="E16" s="230" t="s">
        <v>5390</v>
      </c>
      <c r="F16" s="230" t="s">
        <v>5391</v>
      </c>
      <c r="G16" s="231" t="s">
        <v>5328</v>
      </c>
      <c r="H16" s="231">
        <v>68739</v>
      </c>
      <c r="I16" s="230" t="s">
        <v>5392</v>
      </c>
      <c r="J16" s="230" t="s">
        <v>5393</v>
      </c>
      <c r="K16" s="230" t="s">
        <v>344</v>
      </c>
    </row>
    <row r="17" spans="1:11" x14ac:dyDescent="0.25">
      <c r="A17" s="230" t="s">
        <v>5395</v>
      </c>
      <c r="B17" s="230" t="s">
        <v>5394</v>
      </c>
      <c r="C17" s="230" t="s">
        <v>4727</v>
      </c>
      <c r="D17" s="230" t="s">
        <v>5337</v>
      </c>
      <c r="E17" s="230" t="s">
        <v>5396</v>
      </c>
      <c r="F17" s="230" t="s">
        <v>5342</v>
      </c>
      <c r="G17" s="231" t="s">
        <v>5328</v>
      </c>
      <c r="H17" s="231">
        <v>69155</v>
      </c>
      <c r="I17" s="230" t="s">
        <v>5397</v>
      </c>
      <c r="J17" s="230" t="s">
        <v>5398</v>
      </c>
      <c r="K17" s="230" t="s">
        <v>5345</v>
      </c>
    </row>
    <row r="18" spans="1:11" x14ac:dyDescent="0.25">
      <c r="A18" s="230" t="s">
        <v>5400</v>
      </c>
      <c r="B18" s="230" t="s">
        <v>5399</v>
      </c>
      <c r="C18" s="230" t="s">
        <v>335</v>
      </c>
      <c r="D18" s="230" t="s">
        <v>5337</v>
      </c>
      <c r="E18" s="230" t="s">
        <v>5401</v>
      </c>
      <c r="F18" s="230" t="s">
        <v>5402</v>
      </c>
      <c r="G18" s="231" t="s">
        <v>5328</v>
      </c>
      <c r="H18" s="231">
        <v>69201</v>
      </c>
      <c r="I18" s="230" t="s">
        <v>5403</v>
      </c>
      <c r="J18" s="230" t="s">
        <v>5404</v>
      </c>
      <c r="K18" s="230" t="s">
        <v>5345</v>
      </c>
    </row>
    <row r="19" spans="1:11" x14ac:dyDescent="0.25">
      <c r="A19" s="230" t="s">
        <v>5406</v>
      </c>
      <c r="B19" s="230" t="s">
        <v>5405</v>
      </c>
      <c r="C19" s="230" t="s">
        <v>3355</v>
      </c>
      <c r="D19" s="230" t="s">
        <v>5337</v>
      </c>
      <c r="E19" s="230" t="s">
        <v>5407</v>
      </c>
      <c r="F19" s="230" t="s">
        <v>5408</v>
      </c>
      <c r="G19" s="231" t="s">
        <v>5328</v>
      </c>
      <c r="H19" s="231">
        <v>69162</v>
      </c>
      <c r="I19" s="230" t="s">
        <v>5409</v>
      </c>
      <c r="J19" s="230" t="s">
        <v>5410</v>
      </c>
      <c r="K19" s="230" t="s">
        <v>601</v>
      </c>
    </row>
    <row r="20" spans="1:11" x14ac:dyDescent="0.25">
      <c r="A20" s="230" t="s">
        <v>5412</v>
      </c>
      <c r="B20" s="230" t="s">
        <v>5411</v>
      </c>
      <c r="C20" s="230" t="s">
        <v>391</v>
      </c>
      <c r="D20" s="230" t="s">
        <v>5337</v>
      </c>
      <c r="E20" s="230" t="s">
        <v>5413</v>
      </c>
      <c r="F20" s="230" t="s">
        <v>5414</v>
      </c>
      <c r="G20" s="231" t="s">
        <v>5328</v>
      </c>
      <c r="H20" s="231">
        <v>68933</v>
      </c>
      <c r="I20" s="230" t="s">
        <v>5415</v>
      </c>
      <c r="J20" s="230" t="s">
        <v>5416</v>
      </c>
      <c r="K20" s="230" t="s">
        <v>349</v>
      </c>
    </row>
    <row r="21" spans="1:11" x14ac:dyDescent="0.25">
      <c r="A21" s="230" t="s">
        <v>5418</v>
      </c>
      <c r="B21" s="230" t="s">
        <v>5417</v>
      </c>
      <c r="C21" s="230" t="s">
        <v>980</v>
      </c>
      <c r="D21" s="230" t="s">
        <v>5337</v>
      </c>
      <c r="E21" s="230" t="s">
        <v>5419</v>
      </c>
      <c r="F21" s="230" t="s">
        <v>5420</v>
      </c>
      <c r="G21" s="231" t="s">
        <v>5328</v>
      </c>
      <c r="H21" s="231">
        <v>68661</v>
      </c>
      <c r="I21" s="230" t="s">
        <v>5421</v>
      </c>
      <c r="J21" s="230" t="s">
        <v>5422</v>
      </c>
      <c r="K21" s="230" t="s">
        <v>344</v>
      </c>
    </row>
    <row r="22" spans="1:11" x14ac:dyDescent="0.25">
      <c r="A22" s="230" t="s">
        <v>5424</v>
      </c>
      <c r="B22" s="230" t="s">
        <v>5423</v>
      </c>
      <c r="C22" s="230" t="s">
        <v>342</v>
      </c>
      <c r="D22" s="230" t="s">
        <v>5337</v>
      </c>
      <c r="E22" s="230" t="s">
        <v>5425</v>
      </c>
      <c r="F22" s="230" t="s">
        <v>5426</v>
      </c>
      <c r="G22" s="231" t="s">
        <v>5328</v>
      </c>
      <c r="H22" s="231">
        <v>68788</v>
      </c>
      <c r="I22" s="230" t="s">
        <v>5427</v>
      </c>
      <c r="J22" s="230" t="s">
        <v>5428</v>
      </c>
      <c r="K22" s="230" t="s">
        <v>344</v>
      </c>
    </row>
    <row r="23" spans="1:11" x14ac:dyDescent="0.25">
      <c r="A23" s="230" t="s">
        <v>5424</v>
      </c>
      <c r="B23" s="230" t="s">
        <v>5429</v>
      </c>
      <c r="C23" s="230" t="s">
        <v>347</v>
      </c>
      <c r="D23" s="230" t="s">
        <v>5337</v>
      </c>
      <c r="E23" s="230" t="s">
        <v>5430</v>
      </c>
      <c r="F23" s="230" t="s">
        <v>5431</v>
      </c>
      <c r="G23" s="231" t="s">
        <v>5328</v>
      </c>
      <c r="H23" s="231">
        <v>68822</v>
      </c>
      <c r="I23" s="230" t="s">
        <v>5432</v>
      </c>
      <c r="J23" s="230" t="s">
        <v>5433</v>
      </c>
      <c r="K23" s="230" t="s">
        <v>349</v>
      </c>
    </row>
    <row r="24" spans="1:11" x14ac:dyDescent="0.25">
      <c r="A24" s="230" t="s">
        <v>5435</v>
      </c>
      <c r="B24" s="230" t="s">
        <v>5434</v>
      </c>
      <c r="C24" s="230" t="s">
        <v>352</v>
      </c>
      <c r="D24" s="230" t="s">
        <v>5337</v>
      </c>
      <c r="E24" s="230" t="s">
        <v>5436</v>
      </c>
      <c r="F24" s="230" t="s">
        <v>5437</v>
      </c>
      <c r="G24" s="231" t="s">
        <v>5328</v>
      </c>
      <c r="H24" s="231">
        <v>68741</v>
      </c>
      <c r="I24" s="230" t="s">
        <v>5438</v>
      </c>
      <c r="J24" s="230" t="s">
        <v>5439</v>
      </c>
      <c r="K24" s="230" t="s">
        <v>344</v>
      </c>
    </row>
    <row r="25" spans="1:11" x14ac:dyDescent="0.25">
      <c r="A25" s="230" t="s">
        <v>5442</v>
      </c>
      <c r="B25" s="230" t="s">
        <v>5441</v>
      </c>
      <c r="C25" s="230" t="s">
        <v>876</v>
      </c>
      <c r="D25" s="230" t="s">
        <v>5337</v>
      </c>
      <c r="E25" s="230" t="s">
        <v>5443</v>
      </c>
      <c r="F25" s="230" t="s">
        <v>5444</v>
      </c>
      <c r="G25" s="231" t="s">
        <v>5328</v>
      </c>
      <c r="H25" s="231">
        <v>68850</v>
      </c>
      <c r="I25" s="230" t="s">
        <v>5445</v>
      </c>
      <c r="J25" s="230" t="s">
        <v>5446</v>
      </c>
      <c r="K25" s="230" t="s">
        <v>349</v>
      </c>
    </row>
    <row r="26" spans="1:11" x14ac:dyDescent="0.25">
      <c r="A26" s="230" t="s">
        <v>5448</v>
      </c>
      <c r="B26" s="230" t="s">
        <v>5447</v>
      </c>
      <c r="C26" s="230" t="s">
        <v>3760</v>
      </c>
      <c r="D26" s="230" t="s">
        <v>5373</v>
      </c>
      <c r="E26" s="230" t="s">
        <v>5449</v>
      </c>
      <c r="F26" s="230" t="s">
        <v>5450</v>
      </c>
      <c r="G26" s="231" t="s">
        <v>5328</v>
      </c>
      <c r="H26" s="231">
        <v>69129</v>
      </c>
      <c r="I26" s="230" t="s">
        <v>5451</v>
      </c>
      <c r="J26" s="232" t="s">
        <v>5452</v>
      </c>
      <c r="K26" s="230" t="s">
        <v>601</v>
      </c>
    </row>
    <row r="27" spans="1:11" x14ac:dyDescent="0.25">
      <c r="A27" s="230" t="s">
        <v>5454</v>
      </c>
      <c r="B27" s="230" t="s">
        <v>5453</v>
      </c>
      <c r="C27" s="230" t="s">
        <v>494</v>
      </c>
      <c r="D27" s="230" t="s">
        <v>5337</v>
      </c>
      <c r="E27" s="230" t="s">
        <v>5455</v>
      </c>
      <c r="F27" s="230" t="s">
        <v>5456</v>
      </c>
      <c r="G27" s="231" t="s">
        <v>5328</v>
      </c>
      <c r="H27" s="231">
        <v>68743</v>
      </c>
      <c r="I27" s="230" t="s">
        <v>5457</v>
      </c>
      <c r="J27" s="230" t="s">
        <v>5458</v>
      </c>
      <c r="K27" s="230" t="s">
        <v>344</v>
      </c>
    </row>
    <row r="28" spans="1:11" x14ac:dyDescent="0.25">
      <c r="A28" s="230" t="s">
        <v>5460</v>
      </c>
      <c r="B28" s="230" t="s">
        <v>5459</v>
      </c>
      <c r="C28" s="230" t="s">
        <v>880</v>
      </c>
      <c r="D28" s="230" t="s">
        <v>5337</v>
      </c>
      <c r="E28" s="230" t="s">
        <v>5461</v>
      </c>
      <c r="F28" s="230" t="s">
        <v>5462</v>
      </c>
      <c r="G28" s="231" t="s">
        <v>5328</v>
      </c>
      <c r="H28" s="231">
        <v>68025</v>
      </c>
      <c r="I28" s="230" t="s">
        <v>5463</v>
      </c>
      <c r="J28" s="230" t="s">
        <v>5464</v>
      </c>
      <c r="K28" s="230" t="s">
        <v>344</v>
      </c>
    </row>
    <row r="29" spans="1:11" x14ac:dyDescent="0.25">
      <c r="A29" s="230" t="s">
        <v>5466</v>
      </c>
      <c r="B29" s="230" t="s">
        <v>5465</v>
      </c>
      <c r="C29" s="230" t="s">
        <v>411</v>
      </c>
      <c r="D29" s="230" t="s">
        <v>5469</v>
      </c>
      <c r="E29" s="230" t="s">
        <v>5467</v>
      </c>
      <c r="F29" s="230" t="s">
        <v>5468</v>
      </c>
      <c r="G29" s="231" t="s">
        <v>5328</v>
      </c>
      <c r="H29" s="231">
        <v>68116</v>
      </c>
      <c r="I29" s="230" t="s">
        <v>5470</v>
      </c>
      <c r="J29" s="230" t="s">
        <v>5471</v>
      </c>
      <c r="K29" s="230" t="s">
        <v>359</v>
      </c>
    </row>
    <row r="30" spans="1:11" x14ac:dyDescent="0.25">
      <c r="A30" s="230" t="s">
        <v>5473</v>
      </c>
      <c r="B30" s="230" t="s">
        <v>5472</v>
      </c>
      <c r="C30" s="230" t="s">
        <v>415</v>
      </c>
      <c r="D30" s="230" t="s">
        <v>5337</v>
      </c>
      <c r="E30" s="230" t="s">
        <v>5474</v>
      </c>
      <c r="F30" s="230" t="s">
        <v>5475</v>
      </c>
      <c r="G30" s="231" t="s">
        <v>5328</v>
      </c>
      <c r="H30" s="231">
        <v>68361</v>
      </c>
      <c r="I30" s="230" t="s">
        <v>5476</v>
      </c>
      <c r="J30" s="230" t="s">
        <v>5477</v>
      </c>
      <c r="K30" s="230" t="s">
        <v>359</v>
      </c>
    </row>
    <row r="31" spans="1:11" x14ac:dyDescent="0.25">
      <c r="A31" s="230" t="s">
        <v>5479</v>
      </c>
      <c r="B31" s="230" t="s">
        <v>5478</v>
      </c>
      <c r="C31" s="230" t="s">
        <v>2726</v>
      </c>
      <c r="D31" s="230" t="s">
        <v>5373</v>
      </c>
      <c r="E31" s="230" t="s">
        <v>5480</v>
      </c>
      <c r="F31" s="230" t="s">
        <v>2726</v>
      </c>
      <c r="G31" s="231" t="s">
        <v>5328</v>
      </c>
      <c r="H31" s="231">
        <v>68969</v>
      </c>
      <c r="I31" s="230" t="s">
        <v>5481</v>
      </c>
      <c r="J31" s="230" t="s">
        <v>5482</v>
      </c>
      <c r="K31" s="230" t="s">
        <v>349</v>
      </c>
    </row>
    <row r="32" spans="1:11" x14ac:dyDescent="0.25">
      <c r="A32" s="230" t="s">
        <v>5400</v>
      </c>
      <c r="B32" s="230" t="s">
        <v>5399</v>
      </c>
      <c r="C32" s="230" t="s">
        <v>419</v>
      </c>
      <c r="D32" s="230" t="s">
        <v>5337</v>
      </c>
      <c r="E32" s="230" t="s">
        <v>5401</v>
      </c>
      <c r="F32" s="230" t="s">
        <v>5402</v>
      </c>
      <c r="G32" s="231" t="s">
        <v>5328</v>
      </c>
      <c r="H32" s="231">
        <v>69201</v>
      </c>
      <c r="I32" s="230" t="s">
        <v>5403</v>
      </c>
      <c r="J32" s="230" t="s">
        <v>5404</v>
      </c>
      <c r="K32" s="230" t="s">
        <v>5345</v>
      </c>
    </row>
    <row r="33" spans="1:11" x14ac:dyDescent="0.25">
      <c r="A33" s="230" t="s">
        <v>5484</v>
      </c>
      <c r="B33" s="230" t="s">
        <v>5483</v>
      </c>
      <c r="C33" s="230" t="s">
        <v>531</v>
      </c>
      <c r="D33" s="230" t="s">
        <v>5337</v>
      </c>
      <c r="E33" s="230" t="s">
        <v>5485</v>
      </c>
      <c r="F33" s="230" t="s">
        <v>4017</v>
      </c>
      <c r="G33" s="231" t="s">
        <v>5328</v>
      </c>
      <c r="H33" s="231">
        <v>68848</v>
      </c>
      <c r="I33" s="230" t="s">
        <v>5486</v>
      </c>
      <c r="J33" s="230" t="s">
        <v>5487</v>
      </c>
      <c r="K33" s="230" t="s">
        <v>5345</v>
      </c>
    </row>
    <row r="34" spans="1:11" x14ac:dyDescent="0.25">
      <c r="A34" s="230" t="s">
        <v>5442</v>
      </c>
      <c r="B34" s="230" t="s">
        <v>5488</v>
      </c>
      <c r="C34" s="230" t="s">
        <v>356</v>
      </c>
      <c r="D34" s="230" t="s">
        <v>5337</v>
      </c>
      <c r="E34" s="230" t="s">
        <v>5489</v>
      </c>
      <c r="F34" s="230" t="s">
        <v>5490</v>
      </c>
      <c r="G34" s="231" t="s">
        <v>5328</v>
      </c>
      <c r="H34" s="231">
        <v>68310</v>
      </c>
      <c r="I34" s="230" t="s">
        <v>5491</v>
      </c>
      <c r="J34" s="230" t="s">
        <v>5492</v>
      </c>
      <c r="K34" s="230" t="s">
        <v>359</v>
      </c>
    </row>
    <row r="35" spans="1:11" x14ac:dyDescent="0.25">
      <c r="A35" s="230" t="s">
        <v>5494</v>
      </c>
      <c r="B35" s="230" t="s">
        <v>5493</v>
      </c>
      <c r="C35" s="230" t="s">
        <v>1234</v>
      </c>
      <c r="D35" s="230" t="s">
        <v>5337</v>
      </c>
      <c r="E35" s="230" t="s">
        <v>5495</v>
      </c>
      <c r="F35" s="230" t="s">
        <v>5496</v>
      </c>
      <c r="G35" s="231" t="s">
        <v>5328</v>
      </c>
      <c r="H35" s="231">
        <v>69154</v>
      </c>
      <c r="I35" s="230" t="s">
        <v>5497</v>
      </c>
      <c r="J35" s="230" t="s">
        <v>5498</v>
      </c>
      <c r="K35" s="230" t="s">
        <v>601</v>
      </c>
    </row>
    <row r="36" spans="1:11" x14ac:dyDescent="0.25">
      <c r="A36" s="230" t="s">
        <v>5353</v>
      </c>
      <c r="B36" s="230" t="s">
        <v>5499</v>
      </c>
      <c r="C36" s="230" t="s">
        <v>2872</v>
      </c>
      <c r="D36" s="230" t="s">
        <v>5337</v>
      </c>
      <c r="E36" s="230" t="s">
        <v>5500</v>
      </c>
      <c r="F36" s="230" t="s">
        <v>5501</v>
      </c>
      <c r="G36" s="231" t="s">
        <v>5328</v>
      </c>
      <c r="H36" s="231">
        <v>68823</v>
      </c>
      <c r="I36" s="230" t="s">
        <v>5502</v>
      </c>
      <c r="J36" s="230" t="s">
        <v>5503</v>
      </c>
      <c r="K36" s="230" t="s">
        <v>349</v>
      </c>
    </row>
    <row r="37" spans="1:11" x14ac:dyDescent="0.25">
      <c r="A37" s="230" t="s">
        <v>5479</v>
      </c>
      <c r="B37" s="230" t="s">
        <v>5504</v>
      </c>
      <c r="C37" s="230" t="s">
        <v>626</v>
      </c>
      <c r="D37" s="230" t="s">
        <v>5337</v>
      </c>
      <c r="E37" s="230" t="s">
        <v>5505</v>
      </c>
      <c r="F37" s="230" t="s">
        <v>5506</v>
      </c>
      <c r="G37" s="231" t="s">
        <v>5328</v>
      </c>
      <c r="H37" s="231">
        <v>68937</v>
      </c>
      <c r="I37" s="230" t="s">
        <v>5507</v>
      </c>
      <c r="J37" s="230" t="s">
        <v>5508</v>
      </c>
      <c r="K37" s="230" t="s">
        <v>5345</v>
      </c>
    </row>
    <row r="38" spans="1:11" x14ac:dyDescent="0.25">
      <c r="A38" s="230" t="s">
        <v>5717</v>
      </c>
      <c r="B38" s="230" t="s">
        <v>5718</v>
      </c>
      <c r="C38" s="230" t="s">
        <v>5719</v>
      </c>
      <c r="D38" s="230" t="s">
        <v>5337</v>
      </c>
      <c r="E38" s="230" t="s">
        <v>5720</v>
      </c>
      <c r="F38" s="230" t="s">
        <v>5402</v>
      </c>
      <c r="G38" s="231" t="s">
        <v>5328</v>
      </c>
      <c r="H38" s="231">
        <v>69201</v>
      </c>
      <c r="I38" s="230" t="s">
        <v>5721</v>
      </c>
      <c r="J38" s="230" t="s">
        <v>5722</v>
      </c>
      <c r="K38" s="230" t="s">
        <v>5345</v>
      </c>
    </row>
    <row r="39" spans="1:11" x14ac:dyDescent="0.25">
      <c r="A39" s="230" t="s">
        <v>5484</v>
      </c>
      <c r="B39" s="230" t="s">
        <v>5483</v>
      </c>
      <c r="C39" s="230" t="s">
        <v>632</v>
      </c>
      <c r="D39" s="230" t="s">
        <v>5337</v>
      </c>
      <c r="E39" s="230" t="s">
        <v>5509</v>
      </c>
      <c r="F39" s="230" t="s">
        <v>4017</v>
      </c>
      <c r="G39" s="231" t="s">
        <v>5328</v>
      </c>
      <c r="H39" s="231">
        <v>68842</v>
      </c>
      <c r="I39" s="230" t="s">
        <v>5486</v>
      </c>
      <c r="J39" s="230" t="s">
        <v>5487</v>
      </c>
      <c r="K39" s="230" t="s">
        <v>349</v>
      </c>
    </row>
    <row r="40" spans="1:11" x14ac:dyDescent="0.25">
      <c r="A40" s="230" t="s">
        <v>5511</v>
      </c>
      <c r="B40" s="230" t="s">
        <v>5510</v>
      </c>
      <c r="C40" s="230" t="s">
        <v>828</v>
      </c>
      <c r="D40" s="230" t="s">
        <v>5337</v>
      </c>
      <c r="E40" s="230" t="s">
        <v>5512</v>
      </c>
      <c r="F40" s="230" t="s">
        <v>5513</v>
      </c>
      <c r="G40" s="231" t="s">
        <v>5328</v>
      </c>
      <c r="H40" s="231">
        <v>68803</v>
      </c>
      <c r="I40" s="230" t="s">
        <v>5514</v>
      </c>
      <c r="J40" s="230" t="s">
        <v>5515</v>
      </c>
      <c r="K40" s="230" t="s">
        <v>349</v>
      </c>
    </row>
    <row r="41" spans="1:11" x14ac:dyDescent="0.25">
      <c r="A41" s="230" t="s">
        <v>5517</v>
      </c>
      <c r="B41" s="230" t="s">
        <v>5516</v>
      </c>
      <c r="C41" s="230" t="s">
        <v>425</v>
      </c>
      <c r="D41" s="230" t="s">
        <v>5337</v>
      </c>
      <c r="E41" s="230" t="s">
        <v>5518</v>
      </c>
      <c r="F41" s="230" t="s">
        <v>5519</v>
      </c>
      <c r="G41" s="231" t="s">
        <v>5328</v>
      </c>
      <c r="H41" s="231">
        <v>68818</v>
      </c>
      <c r="I41" s="230" t="s">
        <v>5520</v>
      </c>
      <c r="J41" s="230" t="s">
        <v>5521</v>
      </c>
      <c r="K41" s="230" t="s">
        <v>349</v>
      </c>
    </row>
    <row r="42" spans="1:11" x14ac:dyDescent="0.25">
      <c r="A42" s="230" t="s">
        <v>5523</v>
      </c>
      <c r="B42" s="230" t="s">
        <v>5522</v>
      </c>
      <c r="C42" s="230" t="s">
        <v>958</v>
      </c>
      <c r="D42" s="230" t="s">
        <v>5526</v>
      </c>
      <c r="E42" s="230" t="s">
        <v>5524</v>
      </c>
      <c r="F42" s="230" t="s">
        <v>5525</v>
      </c>
      <c r="G42" s="231" t="s">
        <v>5328</v>
      </c>
      <c r="H42" s="231">
        <v>68920</v>
      </c>
      <c r="I42" s="230" t="s">
        <v>5527</v>
      </c>
      <c r="J42" s="230" t="s">
        <v>5528</v>
      </c>
      <c r="K42" s="230" t="s">
        <v>349</v>
      </c>
    </row>
    <row r="43" spans="1:11" x14ac:dyDescent="0.25">
      <c r="A43" s="230" t="s">
        <v>5484</v>
      </c>
      <c r="B43" s="230" t="s">
        <v>5483</v>
      </c>
      <c r="C43" s="230" t="s">
        <v>1927</v>
      </c>
      <c r="D43" s="230" t="s">
        <v>5337</v>
      </c>
      <c r="E43" s="230" t="s">
        <v>5485</v>
      </c>
      <c r="F43" s="230" t="s">
        <v>4017</v>
      </c>
      <c r="G43" s="231" t="s">
        <v>5328</v>
      </c>
      <c r="H43" s="231">
        <v>68848</v>
      </c>
      <c r="I43" s="230" t="s">
        <v>5486</v>
      </c>
      <c r="J43" s="230" t="s">
        <v>5487</v>
      </c>
      <c r="K43" s="230" t="s">
        <v>5345</v>
      </c>
    </row>
    <row r="44" spans="1:11" x14ac:dyDescent="0.25">
      <c r="A44" s="230" t="s">
        <v>5484</v>
      </c>
      <c r="B44" s="230" t="s">
        <v>5483</v>
      </c>
      <c r="C44" s="230" t="s">
        <v>1028</v>
      </c>
      <c r="D44" s="230" t="s">
        <v>5337</v>
      </c>
      <c r="E44" s="230" t="s">
        <v>5485</v>
      </c>
      <c r="F44" s="230" t="s">
        <v>4017</v>
      </c>
      <c r="G44" s="231" t="s">
        <v>5328</v>
      </c>
      <c r="H44" s="231">
        <v>68848</v>
      </c>
      <c r="I44" s="230" t="s">
        <v>5486</v>
      </c>
      <c r="J44" s="230" t="s">
        <v>5487</v>
      </c>
      <c r="K44" s="230" t="s">
        <v>5345</v>
      </c>
    </row>
    <row r="45" spans="1:11" x14ac:dyDescent="0.25">
      <c r="A45" s="230" t="s">
        <v>5353</v>
      </c>
      <c r="B45" s="230" t="s">
        <v>5352</v>
      </c>
      <c r="C45" s="230" t="s">
        <v>1575</v>
      </c>
      <c r="D45" s="230" t="s">
        <v>5337</v>
      </c>
      <c r="E45" s="230" t="s">
        <v>5354</v>
      </c>
      <c r="F45" s="230" t="s">
        <v>5355</v>
      </c>
      <c r="G45" s="231" t="s">
        <v>5328</v>
      </c>
      <c r="H45" s="231">
        <v>68763</v>
      </c>
      <c r="I45" s="230" t="s">
        <v>5356</v>
      </c>
      <c r="J45" s="230" t="s">
        <v>5357</v>
      </c>
      <c r="K45" s="230" t="s">
        <v>344</v>
      </c>
    </row>
    <row r="46" spans="1:11" x14ac:dyDescent="0.25">
      <c r="A46" s="230" t="s">
        <v>5717</v>
      </c>
      <c r="B46" s="230" t="s">
        <v>5718</v>
      </c>
      <c r="C46" s="230" t="s">
        <v>5723</v>
      </c>
      <c r="D46" s="230" t="s">
        <v>5337</v>
      </c>
      <c r="E46" s="230" t="s">
        <v>5720</v>
      </c>
      <c r="F46" s="230" t="s">
        <v>5402</v>
      </c>
      <c r="G46" s="231" t="s">
        <v>5328</v>
      </c>
      <c r="H46" s="231">
        <v>69201</v>
      </c>
      <c r="I46" s="230" t="s">
        <v>5721</v>
      </c>
      <c r="J46" s="230" t="s">
        <v>5722</v>
      </c>
      <c r="K46" s="230" t="s">
        <v>5345</v>
      </c>
    </row>
    <row r="47" spans="1:11" x14ac:dyDescent="0.25">
      <c r="A47" s="230" t="s">
        <v>5530</v>
      </c>
      <c r="B47" s="230" t="s">
        <v>5529</v>
      </c>
      <c r="C47" s="230" t="s">
        <v>895</v>
      </c>
      <c r="D47" s="230" t="s">
        <v>5337</v>
      </c>
      <c r="E47" s="230" t="s">
        <v>5531</v>
      </c>
      <c r="F47" s="230" t="s">
        <v>5532</v>
      </c>
      <c r="G47" s="231" t="s">
        <v>5328</v>
      </c>
      <c r="H47" s="231">
        <v>68873</v>
      </c>
      <c r="I47" s="230" t="s">
        <v>5533</v>
      </c>
      <c r="J47" s="230" t="s">
        <v>5534</v>
      </c>
      <c r="K47" s="230" t="s">
        <v>349</v>
      </c>
    </row>
    <row r="48" spans="1:11" x14ac:dyDescent="0.25">
      <c r="A48" s="230" t="s">
        <v>5536</v>
      </c>
      <c r="B48" s="230" t="s">
        <v>5535</v>
      </c>
      <c r="C48" s="230" t="s">
        <v>366</v>
      </c>
      <c r="D48" s="230" t="s">
        <v>5337</v>
      </c>
      <c r="E48" s="230" t="s">
        <v>5537</v>
      </c>
      <c r="F48" s="230" t="s">
        <v>5538</v>
      </c>
      <c r="G48" s="231" t="s">
        <v>5328</v>
      </c>
      <c r="H48" s="231">
        <v>68450</v>
      </c>
      <c r="I48" s="230" t="s">
        <v>5539</v>
      </c>
      <c r="J48" s="230" t="s">
        <v>5540</v>
      </c>
      <c r="K48" s="230" t="s">
        <v>359</v>
      </c>
    </row>
    <row r="49" spans="1:11" x14ac:dyDescent="0.25">
      <c r="A49" s="230" t="s">
        <v>5541</v>
      </c>
      <c r="B49" s="230" t="s">
        <v>5399</v>
      </c>
      <c r="C49" s="230" t="s">
        <v>4017</v>
      </c>
      <c r="D49" s="230" t="s">
        <v>5337</v>
      </c>
      <c r="E49" s="230" t="s">
        <v>5542</v>
      </c>
      <c r="F49" s="230" t="s">
        <v>5543</v>
      </c>
      <c r="G49" s="231" t="s">
        <v>5328</v>
      </c>
      <c r="H49" s="231">
        <v>68959</v>
      </c>
      <c r="I49" s="230" t="s">
        <v>5544</v>
      </c>
      <c r="J49" s="230" t="s">
        <v>5545</v>
      </c>
      <c r="K49" s="230" t="s">
        <v>349</v>
      </c>
    </row>
    <row r="50" spans="1:11" x14ac:dyDescent="0.25">
      <c r="A50" s="230" t="s">
        <v>5546</v>
      </c>
      <c r="B50" s="230" t="s">
        <v>5394</v>
      </c>
      <c r="C50" s="230" t="s">
        <v>5261</v>
      </c>
      <c r="D50" s="230" t="s">
        <v>5548</v>
      </c>
      <c r="E50" s="230" t="s">
        <v>5547</v>
      </c>
      <c r="F50" s="230" t="s">
        <v>5342</v>
      </c>
      <c r="G50" s="231" t="s">
        <v>5328</v>
      </c>
      <c r="H50" s="231">
        <v>69155</v>
      </c>
      <c r="I50" s="230" t="s">
        <v>5397</v>
      </c>
      <c r="J50" s="230" t="s">
        <v>5549</v>
      </c>
      <c r="K50" s="230" t="s">
        <v>5345</v>
      </c>
    </row>
    <row r="51" spans="1:11" x14ac:dyDescent="0.25">
      <c r="A51" s="230" t="s">
        <v>5400</v>
      </c>
      <c r="B51" s="230" t="s">
        <v>5399</v>
      </c>
      <c r="C51" s="230" t="s">
        <v>2416</v>
      </c>
      <c r="D51" s="230" t="s">
        <v>5550</v>
      </c>
      <c r="E51" s="230" t="s">
        <v>5401</v>
      </c>
      <c r="F51" s="230" t="s">
        <v>5402</v>
      </c>
      <c r="G51" s="231" t="s">
        <v>5328</v>
      </c>
      <c r="H51" s="231">
        <v>69201</v>
      </c>
      <c r="I51" s="230" t="s">
        <v>5403</v>
      </c>
      <c r="J51" s="230" t="s">
        <v>5404</v>
      </c>
      <c r="K51" s="230" t="s">
        <v>344</v>
      </c>
    </row>
    <row r="52" spans="1:11" x14ac:dyDescent="0.25">
      <c r="A52" s="230" t="s">
        <v>5377</v>
      </c>
      <c r="B52" s="230" t="s">
        <v>5551</v>
      </c>
      <c r="C52" s="230" t="s">
        <v>3199</v>
      </c>
      <c r="D52" s="230" t="s">
        <v>5337</v>
      </c>
      <c r="E52" s="230" t="s">
        <v>5552</v>
      </c>
      <c r="F52" s="230" t="s">
        <v>3199</v>
      </c>
      <c r="G52" s="231" t="s">
        <v>5328</v>
      </c>
      <c r="H52" s="231">
        <v>69145</v>
      </c>
      <c r="I52" s="230" t="s">
        <v>5553</v>
      </c>
      <c r="J52" s="230" t="s">
        <v>5554</v>
      </c>
      <c r="K52" s="230" t="s">
        <v>601</v>
      </c>
    </row>
    <row r="53" spans="1:11" x14ac:dyDescent="0.25">
      <c r="A53" s="230" t="s">
        <v>5556</v>
      </c>
      <c r="B53" s="230" t="s">
        <v>5555</v>
      </c>
      <c r="C53" s="230" t="s">
        <v>431</v>
      </c>
      <c r="D53" s="230" t="s">
        <v>5337</v>
      </c>
      <c r="E53" s="230" t="s">
        <v>5557</v>
      </c>
      <c r="F53" s="230" t="s">
        <v>5558</v>
      </c>
      <c r="G53" s="231" t="s">
        <v>5328</v>
      </c>
      <c r="H53" s="231">
        <v>68724</v>
      </c>
      <c r="I53" s="230" t="s">
        <v>5559</v>
      </c>
      <c r="J53" s="230" t="s">
        <v>5560</v>
      </c>
      <c r="K53" s="230" t="s">
        <v>344</v>
      </c>
    </row>
    <row r="54" spans="1:11" x14ac:dyDescent="0.25">
      <c r="A54" s="230" t="s">
        <v>5562</v>
      </c>
      <c r="B54" s="230" t="s">
        <v>5561</v>
      </c>
      <c r="C54" s="230" t="s">
        <v>1202</v>
      </c>
      <c r="D54" s="230" t="s">
        <v>5469</v>
      </c>
      <c r="E54" s="230" t="s">
        <v>5563</v>
      </c>
      <c r="F54" s="230" t="s">
        <v>1688</v>
      </c>
      <c r="G54" s="231" t="s">
        <v>5328</v>
      </c>
      <c r="H54" s="231">
        <v>68528</v>
      </c>
      <c r="I54" s="230" t="s">
        <v>5564</v>
      </c>
      <c r="J54" s="230" t="s">
        <v>5565</v>
      </c>
      <c r="K54" s="230" t="s">
        <v>359</v>
      </c>
    </row>
    <row r="55" spans="1:11" x14ac:dyDescent="0.25">
      <c r="A55" s="230" t="s">
        <v>5566</v>
      </c>
      <c r="B55" s="230" t="s">
        <v>366</v>
      </c>
      <c r="C55" s="230" t="s">
        <v>2185</v>
      </c>
      <c r="D55" s="230" t="s">
        <v>5337</v>
      </c>
      <c r="E55" s="230" t="s">
        <v>5567</v>
      </c>
      <c r="F55" s="230" t="s">
        <v>5336</v>
      </c>
      <c r="G55" s="231" t="s">
        <v>5328</v>
      </c>
      <c r="H55" s="231">
        <v>68701</v>
      </c>
      <c r="I55" s="230" t="s">
        <v>5568</v>
      </c>
      <c r="J55" s="230" t="s">
        <v>5569</v>
      </c>
      <c r="K55" s="230" t="s">
        <v>349</v>
      </c>
    </row>
    <row r="56" spans="1:11" x14ac:dyDescent="0.25">
      <c r="A56" s="230" t="s">
        <v>5566</v>
      </c>
      <c r="B56" s="230" t="s">
        <v>366</v>
      </c>
      <c r="C56" s="230" t="s">
        <v>652</v>
      </c>
      <c r="D56" s="230" t="s">
        <v>5337</v>
      </c>
      <c r="E56" s="230" t="s">
        <v>5567</v>
      </c>
      <c r="F56" s="230" t="s">
        <v>5336</v>
      </c>
      <c r="G56" s="231" t="s">
        <v>5328</v>
      </c>
      <c r="H56" s="231">
        <v>68701</v>
      </c>
      <c r="I56" s="230" t="s">
        <v>5568</v>
      </c>
      <c r="J56" s="230" t="s">
        <v>5569</v>
      </c>
      <c r="K56" s="230" t="s">
        <v>344</v>
      </c>
    </row>
    <row r="57" spans="1:11" x14ac:dyDescent="0.25">
      <c r="A57" s="230" t="s">
        <v>5724</v>
      </c>
      <c r="B57" s="230" t="s">
        <v>5725</v>
      </c>
      <c r="C57" s="230" t="s">
        <v>5726</v>
      </c>
      <c r="D57" s="230" t="s">
        <v>5337</v>
      </c>
      <c r="E57" s="230" t="s">
        <v>5727</v>
      </c>
      <c r="F57" s="230" t="s">
        <v>5728</v>
      </c>
      <c r="G57" s="231" t="s">
        <v>5328</v>
      </c>
      <c r="H57" s="231">
        <v>69103</v>
      </c>
      <c r="I57" s="230" t="s">
        <v>5729</v>
      </c>
      <c r="J57" s="230" t="s">
        <v>5730</v>
      </c>
      <c r="K57" s="230" t="s">
        <v>5345</v>
      </c>
    </row>
    <row r="58" spans="1:11" x14ac:dyDescent="0.25">
      <c r="A58" s="230" t="s">
        <v>5571</v>
      </c>
      <c r="B58" s="230" t="s">
        <v>5570</v>
      </c>
      <c r="C58" s="230" t="s">
        <v>435</v>
      </c>
      <c r="D58" s="230" t="s">
        <v>5337</v>
      </c>
      <c r="E58" s="230" t="s">
        <v>5572</v>
      </c>
      <c r="F58" s="230" t="s">
        <v>5573</v>
      </c>
      <c r="G58" s="231" t="s">
        <v>5328</v>
      </c>
      <c r="H58" s="231">
        <v>68826</v>
      </c>
      <c r="I58" s="230" t="s">
        <v>5574</v>
      </c>
      <c r="J58" s="230" t="s">
        <v>5575</v>
      </c>
      <c r="K58" s="230" t="s">
        <v>349</v>
      </c>
    </row>
    <row r="59" spans="1:11" x14ac:dyDescent="0.25">
      <c r="A59" s="230" t="s">
        <v>5731</v>
      </c>
      <c r="B59" s="230" t="s">
        <v>5732</v>
      </c>
      <c r="C59" s="230" t="s">
        <v>5733</v>
      </c>
      <c r="D59" s="230" t="s">
        <v>5337</v>
      </c>
      <c r="E59" s="230" t="s">
        <v>5734</v>
      </c>
      <c r="F59" s="230" t="s">
        <v>5735</v>
      </c>
      <c r="G59" s="231" t="s">
        <v>5328</v>
      </c>
      <c r="H59" s="231">
        <v>69336</v>
      </c>
      <c r="I59" s="230" t="s">
        <v>5736</v>
      </c>
      <c r="J59" s="230" t="s">
        <v>5737</v>
      </c>
      <c r="K59" s="230" t="s">
        <v>601</v>
      </c>
    </row>
    <row r="60" spans="1:11" x14ac:dyDescent="0.25">
      <c r="A60" s="230" t="s">
        <v>5577</v>
      </c>
      <c r="B60" s="230" t="s">
        <v>5576</v>
      </c>
      <c r="C60" s="230" t="s">
        <v>538</v>
      </c>
      <c r="D60" s="230" t="s">
        <v>5337</v>
      </c>
      <c r="E60" s="230" t="s">
        <v>5578</v>
      </c>
      <c r="F60" s="230" t="s">
        <v>5579</v>
      </c>
      <c r="G60" s="231" t="s">
        <v>5328</v>
      </c>
      <c r="H60" s="231">
        <v>68638</v>
      </c>
      <c r="I60" s="230" t="s">
        <v>5580</v>
      </c>
      <c r="J60" s="230" t="s">
        <v>5581</v>
      </c>
      <c r="K60" s="230" t="s">
        <v>344</v>
      </c>
    </row>
    <row r="61" spans="1:11" x14ac:dyDescent="0.25">
      <c r="A61" s="230" t="s">
        <v>5583</v>
      </c>
      <c r="B61" s="230" t="s">
        <v>5582</v>
      </c>
      <c r="C61" s="230" t="s">
        <v>1530</v>
      </c>
      <c r="D61" s="230" t="s">
        <v>5337</v>
      </c>
      <c r="E61" s="230" t="s">
        <v>5584</v>
      </c>
      <c r="F61" s="230" t="s">
        <v>5585</v>
      </c>
      <c r="G61" s="231" t="s">
        <v>5328</v>
      </c>
      <c r="H61" s="231">
        <v>68961</v>
      </c>
      <c r="I61" s="230" t="s">
        <v>5586</v>
      </c>
      <c r="J61" s="230" t="s">
        <v>5587</v>
      </c>
      <c r="K61" s="230" t="s">
        <v>349</v>
      </c>
    </row>
    <row r="62" spans="1:11" x14ac:dyDescent="0.25">
      <c r="A62" s="230" t="s">
        <v>5589</v>
      </c>
      <c r="B62" s="230" t="s">
        <v>5588</v>
      </c>
      <c r="C62" s="230" t="s">
        <v>442</v>
      </c>
      <c r="D62" s="230" t="s">
        <v>5592</v>
      </c>
      <c r="E62" s="230" t="s">
        <v>5590</v>
      </c>
      <c r="F62" s="230" t="s">
        <v>5591</v>
      </c>
      <c r="G62" s="231" t="s">
        <v>5328</v>
      </c>
      <c r="H62" s="231">
        <v>68410</v>
      </c>
      <c r="I62" s="230" t="s">
        <v>5593</v>
      </c>
      <c r="J62" s="230" t="s">
        <v>5594</v>
      </c>
      <c r="K62" s="230" t="s">
        <v>359</v>
      </c>
    </row>
    <row r="63" spans="1:11" x14ac:dyDescent="0.25">
      <c r="A63" s="230" t="s">
        <v>5424</v>
      </c>
      <c r="B63" s="230" t="s">
        <v>5595</v>
      </c>
      <c r="C63" s="230" t="s">
        <v>373</v>
      </c>
      <c r="D63" s="230" t="s">
        <v>5337</v>
      </c>
      <c r="E63" s="230" t="s">
        <v>5596</v>
      </c>
      <c r="F63" s="230" t="s">
        <v>5597</v>
      </c>
      <c r="G63" s="231" t="s">
        <v>5328</v>
      </c>
      <c r="H63" s="231">
        <v>68420</v>
      </c>
      <c r="I63" s="230" t="s">
        <v>5598</v>
      </c>
      <c r="J63" s="230" t="s">
        <v>5599</v>
      </c>
      <c r="K63" s="230" t="s">
        <v>359</v>
      </c>
    </row>
    <row r="64" spans="1:11" x14ac:dyDescent="0.25">
      <c r="A64" s="230" t="s">
        <v>5479</v>
      </c>
      <c r="B64" s="230" t="s">
        <v>5738</v>
      </c>
      <c r="C64" s="230" t="s">
        <v>5739</v>
      </c>
      <c r="D64" s="230" t="s">
        <v>5740</v>
      </c>
      <c r="E64" s="230" t="s">
        <v>5741</v>
      </c>
      <c r="F64" s="230" t="s">
        <v>5719</v>
      </c>
      <c r="G64" s="231" t="s">
        <v>5328</v>
      </c>
      <c r="H64" s="231">
        <v>69140</v>
      </c>
      <c r="I64" s="230" t="s">
        <v>5742</v>
      </c>
      <c r="J64" s="230" t="s">
        <v>5743</v>
      </c>
      <c r="K64" s="230" t="s">
        <v>5345</v>
      </c>
    </row>
    <row r="65" spans="1:11" x14ac:dyDescent="0.25">
      <c r="A65" s="230" t="s">
        <v>5334</v>
      </c>
      <c r="B65" s="230" t="s">
        <v>5333</v>
      </c>
      <c r="C65" s="230" t="s">
        <v>377</v>
      </c>
      <c r="D65" s="230" t="s">
        <v>5337</v>
      </c>
      <c r="E65" s="230" t="s">
        <v>5600</v>
      </c>
      <c r="F65" s="230" t="s">
        <v>5336</v>
      </c>
      <c r="G65" s="231" t="s">
        <v>5328</v>
      </c>
      <c r="H65" s="231">
        <v>68701</v>
      </c>
      <c r="I65" s="230" t="s">
        <v>5338</v>
      </c>
      <c r="J65" s="230" t="s">
        <v>5339</v>
      </c>
      <c r="K65" s="230" t="s">
        <v>344</v>
      </c>
    </row>
    <row r="66" spans="1:11" x14ac:dyDescent="0.25">
      <c r="A66" s="230" t="s">
        <v>5347</v>
      </c>
      <c r="B66" s="230" t="s">
        <v>5601</v>
      </c>
      <c r="C66" s="230" t="s">
        <v>2449</v>
      </c>
      <c r="D66" s="230" t="s">
        <v>5337</v>
      </c>
      <c r="E66" s="230" t="s">
        <v>5449</v>
      </c>
      <c r="F66" s="230" t="s">
        <v>5602</v>
      </c>
      <c r="G66" s="231" t="s">
        <v>5328</v>
      </c>
      <c r="H66" s="231">
        <v>68651</v>
      </c>
      <c r="I66" s="230" t="s">
        <v>5603</v>
      </c>
      <c r="J66" s="230" t="s">
        <v>5604</v>
      </c>
      <c r="K66" s="230" t="s">
        <v>349</v>
      </c>
    </row>
    <row r="67" spans="1:11" x14ac:dyDescent="0.25">
      <c r="A67" s="230"/>
      <c r="B67" s="230" t="s">
        <v>5605</v>
      </c>
      <c r="C67" s="230" t="s">
        <v>1081</v>
      </c>
      <c r="D67" s="230" t="s">
        <v>5373</v>
      </c>
      <c r="E67" s="230" t="s">
        <v>5606</v>
      </c>
      <c r="F67" s="230" t="s">
        <v>5607</v>
      </c>
      <c r="G67" s="231" t="s">
        <v>5328</v>
      </c>
      <c r="H67" s="231">
        <v>69001</v>
      </c>
      <c r="I67" s="230" t="s">
        <v>5608</v>
      </c>
      <c r="J67" s="230" t="s">
        <v>5609</v>
      </c>
      <c r="K67" s="230" t="s">
        <v>5345</v>
      </c>
    </row>
    <row r="68" spans="1:11" x14ac:dyDescent="0.25">
      <c r="A68" s="230" t="s">
        <v>5611</v>
      </c>
      <c r="B68" s="230" t="s">
        <v>5610</v>
      </c>
      <c r="C68" s="230" t="s">
        <v>381</v>
      </c>
      <c r="D68" s="230" t="s">
        <v>5337</v>
      </c>
      <c r="E68" s="230" t="s">
        <v>5612</v>
      </c>
      <c r="F68" s="230" t="s">
        <v>5613</v>
      </c>
      <c r="G68" s="231" t="s">
        <v>5328</v>
      </c>
      <c r="H68" s="231">
        <v>68355</v>
      </c>
      <c r="I68" s="230" t="s">
        <v>5614</v>
      </c>
      <c r="J68" s="230" t="s">
        <v>5615</v>
      </c>
      <c r="K68" s="230" t="s">
        <v>359</v>
      </c>
    </row>
    <row r="69" spans="1:11" x14ac:dyDescent="0.25">
      <c r="A69" s="230" t="s">
        <v>5400</v>
      </c>
      <c r="B69" s="230" t="s">
        <v>5399</v>
      </c>
      <c r="C69" s="230" t="s">
        <v>1706</v>
      </c>
      <c r="D69" s="230" t="s">
        <v>5550</v>
      </c>
      <c r="E69" s="230" t="s">
        <v>5401</v>
      </c>
      <c r="F69" s="230" t="s">
        <v>5402</v>
      </c>
      <c r="G69" s="231" t="s">
        <v>5328</v>
      </c>
      <c r="H69" s="231">
        <v>69201</v>
      </c>
      <c r="I69" s="230" t="s">
        <v>5403</v>
      </c>
      <c r="J69" s="230" t="s">
        <v>5404</v>
      </c>
      <c r="K69" s="230" t="s">
        <v>344</v>
      </c>
    </row>
    <row r="70" spans="1:11" x14ac:dyDescent="0.25">
      <c r="A70" s="230" t="s">
        <v>5400</v>
      </c>
      <c r="B70" s="230" t="s">
        <v>5399</v>
      </c>
      <c r="C70" s="230" t="s">
        <v>1706</v>
      </c>
      <c r="D70" s="230" t="s">
        <v>5337</v>
      </c>
      <c r="E70" s="230" t="s">
        <v>5401</v>
      </c>
      <c r="F70" s="230" t="s">
        <v>5402</v>
      </c>
      <c r="G70" s="231" t="s">
        <v>5328</v>
      </c>
      <c r="H70" s="231">
        <v>69201</v>
      </c>
      <c r="I70" s="230" t="s">
        <v>5403</v>
      </c>
      <c r="J70" s="230" t="s">
        <v>5404</v>
      </c>
      <c r="K70" s="230" t="s">
        <v>344</v>
      </c>
    </row>
    <row r="71" spans="1:11" x14ac:dyDescent="0.25">
      <c r="A71" s="230" t="s">
        <v>5617</v>
      </c>
      <c r="B71" s="230" t="s">
        <v>5616</v>
      </c>
      <c r="C71" s="230" t="s">
        <v>559</v>
      </c>
      <c r="D71" s="230" t="s">
        <v>5337</v>
      </c>
      <c r="E71" s="230" t="s">
        <v>5618</v>
      </c>
      <c r="F71" s="230" t="s">
        <v>5619</v>
      </c>
      <c r="G71" s="231" t="s">
        <v>5328</v>
      </c>
      <c r="H71" s="231">
        <v>68465</v>
      </c>
      <c r="I71" s="230" t="s">
        <v>5620</v>
      </c>
      <c r="J71" s="230" t="s">
        <v>5621</v>
      </c>
      <c r="K71" s="230" t="s">
        <v>359</v>
      </c>
    </row>
    <row r="72" spans="1:11" x14ac:dyDescent="0.25">
      <c r="A72" s="230" t="s">
        <v>5442</v>
      </c>
      <c r="B72" s="230" t="s">
        <v>5622</v>
      </c>
      <c r="C72" s="230" t="s">
        <v>452</v>
      </c>
      <c r="D72" s="230" t="s">
        <v>5337</v>
      </c>
      <c r="E72" s="230" t="s">
        <v>5623</v>
      </c>
      <c r="F72" s="230" t="s">
        <v>5624</v>
      </c>
      <c r="G72" s="231" t="s">
        <v>5328</v>
      </c>
      <c r="H72" s="231">
        <v>68046</v>
      </c>
      <c r="I72" s="230" t="s">
        <v>5625</v>
      </c>
      <c r="J72" s="230" t="s">
        <v>5626</v>
      </c>
      <c r="K72" s="230" t="s">
        <v>359</v>
      </c>
    </row>
    <row r="73" spans="1:11" x14ac:dyDescent="0.25">
      <c r="A73" s="230" t="s">
        <v>5628</v>
      </c>
      <c r="B73" s="230" t="s">
        <v>5627</v>
      </c>
      <c r="C73" s="230" t="s">
        <v>456</v>
      </c>
      <c r="D73" s="230" t="s">
        <v>5337</v>
      </c>
      <c r="E73" s="230" t="s">
        <v>5629</v>
      </c>
      <c r="F73" s="230" t="s">
        <v>5630</v>
      </c>
      <c r="G73" s="231" t="s">
        <v>5328</v>
      </c>
      <c r="H73" s="231">
        <v>68066</v>
      </c>
      <c r="I73" s="230" t="s">
        <v>5631</v>
      </c>
      <c r="J73" s="230" t="s">
        <v>5632</v>
      </c>
      <c r="K73" s="230" t="s">
        <v>359</v>
      </c>
    </row>
    <row r="74" spans="1:11" x14ac:dyDescent="0.25">
      <c r="A74" s="230" t="s">
        <v>5611</v>
      </c>
      <c r="B74" s="230" t="s">
        <v>5633</v>
      </c>
      <c r="C74" s="230" t="s">
        <v>1464</v>
      </c>
      <c r="D74" s="230" t="s">
        <v>5636</v>
      </c>
      <c r="E74" s="230" t="s">
        <v>5634</v>
      </c>
      <c r="F74" s="230" t="s">
        <v>5635</v>
      </c>
      <c r="G74" s="231" t="s">
        <v>5328</v>
      </c>
      <c r="H74" s="231">
        <v>69341</v>
      </c>
      <c r="I74" s="230" t="s">
        <v>5637</v>
      </c>
      <c r="J74" s="230" t="s">
        <v>5638</v>
      </c>
      <c r="K74" s="230" t="s">
        <v>601</v>
      </c>
    </row>
    <row r="75" spans="1:11" x14ac:dyDescent="0.25">
      <c r="A75" s="230" t="s">
        <v>5640</v>
      </c>
      <c r="B75" s="230" t="s">
        <v>5639</v>
      </c>
      <c r="C75" s="230" t="s">
        <v>460</v>
      </c>
      <c r="D75" s="230" t="s">
        <v>5337</v>
      </c>
      <c r="E75" s="230" t="s">
        <v>5641</v>
      </c>
      <c r="F75" s="230" t="s">
        <v>460</v>
      </c>
      <c r="G75" s="231" t="s">
        <v>5328</v>
      </c>
      <c r="H75" s="231">
        <v>68434</v>
      </c>
      <c r="I75" s="230" t="s">
        <v>5642</v>
      </c>
      <c r="J75" s="230" t="s">
        <v>5643</v>
      </c>
      <c r="K75" s="230" t="s">
        <v>359</v>
      </c>
    </row>
    <row r="76" spans="1:11" x14ac:dyDescent="0.25">
      <c r="A76" s="230" t="s">
        <v>5566</v>
      </c>
      <c r="B76" s="230" t="s">
        <v>5644</v>
      </c>
      <c r="C76" s="230" t="s">
        <v>1132</v>
      </c>
      <c r="D76" s="230" t="s">
        <v>5337</v>
      </c>
      <c r="E76" s="230" t="s">
        <v>5645</v>
      </c>
      <c r="F76" s="230" t="s">
        <v>5646</v>
      </c>
      <c r="G76" s="231" t="s">
        <v>5328</v>
      </c>
      <c r="H76" s="231">
        <v>69360</v>
      </c>
      <c r="I76" s="230" t="s">
        <v>5647</v>
      </c>
      <c r="J76" s="230" t="s">
        <v>5648</v>
      </c>
      <c r="K76" s="230" t="s">
        <v>601</v>
      </c>
    </row>
    <row r="77" spans="1:11" x14ac:dyDescent="0.25">
      <c r="A77" s="230" t="s">
        <v>5650</v>
      </c>
      <c r="B77" s="230" t="s">
        <v>5649</v>
      </c>
      <c r="C77" s="230" t="s">
        <v>718</v>
      </c>
      <c r="D77" s="230" t="s">
        <v>5337</v>
      </c>
      <c r="E77" s="230" t="s">
        <v>5651</v>
      </c>
      <c r="F77" s="230" t="s">
        <v>5652</v>
      </c>
      <c r="G77" s="231" t="s">
        <v>5328</v>
      </c>
      <c r="H77" s="231">
        <v>68853</v>
      </c>
      <c r="I77" s="230" t="s">
        <v>5653</v>
      </c>
      <c r="J77" s="230" t="s">
        <v>5654</v>
      </c>
      <c r="K77" s="230" t="s">
        <v>349</v>
      </c>
    </row>
    <row r="78" spans="1:11" x14ac:dyDescent="0.25">
      <c r="A78" s="230" t="s">
        <v>5656</v>
      </c>
      <c r="B78" s="230" t="s">
        <v>5655</v>
      </c>
      <c r="C78" s="230" t="s">
        <v>1136</v>
      </c>
      <c r="D78" s="230" t="s">
        <v>5337</v>
      </c>
      <c r="E78" s="230" t="s">
        <v>5657</v>
      </c>
      <c r="F78" s="230" t="s">
        <v>5658</v>
      </c>
      <c r="G78" s="231" t="s">
        <v>5328</v>
      </c>
      <c r="H78" s="231">
        <v>69346</v>
      </c>
      <c r="I78" s="230" t="s">
        <v>5659</v>
      </c>
      <c r="J78" s="230" t="s">
        <v>5660</v>
      </c>
      <c r="K78" s="230" t="s">
        <v>601</v>
      </c>
    </row>
    <row r="79" spans="1:11" x14ac:dyDescent="0.25">
      <c r="A79" s="230" t="s">
        <v>5442</v>
      </c>
      <c r="B79" s="230" t="s">
        <v>5661</v>
      </c>
      <c r="C79" s="230" t="s">
        <v>721</v>
      </c>
      <c r="D79" s="230" t="s">
        <v>5337</v>
      </c>
      <c r="E79" s="230" t="s">
        <v>5662</v>
      </c>
      <c r="F79" s="230" t="s">
        <v>721</v>
      </c>
      <c r="G79" s="231" t="s">
        <v>5328</v>
      </c>
      <c r="H79" s="231">
        <v>68779</v>
      </c>
      <c r="I79" s="230" t="s">
        <v>5663</v>
      </c>
      <c r="J79" s="230" t="s">
        <v>5664</v>
      </c>
      <c r="K79" s="230" t="s">
        <v>344</v>
      </c>
    </row>
    <row r="80" spans="1:11" x14ac:dyDescent="0.25">
      <c r="A80" s="230" t="s">
        <v>5442</v>
      </c>
      <c r="B80" s="230" t="s">
        <v>5665</v>
      </c>
      <c r="C80" s="230" t="s">
        <v>473</v>
      </c>
      <c r="D80" s="230" t="s">
        <v>5337</v>
      </c>
      <c r="E80" s="230" t="s">
        <v>5666</v>
      </c>
      <c r="F80" s="230" t="s">
        <v>5667</v>
      </c>
      <c r="G80" s="231" t="s">
        <v>5328</v>
      </c>
      <c r="H80" s="231">
        <v>68370</v>
      </c>
      <c r="I80" s="230" t="s">
        <v>5668</v>
      </c>
      <c r="J80" s="230" t="s">
        <v>5669</v>
      </c>
      <c r="K80" s="230" t="s">
        <v>359</v>
      </c>
    </row>
    <row r="81" spans="1:11" x14ac:dyDescent="0.25">
      <c r="A81" s="230" t="s">
        <v>5400</v>
      </c>
      <c r="B81" s="230" t="s">
        <v>5399</v>
      </c>
      <c r="C81" s="230" t="s">
        <v>5412</v>
      </c>
      <c r="D81" s="230" t="s">
        <v>5550</v>
      </c>
      <c r="E81" s="230" t="s">
        <v>5401</v>
      </c>
      <c r="F81" s="230" t="s">
        <v>5402</v>
      </c>
      <c r="G81" s="231" t="s">
        <v>5328</v>
      </c>
      <c r="H81" s="231">
        <v>69201</v>
      </c>
      <c r="I81" s="230" t="s">
        <v>5403</v>
      </c>
      <c r="J81" s="230" t="s">
        <v>5404</v>
      </c>
      <c r="K81" s="230" t="s">
        <v>5345</v>
      </c>
    </row>
    <row r="82" spans="1:11" x14ac:dyDescent="0.25">
      <c r="A82" s="230" t="s">
        <v>5536</v>
      </c>
      <c r="B82" s="230" t="s">
        <v>5670</v>
      </c>
      <c r="C82" s="230" t="s">
        <v>387</v>
      </c>
      <c r="D82" s="230" t="s">
        <v>5673</v>
      </c>
      <c r="E82" s="230" t="s">
        <v>5671</v>
      </c>
      <c r="F82" s="230" t="s">
        <v>5672</v>
      </c>
      <c r="G82" s="231" t="s">
        <v>5328</v>
      </c>
      <c r="H82" s="231">
        <v>68047</v>
      </c>
      <c r="I82" s="230" t="s">
        <v>5674</v>
      </c>
      <c r="J82" s="230" t="s">
        <v>5675</v>
      </c>
      <c r="K82" s="230" t="s">
        <v>344</v>
      </c>
    </row>
    <row r="83" spans="1:11" x14ac:dyDescent="0.25">
      <c r="A83" s="230" t="s">
        <v>5347</v>
      </c>
      <c r="B83" s="230" t="s">
        <v>5744</v>
      </c>
      <c r="C83" s="230" t="s">
        <v>387</v>
      </c>
      <c r="D83" s="230" t="s">
        <v>5337</v>
      </c>
      <c r="E83" s="230" t="s">
        <v>5671</v>
      </c>
      <c r="F83" s="230" t="s">
        <v>5672</v>
      </c>
      <c r="G83" s="231" t="s">
        <v>5328</v>
      </c>
      <c r="H83" s="231">
        <v>68047</v>
      </c>
      <c r="I83" s="230" t="s">
        <v>5745</v>
      </c>
      <c r="J83" s="230" t="s">
        <v>5746</v>
      </c>
      <c r="K83" s="230" t="s">
        <v>344</v>
      </c>
    </row>
    <row r="84" spans="1:11" x14ac:dyDescent="0.25">
      <c r="A84" s="230" t="s">
        <v>5677</v>
      </c>
      <c r="B84" s="230" t="s">
        <v>5676</v>
      </c>
      <c r="C84" s="230" t="s">
        <v>2893</v>
      </c>
      <c r="D84" s="230" t="s">
        <v>5337</v>
      </c>
      <c r="E84" s="230" t="s">
        <v>5678</v>
      </c>
      <c r="F84" s="230" t="s">
        <v>5679</v>
      </c>
      <c r="G84" s="231" t="s">
        <v>5328</v>
      </c>
      <c r="H84" s="231">
        <v>68862</v>
      </c>
      <c r="I84" s="230" t="s">
        <v>5680</v>
      </c>
      <c r="J84" s="230" t="s">
        <v>5681</v>
      </c>
      <c r="K84" s="230" t="s">
        <v>349</v>
      </c>
    </row>
    <row r="85" spans="1:11" x14ac:dyDescent="0.25">
      <c r="A85" s="230" t="s">
        <v>5442</v>
      </c>
      <c r="B85" s="230" t="s">
        <v>5682</v>
      </c>
      <c r="C85" s="230" t="s">
        <v>482</v>
      </c>
      <c r="D85" s="230" t="s">
        <v>5337</v>
      </c>
      <c r="E85" s="230" t="s">
        <v>5683</v>
      </c>
      <c r="F85" s="230" t="s">
        <v>482</v>
      </c>
      <c r="G85" s="231" t="s">
        <v>5328</v>
      </c>
      <c r="H85" s="231">
        <v>68787</v>
      </c>
      <c r="I85" s="230" t="s">
        <v>5684</v>
      </c>
      <c r="J85" s="230" t="s">
        <v>5685</v>
      </c>
      <c r="K85" s="230" t="s">
        <v>344</v>
      </c>
    </row>
    <row r="86" spans="1:11" x14ac:dyDescent="0.25">
      <c r="A86" s="230" t="s">
        <v>5677</v>
      </c>
      <c r="B86" s="230" t="s">
        <v>5676</v>
      </c>
      <c r="C86" s="230" t="s">
        <v>4767</v>
      </c>
      <c r="D86" s="230" t="s">
        <v>5337</v>
      </c>
      <c r="E86" s="230" t="s">
        <v>5686</v>
      </c>
      <c r="F86" s="230" t="s">
        <v>5679</v>
      </c>
      <c r="G86" s="231" t="s">
        <v>5328</v>
      </c>
      <c r="H86" s="231">
        <v>68862</v>
      </c>
      <c r="I86" s="230" t="s">
        <v>5680</v>
      </c>
      <c r="J86" s="230" t="s">
        <v>5681</v>
      </c>
      <c r="K86" s="230" t="s">
        <v>349</v>
      </c>
    </row>
    <row r="87" spans="1:11" x14ac:dyDescent="0.25">
      <c r="A87" s="230" t="s">
        <v>5688</v>
      </c>
      <c r="B87" s="230" t="s">
        <v>5687</v>
      </c>
      <c r="C87" s="230" t="s">
        <v>742</v>
      </c>
      <c r="D87" s="230" t="s">
        <v>5337</v>
      </c>
      <c r="E87" s="230" t="s">
        <v>5689</v>
      </c>
      <c r="F87" s="230" t="s">
        <v>742</v>
      </c>
      <c r="G87" s="231" t="s">
        <v>5328</v>
      </c>
      <c r="H87" s="231">
        <v>68467</v>
      </c>
      <c r="I87" s="230" t="s">
        <v>5690</v>
      </c>
      <c r="J87" s="230" t="s">
        <v>5691</v>
      </c>
      <c r="K87" s="230" t="s">
        <v>349</v>
      </c>
    </row>
  </sheetData>
  <autoFilter ref="A2:K87" xr:uid="{6A34E75D-5F30-4862-AC3B-EFB2A5FA3C73}"/>
  <hyperlinks>
    <hyperlink ref="J26" r:id="rId1" xr:uid="{710453C6-B30F-48F8-AFF7-2C812934D78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BZ2091"/>
  <sheetViews>
    <sheetView showGridLines="0" zoomScaleNormal="100" workbookViewId="0">
      <pane xSplit="6150" ySplit="10590" topLeftCell="AG1988" activePane="bottomRight"/>
      <selection pane="topRight" activeCell="AE14" sqref="AE14"/>
      <selection pane="bottomLeft" activeCell="S82" sqref="S82"/>
      <selection pane="bottomRight" activeCell="A1699" sqref="A3:A1699"/>
    </sheetView>
  </sheetViews>
  <sheetFormatPr defaultColWidth="8.75" defaultRowHeight="14.25" x14ac:dyDescent="0.2"/>
  <cols>
    <col min="1" max="1" width="19.25" style="7" bestFit="1" customWidth="1"/>
    <col min="2" max="2" width="8.75" style="7"/>
    <col min="3" max="3" width="10.25" style="7" bestFit="1" customWidth="1"/>
    <col min="4" max="5" width="8.75" style="7"/>
    <col min="6" max="6" width="23.875" style="7" bestFit="1" customWidth="1"/>
    <col min="7" max="9" width="8.75" style="7"/>
    <col min="10" max="10" width="41.375" style="7" bestFit="1" customWidth="1"/>
    <col min="11" max="11" width="8.75" style="7"/>
    <col min="12" max="12" width="21.75" style="7" bestFit="1" customWidth="1"/>
    <col min="13" max="13" width="8.75" style="7"/>
    <col min="14" max="14" width="21.375" style="7" bestFit="1" customWidth="1"/>
    <col min="15" max="19" width="8.75" style="7"/>
    <col min="20" max="20" width="11" style="7" customWidth="1"/>
    <col min="21" max="22" width="12.25" style="7" customWidth="1"/>
    <col min="23" max="23" width="15.625" style="7" customWidth="1"/>
    <col min="24" max="26" width="12.25" style="7" customWidth="1"/>
    <col min="27" max="27" width="18.25" style="7" customWidth="1"/>
    <col min="28" max="28" width="20.5" style="7" bestFit="1" customWidth="1"/>
    <col min="29" max="29" width="13.125" style="7" customWidth="1"/>
    <col min="30" max="30" width="8.75" style="7"/>
    <col min="31" max="31" width="21.125" style="7" customWidth="1"/>
    <col min="32" max="32" width="8.75" style="7"/>
    <col min="33" max="33" width="15.5" style="7" bestFit="1" customWidth="1"/>
    <col min="34" max="34" width="12.625" style="7" bestFit="1" customWidth="1"/>
    <col min="35" max="35" width="14.25" style="7" bestFit="1" customWidth="1"/>
    <col min="36" max="36" width="12.875" style="7" bestFit="1" customWidth="1"/>
    <col min="37" max="37" width="18.875" style="7" customWidth="1"/>
    <col min="38" max="38" width="12.625" style="7" bestFit="1" customWidth="1"/>
    <col min="39" max="39" width="14" style="7" bestFit="1" customWidth="1"/>
    <col min="40" max="40" width="14.125" style="7" bestFit="1" customWidth="1"/>
    <col min="41" max="41" width="14.625" style="7" bestFit="1" customWidth="1"/>
    <col min="42" max="42" width="14.125" style="7" bestFit="1" customWidth="1"/>
    <col min="43" max="43" width="32.375" style="7" bestFit="1" customWidth="1"/>
    <col min="44" max="44" width="16.75" style="7" bestFit="1" customWidth="1"/>
    <col min="45" max="45" width="21.5" style="7" bestFit="1" customWidth="1"/>
    <col min="46" max="46" width="18.375" style="7" customWidth="1"/>
    <col min="47" max="47" width="13.875" style="7" customWidth="1"/>
    <col min="48" max="48" width="12.875" style="7" bestFit="1" customWidth="1"/>
    <col min="49" max="49" width="10.25" style="7" bestFit="1" customWidth="1"/>
    <col min="50" max="51" width="8.75" style="7"/>
    <col min="52" max="52" width="15.125" style="91" customWidth="1"/>
    <col min="53" max="58" width="8.75" style="91"/>
    <col min="59" max="60" width="8.75" style="7"/>
    <col min="61" max="61" width="12" style="7" bestFit="1" customWidth="1"/>
    <col min="62" max="66" width="8.75" style="7"/>
    <col min="67" max="67" width="15.5" style="7" bestFit="1" customWidth="1"/>
    <col min="68" max="68" width="8.75" style="7" customWidth="1"/>
    <col min="69" max="69" width="10.5" style="7" customWidth="1"/>
    <col min="70" max="70" width="19.5" style="7" customWidth="1"/>
    <col min="71" max="71" width="8.75" style="7" customWidth="1"/>
    <col min="72" max="72" width="10.75" style="7" customWidth="1"/>
    <col min="73" max="73" width="22" style="7" customWidth="1"/>
    <col min="74" max="74" width="17" style="7" customWidth="1"/>
    <col min="75" max="75" width="8.75" style="7" customWidth="1"/>
    <col min="76" max="77" width="16.875" style="7" customWidth="1"/>
    <col min="78" max="78" width="32.625" style="167" customWidth="1"/>
    <col min="79" max="16384" width="8.75" style="7"/>
  </cols>
  <sheetData>
    <row r="1" spans="1:78" ht="57" x14ac:dyDescent="0.2">
      <c r="A1" s="153" t="s">
        <v>5747</v>
      </c>
      <c r="B1" s="153" t="s">
        <v>5748</v>
      </c>
      <c r="C1" s="99" t="s">
        <v>261</v>
      </c>
      <c r="D1" s="68" t="s">
        <v>5749</v>
      </c>
      <c r="F1" s="67" t="s">
        <v>5750</v>
      </c>
      <c r="H1" s="67" t="s">
        <v>5751</v>
      </c>
      <c r="J1" s="67" t="s">
        <v>5752</v>
      </c>
      <c r="L1" s="67" t="s">
        <v>5753</v>
      </c>
      <c r="N1" s="68" t="s">
        <v>5754</v>
      </c>
      <c r="O1" s="69">
        <v>52300</v>
      </c>
      <c r="Q1" s="67" t="s">
        <v>239</v>
      </c>
      <c r="AD1" s="97"/>
      <c r="AE1" s="97"/>
      <c r="AF1" s="97"/>
      <c r="AG1" s="96" t="s">
        <v>5755</v>
      </c>
      <c r="AH1" s="97"/>
      <c r="AI1" s="61"/>
      <c r="AJ1" s="97"/>
      <c r="AK1" s="201" t="s">
        <v>5756</v>
      </c>
      <c r="AL1" s="97"/>
      <c r="AM1" s="97"/>
      <c r="AN1" s="97"/>
      <c r="AO1" s="61"/>
      <c r="AP1" s="61"/>
      <c r="AQ1" s="61"/>
      <c r="AS1" s="222" t="s">
        <v>5757</v>
      </c>
    </row>
    <row r="2" spans="1:78" ht="28.5" x14ac:dyDescent="0.2">
      <c r="A2" s="153"/>
      <c r="B2" s="153"/>
      <c r="C2" s="100" t="s">
        <v>746</v>
      </c>
      <c r="D2" s="68"/>
      <c r="F2" s="70" t="s">
        <v>5758</v>
      </c>
      <c r="H2" s="70" t="s">
        <v>5759</v>
      </c>
      <c r="J2" s="71" t="s">
        <v>5760</v>
      </c>
      <c r="L2" s="70" t="s">
        <v>5761</v>
      </c>
      <c r="Q2" s="68" t="s">
        <v>746</v>
      </c>
      <c r="S2" s="18"/>
      <c r="T2" s="20"/>
      <c r="U2" s="20"/>
      <c r="V2" s="20"/>
      <c r="W2" s="81" t="s">
        <v>5762</v>
      </c>
      <c r="X2" s="20"/>
      <c r="Y2" s="20"/>
      <c r="Z2" s="20"/>
      <c r="AA2" s="21"/>
      <c r="AD2" s="93" t="s">
        <v>5763</v>
      </c>
      <c r="AE2" s="93" t="s">
        <v>261</v>
      </c>
      <c r="AF2" s="93" t="s">
        <v>5764</v>
      </c>
      <c r="AG2" s="93" t="s">
        <v>5763</v>
      </c>
      <c r="AH2" s="93" t="s">
        <v>5765</v>
      </c>
      <c r="AI2" s="223" t="s">
        <v>5766</v>
      </c>
      <c r="AJ2" s="200" t="s">
        <v>5767</v>
      </c>
      <c r="AK2" s="200" t="s">
        <v>5768</v>
      </c>
      <c r="AL2" s="224" t="s">
        <v>5769</v>
      </c>
      <c r="AM2" s="213" t="s">
        <v>5770</v>
      </c>
      <c r="AN2" s="200" t="s">
        <v>5771</v>
      </c>
      <c r="AO2" s="214" t="s">
        <v>5772</v>
      </c>
      <c r="AP2" s="207" t="s">
        <v>5773</v>
      </c>
      <c r="AQ2" s="203" t="s">
        <v>5774</v>
      </c>
      <c r="AR2" s="203"/>
      <c r="AS2" s="206" t="s">
        <v>5775</v>
      </c>
      <c r="AZ2" s="107"/>
      <c r="BA2" s="107" t="s">
        <v>5776</v>
      </c>
    </row>
    <row r="3" spans="1:78" x14ac:dyDescent="0.2">
      <c r="A3" s="153" t="s">
        <v>333</v>
      </c>
      <c r="B3" s="153"/>
      <c r="C3" s="100" t="s">
        <v>577</v>
      </c>
      <c r="D3" s="68"/>
      <c r="F3" s="70" t="s">
        <v>5777</v>
      </c>
      <c r="H3" s="70" t="s">
        <v>5778</v>
      </c>
      <c r="J3" s="70" t="s">
        <v>5779</v>
      </c>
      <c r="L3" s="70" t="s">
        <v>5780</v>
      </c>
      <c r="Q3" s="68" t="s">
        <v>577</v>
      </c>
      <c r="S3" s="72" t="s">
        <v>5781</v>
      </c>
      <c r="T3" s="72" t="s">
        <v>5782</v>
      </c>
      <c r="U3" s="52"/>
      <c r="V3" s="52"/>
      <c r="W3" s="52"/>
      <c r="X3" s="52"/>
      <c r="Y3" s="52"/>
      <c r="Z3" s="52"/>
      <c r="AA3" s="53"/>
      <c r="AB3" s="220" t="s">
        <v>5783</v>
      </c>
      <c r="AC3" s="212">
        <v>500000</v>
      </c>
      <c r="AD3" s="98" t="str">
        <f>IF(AE3="","",IF(COUNTIF($AE$2:$AE2,AE3)=0,1,""))</f>
        <v/>
      </c>
      <c r="AE3" s="92" t="str">
        <f>IF('Application Form'!J27="","",'Application Form'!J27)</f>
        <v/>
      </c>
      <c r="AF3" s="92" t="str">
        <f>IF(AE3="","",COUNTIFS($AE$3:$AE$12,AE3))</f>
        <v/>
      </c>
      <c r="AG3" s="92" t="str">
        <f>IF(AE3="","",1)</f>
        <v/>
      </c>
      <c r="AH3" s="92" t="str">
        <f>IF(AG3="","",VLOOKUP(AG3,$AD$3:$AE$12,2,0))</f>
        <v/>
      </c>
      <c r="AI3" s="216" t="str">
        <f>IF(AH3="","",SUMIFS($AM$3:$AM$12,$AE$3:$AE$12,AH3))</f>
        <v/>
      </c>
      <c r="AJ3" s="94" t="str">
        <f>IF('Application Form'!G40="","",'Application Form'!G40)</f>
        <v/>
      </c>
      <c r="AK3" s="199" t="str">
        <f>IF(AE3="","",'Application Form'!M53)</f>
        <v/>
      </c>
      <c r="AL3" s="95" t="str">
        <f>IF(AJ3="","",AK3/SUM($AK$3:$AK$12))</f>
        <v/>
      </c>
      <c r="AM3" s="215" t="str">
        <f>IF(AJ3="","",IF($AS$13&gt;$AC$5,$AC$5*AL3,AS3))</f>
        <v/>
      </c>
      <c r="AN3" s="199" t="str">
        <f>IF(AE3="","",SUMIFS($AM$3:$AM$12,$AE$3:$AE$12,AE3))</f>
        <v/>
      </c>
      <c r="AO3" s="215" t="str">
        <f>IF(AH3="","",SUMIFS($AM$3:$AM$12,$AE$3:$AE$12,AE3))</f>
        <v/>
      </c>
      <c r="AP3" s="208" t="str">
        <f>AM3</f>
        <v/>
      </c>
      <c r="AQ3" s="204" t="str">
        <f>IF(AJ3="","",IF(AO3=$AC$3,"Limit of $"&amp;$AC$3/1000&amp;"k per bridge reached. ","")&amp;IF($AP$13&gt;=$AC$5,"Proposal limit of $"&amp;$AC$5/1000&amp;"k reached.",""))</f>
        <v/>
      </c>
      <c r="AR3" s="199"/>
      <c r="AS3" s="199" t="str">
        <f>IF(AJ3="","",MIN(AK3*$AC$6,$AC$3))</f>
        <v/>
      </c>
      <c r="AV3" s="211"/>
      <c r="AW3" s="211"/>
      <c r="AZ3" s="108"/>
      <c r="BA3" s="108" t="s">
        <v>5322</v>
      </c>
    </row>
    <row r="4" spans="1:78" x14ac:dyDescent="0.2">
      <c r="A4" s="153" t="s">
        <v>341</v>
      </c>
      <c r="B4" s="153"/>
      <c r="C4" s="100" t="s">
        <v>1944</v>
      </c>
      <c r="D4" s="68"/>
      <c r="F4" s="71" t="s">
        <v>5784</v>
      </c>
      <c r="H4" s="71" t="s">
        <v>5785</v>
      </c>
      <c r="J4" s="70" t="s">
        <v>5786</v>
      </c>
      <c r="L4" s="71" t="s">
        <v>5787</v>
      </c>
      <c r="Q4" s="68" t="s">
        <v>1944</v>
      </c>
      <c r="S4" s="72">
        <v>1</v>
      </c>
      <c r="T4" s="72">
        <f>IF('Application Form'!J17="",0,1)</f>
        <v>0</v>
      </c>
      <c r="U4" s="7" t="str">
        <f>'Application Form'!I17</f>
        <v>Date of Application</v>
      </c>
      <c r="AA4" s="55"/>
      <c r="AB4" s="220" t="s">
        <v>5788</v>
      </c>
      <c r="AC4" s="212">
        <v>500000</v>
      </c>
      <c r="AD4" s="98" t="str">
        <f>IF(AE4="","",IF(COUNTIF($AE$2:$AE3,AE4)=0,MAX(AD$3:AD3)+1,""))</f>
        <v/>
      </c>
      <c r="AE4" s="92" t="str">
        <f>IF('Application Form'!J28="","",'Application Form'!J28)</f>
        <v/>
      </c>
      <c r="AF4" s="92" t="str">
        <f t="shared" ref="AF4:AF12" si="0">IF(AE4="","",COUNTIFS($AE$3:$AE$12,AE4))</f>
        <v/>
      </c>
      <c r="AG4" s="92" t="str">
        <f>IF(OR(AG3=MAX($AD$3:$AD$12),AG3=""),"",AG3+1)</f>
        <v/>
      </c>
      <c r="AH4" s="92" t="str">
        <f>IF(AG4="","",VLOOKUP(AG4,$AD$3:$AE$12,2,0))</f>
        <v/>
      </c>
      <c r="AI4" s="216" t="str">
        <f t="shared" ref="AI4:AI12" si="1">IF(AH4="","",SUMIFS($AM$3:$AM$12,$AE$3:$AE$12,AH4))</f>
        <v/>
      </c>
      <c r="AJ4" s="94" t="str">
        <f>IF('Application Form'!G41="","",'Application Form'!G41)</f>
        <v/>
      </c>
      <c r="AK4" s="199" t="str">
        <f>IF(AE4="","",'Application Form'!M54)</f>
        <v/>
      </c>
      <c r="AL4" s="95" t="str">
        <f t="shared" ref="AL4:AL12" si="2">IF(AJ4="","",AK4/SUM($AK$3:$AK$12))</f>
        <v/>
      </c>
      <c r="AM4" s="215" t="str">
        <f t="shared" ref="AM4:AM12" si="3">IF(AJ4="","",IF($AS$13&gt;$AC$5,$AC$5*AL4,AS4))</f>
        <v/>
      </c>
      <c r="AN4" s="199" t="str">
        <f t="shared" ref="AN4:AN12" si="4">IF(AE4="","",SUMIFS($AM$3:$AM$12,$AE$3:$AE$12,AE4))</f>
        <v/>
      </c>
      <c r="AO4" s="215" t="str">
        <f t="shared" ref="AO4:AO12" si="5">IF(AH4="","",SUMIFS($AM$3:$AM$12,$AE$3:$AE$12,AE4))</f>
        <v/>
      </c>
      <c r="AP4" s="208" t="str">
        <f t="shared" ref="AP4:AP12" si="6">AM4</f>
        <v/>
      </c>
      <c r="AQ4" s="204" t="str">
        <f t="shared" ref="AQ4:AQ12" si="7">IF(AJ4="","",IF(AO4=$AC$3,"Limit of $"&amp;$AC$3/1000&amp;"k per bridge reached. ","")&amp;IF($AP$13&gt;=$AC$5,"Proposal limit of $"&amp;$AC$5/1000&amp;"k reached.",""))</f>
        <v/>
      </c>
      <c r="AR4" s="199"/>
      <c r="AS4" s="199" t="str">
        <f t="shared" ref="AS4:AS12" si="8">IF(AJ4="","",MIN(AK4*$AC$6,$AC$3))</f>
        <v/>
      </c>
      <c r="AV4" s="211"/>
      <c r="AW4" s="211"/>
      <c r="AZ4" s="109" t="s">
        <v>5789</v>
      </c>
      <c r="BA4" s="109" t="s">
        <v>5790</v>
      </c>
    </row>
    <row r="5" spans="1:78" x14ac:dyDescent="0.2">
      <c r="A5" s="153" t="s">
        <v>345</v>
      </c>
      <c r="B5" s="153"/>
      <c r="C5" s="100" t="s">
        <v>967</v>
      </c>
      <c r="D5" s="68"/>
      <c r="F5" s="70" t="s">
        <v>5791</v>
      </c>
      <c r="J5" s="70" t="s">
        <v>5792</v>
      </c>
      <c r="L5" s="70" t="s">
        <v>5793</v>
      </c>
      <c r="Q5" s="68" t="s">
        <v>967</v>
      </c>
      <c r="S5" s="72">
        <v>1</v>
      </c>
      <c r="T5" s="72">
        <f>IF('Application Form'!M17="",0,1)</f>
        <v>0</v>
      </c>
      <c r="U5" s="7" t="str">
        <f>'Application Form'!L17</f>
        <v>Proposal  Name / Location</v>
      </c>
      <c r="AA5" s="55"/>
      <c r="AB5" s="220" t="s">
        <v>5794</v>
      </c>
      <c r="AC5" s="212">
        <v>500000</v>
      </c>
      <c r="AD5" s="98" t="str">
        <f>IF(AE5="","",IF(COUNTIF($AE$2:$AE4,AE5)=0,MAX(AD$3:AD4)+1,""))</f>
        <v/>
      </c>
      <c r="AE5" s="92" t="str">
        <f>IF('Application Form'!J29="","",'Application Form'!J29)</f>
        <v/>
      </c>
      <c r="AF5" s="92" t="str">
        <f t="shared" si="0"/>
        <v/>
      </c>
      <c r="AG5" s="92" t="str">
        <f>IF(OR(AG4=MAX($AD$3:$AD$12),AG4=""),"",AG4+1)</f>
        <v/>
      </c>
      <c r="AH5" s="92" t="str">
        <f t="shared" ref="AH5:AH12" si="9">IF(AG5="","",VLOOKUP(AG5,$AD$3:$AE$12,2,0))</f>
        <v/>
      </c>
      <c r="AI5" s="216" t="str">
        <f>IF(AH5="","",SUMIFS($AM$3:$AM$12,$AE$3:$AE$12,AH5))</f>
        <v/>
      </c>
      <c r="AJ5" s="94" t="str">
        <f>IF('Application Form'!G42="","",'Application Form'!G42)</f>
        <v/>
      </c>
      <c r="AK5" s="199" t="str">
        <f>IF(AE5="","",'Application Form'!M55)</f>
        <v/>
      </c>
      <c r="AL5" s="95" t="str">
        <f>IF(AJ5="","",AK5/SUM($AK$3:$AK$12))</f>
        <v/>
      </c>
      <c r="AM5" s="215" t="str">
        <f t="shared" si="3"/>
        <v/>
      </c>
      <c r="AN5" s="199" t="str">
        <f>IF(AE5="","",SUMIFS($AM$3:$AM$12,$AE$3:$AE$12,AE5))</f>
        <v/>
      </c>
      <c r="AO5" s="215" t="str">
        <f t="shared" si="5"/>
        <v/>
      </c>
      <c r="AP5" s="208" t="str">
        <f t="shared" si="6"/>
        <v/>
      </c>
      <c r="AQ5" s="204" t="str">
        <f t="shared" si="7"/>
        <v/>
      </c>
      <c r="AR5" s="199"/>
      <c r="AS5" s="199" t="str">
        <f t="shared" si="8"/>
        <v/>
      </c>
      <c r="AV5" s="211"/>
      <c r="AW5" s="211"/>
      <c r="AZ5" s="110" t="s">
        <v>349</v>
      </c>
      <c r="BA5" s="110">
        <v>3</v>
      </c>
      <c r="BC5" s="110">
        <v>1</v>
      </c>
      <c r="BD5" s="110" t="s">
        <v>359</v>
      </c>
    </row>
    <row r="6" spans="1:78" x14ac:dyDescent="0.2">
      <c r="A6" s="153" t="s">
        <v>350</v>
      </c>
      <c r="B6" s="153"/>
      <c r="C6" s="100" t="s">
        <v>938</v>
      </c>
      <c r="D6" s="68"/>
      <c r="F6" s="71" t="s">
        <v>5795</v>
      </c>
      <c r="J6" s="70" t="s">
        <v>5796</v>
      </c>
      <c r="Q6" s="68" t="s">
        <v>938</v>
      </c>
      <c r="S6" s="72">
        <v>1</v>
      </c>
      <c r="T6" s="72">
        <f>IF(OR('Application Form'!M18="Unknown",'Application Form'!M18=""),0,1)</f>
        <v>0</v>
      </c>
      <c r="U6" s="7" t="str">
        <f>'Application Form'!L18</f>
        <v>Multi-County Proposal</v>
      </c>
      <c r="AA6" s="55"/>
      <c r="AB6" s="220" t="s">
        <v>5797</v>
      </c>
      <c r="AC6" s="218">
        <v>0.55000000000000004</v>
      </c>
      <c r="AD6" s="98" t="str">
        <f>IF(AE6="","",IF(COUNTIF($AE$2:$AE5,AE6)=0,MAX(AD$3:AD5)+1,""))</f>
        <v/>
      </c>
      <c r="AE6" s="92" t="str">
        <f>IF('Application Form'!J30="","",'Application Form'!J30)</f>
        <v/>
      </c>
      <c r="AF6" s="92" t="str">
        <f t="shared" si="0"/>
        <v/>
      </c>
      <c r="AG6" s="92" t="str">
        <f t="shared" ref="AG6:AG12" si="10">IF(OR(AG5=MAX($AD$3:$AD$12),AG5=""),"",AG5+1)</f>
        <v/>
      </c>
      <c r="AH6" s="92" t="str">
        <f>IF(AG6="","",VLOOKUP(AG6,$AD$3:$AE$12,2,0))</f>
        <v/>
      </c>
      <c r="AI6" s="216" t="str">
        <f t="shared" si="1"/>
        <v/>
      </c>
      <c r="AJ6" s="94" t="str">
        <f>IF('Application Form'!G43="","",'Application Form'!G43)</f>
        <v/>
      </c>
      <c r="AK6" s="199" t="str">
        <f>IF(AE6="","",'Application Form'!M56)</f>
        <v/>
      </c>
      <c r="AL6" s="95" t="str">
        <f t="shared" si="2"/>
        <v/>
      </c>
      <c r="AM6" s="215" t="str">
        <f t="shared" si="3"/>
        <v/>
      </c>
      <c r="AN6" s="199" t="str">
        <f>IF(AE6="","",SUMIFS($AM$3:$AM$12,$AE$3:$AE$12,AE6))</f>
        <v/>
      </c>
      <c r="AO6" s="215" t="str">
        <f t="shared" si="5"/>
        <v/>
      </c>
      <c r="AP6" s="208" t="str">
        <f t="shared" si="6"/>
        <v/>
      </c>
      <c r="AQ6" s="204" t="str">
        <f t="shared" si="7"/>
        <v/>
      </c>
      <c r="AR6" s="199"/>
      <c r="AS6" s="199" t="str">
        <f t="shared" si="8"/>
        <v/>
      </c>
      <c r="AV6" s="211"/>
      <c r="AZ6" s="110" t="s">
        <v>344</v>
      </c>
      <c r="BA6" s="110">
        <v>2</v>
      </c>
      <c r="BC6" s="110">
        <v>2</v>
      </c>
      <c r="BD6" s="110" t="s">
        <v>344</v>
      </c>
    </row>
    <row r="7" spans="1:78" x14ac:dyDescent="0.2">
      <c r="A7" s="153" t="s">
        <v>354</v>
      </c>
      <c r="B7" s="153"/>
      <c r="C7" s="100" t="s">
        <v>866</v>
      </c>
      <c r="D7" s="68"/>
      <c r="F7" s="70" t="s">
        <v>5798</v>
      </c>
      <c r="J7" s="70" t="s">
        <v>5799</v>
      </c>
      <c r="Q7" s="68" t="s">
        <v>866</v>
      </c>
      <c r="S7" s="72">
        <v>1</v>
      </c>
      <c r="T7" s="72" t="e">
        <f>IF(OR('Application Form'!#REF!="Unknown",'Application Form'!#REF!=""),0,1)</f>
        <v>#REF!</v>
      </c>
      <c r="U7" s="7">
        <f>'Application Form'!L19</f>
        <v>0</v>
      </c>
      <c r="AA7" s="55"/>
      <c r="AB7" s="220" t="s">
        <v>5800</v>
      </c>
      <c r="AC7" s="219">
        <f>AC3/$AC$6</f>
        <v>909090.90909090906</v>
      </c>
      <c r="AD7" s="98" t="str">
        <f>IF(AE7="","",IF(COUNTIF($AE$2:$AE6,AE7)=0,MAX(AD$3:AD6)+1,""))</f>
        <v/>
      </c>
      <c r="AE7" s="92" t="str">
        <f>IF('Application Form'!J31="","",'Application Form'!J31)</f>
        <v/>
      </c>
      <c r="AF7" s="92" t="str">
        <f t="shared" si="0"/>
        <v/>
      </c>
      <c r="AG7" s="92" t="str">
        <f t="shared" si="10"/>
        <v/>
      </c>
      <c r="AH7" s="92" t="str">
        <f t="shared" si="9"/>
        <v/>
      </c>
      <c r="AI7" s="216" t="str">
        <f t="shared" si="1"/>
        <v/>
      </c>
      <c r="AJ7" s="94" t="str">
        <f>IF('Application Form'!G44="","",'Application Form'!G44)</f>
        <v/>
      </c>
      <c r="AK7" s="199" t="str">
        <f>IF(AE7="","",'Application Form'!M57)</f>
        <v/>
      </c>
      <c r="AL7" s="95" t="str">
        <f t="shared" si="2"/>
        <v/>
      </c>
      <c r="AM7" s="215" t="str">
        <f t="shared" si="3"/>
        <v/>
      </c>
      <c r="AN7" s="199" t="str">
        <f t="shared" si="4"/>
        <v/>
      </c>
      <c r="AO7" s="215" t="str">
        <f t="shared" si="5"/>
        <v/>
      </c>
      <c r="AP7" s="208" t="str">
        <f t="shared" si="6"/>
        <v/>
      </c>
      <c r="AQ7" s="204" t="str">
        <f t="shared" si="7"/>
        <v/>
      </c>
      <c r="AR7" s="199"/>
      <c r="AS7" s="199" t="str">
        <f t="shared" si="8"/>
        <v/>
      </c>
      <c r="AZ7" s="110" t="s">
        <v>601</v>
      </c>
      <c r="BA7" s="110">
        <v>5</v>
      </c>
      <c r="BC7" s="110">
        <v>3</v>
      </c>
      <c r="BD7" s="110" t="s">
        <v>349</v>
      </c>
    </row>
    <row r="8" spans="1:78" x14ac:dyDescent="0.2">
      <c r="A8" s="153" t="s">
        <v>360</v>
      </c>
      <c r="B8" s="153"/>
      <c r="C8" s="100" t="s">
        <v>1481</v>
      </c>
      <c r="D8" s="68"/>
      <c r="F8" s="70" t="s">
        <v>5801</v>
      </c>
      <c r="J8" s="71" t="s">
        <v>5802</v>
      </c>
      <c r="L8" s="67" t="s">
        <v>5803</v>
      </c>
      <c r="Q8" s="68" t="s">
        <v>1481</v>
      </c>
      <c r="S8" s="78">
        <v>1</v>
      </c>
      <c r="T8" s="72">
        <f>IF(OR('Application Form'!G27="",'Application Form'!G27=$A$1),0,1)</f>
        <v>0</v>
      </c>
      <c r="U8" s="7" t="str">
        <f>'Application Form'!$G$26&amp;" "&amp;H14</f>
        <v>NBI Structure Number 1</v>
      </c>
      <c r="AA8" s="55"/>
      <c r="AB8" s="220" t="s">
        <v>5804</v>
      </c>
      <c r="AC8" s="219">
        <f>AC4/$AC$6</f>
        <v>909090.90909090906</v>
      </c>
      <c r="AD8" s="98" t="str">
        <f>IF(AE8="","",IF(COUNTIF($AE$2:$AE7,AE8)=0,MAX(AD$3:AD7)+1,""))</f>
        <v/>
      </c>
      <c r="AE8" s="92" t="str">
        <f>IF('Application Form'!J32="","",'Application Form'!J32)</f>
        <v/>
      </c>
      <c r="AF8" s="92" t="str">
        <f t="shared" si="0"/>
        <v/>
      </c>
      <c r="AG8" s="92" t="str">
        <f t="shared" si="10"/>
        <v/>
      </c>
      <c r="AH8" s="92" t="str">
        <f t="shared" si="9"/>
        <v/>
      </c>
      <c r="AI8" s="216" t="str">
        <f t="shared" si="1"/>
        <v/>
      </c>
      <c r="AJ8" s="94" t="str">
        <f>IF('Application Form'!G45="","",'Application Form'!G45)</f>
        <v/>
      </c>
      <c r="AK8" s="199" t="str">
        <f>IF(AE8="","",'Application Form'!M58)</f>
        <v/>
      </c>
      <c r="AL8" s="95" t="str">
        <f t="shared" si="2"/>
        <v/>
      </c>
      <c r="AM8" s="215" t="str">
        <f t="shared" si="3"/>
        <v/>
      </c>
      <c r="AN8" s="199" t="str">
        <f t="shared" si="4"/>
        <v/>
      </c>
      <c r="AO8" s="215" t="str">
        <f t="shared" si="5"/>
        <v/>
      </c>
      <c r="AP8" s="208" t="str">
        <f t="shared" si="6"/>
        <v/>
      </c>
      <c r="AQ8" s="204" t="str">
        <f t="shared" si="7"/>
        <v/>
      </c>
      <c r="AR8" s="199"/>
      <c r="AS8" s="199" t="str">
        <f t="shared" si="8"/>
        <v/>
      </c>
      <c r="AZ8" s="110" t="s">
        <v>359</v>
      </c>
      <c r="BA8" s="110">
        <v>1</v>
      </c>
      <c r="BC8" s="110">
        <v>4</v>
      </c>
      <c r="BD8" s="110" t="s">
        <v>5345</v>
      </c>
    </row>
    <row r="9" spans="1:78" x14ac:dyDescent="0.2">
      <c r="A9" s="153" t="s">
        <v>363</v>
      </c>
      <c r="B9" s="153"/>
      <c r="C9" s="100" t="s">
        <v>869</v>
      </c>
      <c r="D9" s="68"/>
      <c r="F9" s="70" t="s">
        <v>5802</v>
      </c>
      <c r="J9" s="70" t="s">
        <v>5805</v>
      </c>
      <c r="L9" s="70" t="s">
        <v>5806</v>
      </c>
      <c r="Q9" s="68" t="s">
        <v>869</v>
      </c>
      <c r="S9" s="77">
        <f>IF(AND('Application Form'!G28&lt;&gt;"",'Application Form'!G28&lt;&gt;Reference!$A$1),1,0)</f>
        <v>0</v>
      </c>
      <c r="T9" s="72">
        <f>IF(S9=0,0,IF(OR('Application Form'!G28="",'Application Form'!G28=$A$1),1,0))</f>
        <v>0</v>
      </c>
      <c r="U9" s="7" t="str">
        <f>'Application Form'!$G$26&amp;" "&amp;H15</f>
        <v>NBI Structure Number 2</v>
      </c>
      <c r="AA9" s="55"/>
      <c r="AB9" s="220" t="s">
        <v>5807</v>
      </c>
      <c r="AC9" s="219">
        <f>AC5/$AC$6</f>
        <v>909090.90909090906</v>
      </c>
      <c r="AD9" s="98" t="str">
        <f>IF(AE9="","",IF(COUNTIF($AE$2:$AE8,AE9)=0,MAX(AD$3:AD8)+1,""))</f>
        <v/>
      </c>
      <c r="AE9" s="92" t="str">
        <f>IF('Application Form'!J33="","",'Application Form'!J33)</f>
        <v/>
      </c>
      <c r="AF9" s="92" t="str">
        <f t="shared" si="0"/>
        <v/>
      </c>
      <c r="AG9" s="92" t="str">
        <f t="shared" si="10"/>
        <v/>
      </c>
      <c r="AH9" s="92" t="str">
        <f t="shared" si="9"/>
        <v/>
      </c>
      <c r="AI9" s="216" t="str">
        <f t="shared" si="1"/>
        <v/>
      </c>
      <c r="AJ9" s="94" t="str">
        <f>IF('Application Form'!G46="","",'Application Form'!G46)</f>
        <v/>
      </c>
      <c r="AK9" s="199" t="str">
        <f>IF(AE9="","",'Application Form'!M59)</f>
        <v/>
      </c>
      <c r="AL9" s="95" t="str">
        <f t="shared" si="2"/>
        <v/>
      </c>
      <c r="AM9" s="215" t="str">
        <f t="shared" si="3"/>
        <v/>
      </c>
      <c r="AN9" s="199" t="str">
        <f t="shared" si="4"/>
        <v/>
      </c>
      <c r="AO9" s="215" t="str">
        <f t="shared" si="5"/>
        <v/>
      </c>
      <c r="AP9" s="208" t="str">
        <f t="shared" si="6"/>
        <v/>
      </c>
      <c r="AQ9" s="204" t="str">
        <f t="shared" si="7"/>
        <v/>
      </c>
      <c r="AR9" s="199"/>
      <c r="AS9" s="199" t="str">
        <f t="shared" si="8"/>
        <v/>
      </c>
      <c r="AZ9" s="110" t="s">
        <v>5345</v>
      </c>
      <c r="BA9" s="110">
        <v>4</v>
      </c>
      <c r="BC9" s="110">
        <v>5</v>
      </c>
      <c r="BD9" s="110" t="s">
        <v>601</v>
      </c>
    </row>
    <row r="10" spans="1:78" x14ac:dyDescent="0.2">
      <c r="A10" s="153" t="s">
        <v>365</v>
      </c>
      <c r="B10" s="153"/>
      <c r="C10" s="100" t="s">
        <v>973</v>
      </c>
      <c r="D10" s="68"/>
      <c r="J10" s="70"/>
      <c r="L10" s="70" t="s">
        <v>5808</v>
      </c>
      <c r="Q10" s="68" t="s">
        <v>973</v>
      </c>
      <c r="S10" s="77">
        <f>IF(AND('Application Form'!G29&lt;&gt;"",'Application Form'!G29&lt;&gt;Reference!$A$1),1,0)</f>
        <v>0</v>
      </c>
      <c r="T10" s="72">
        <f>IF(S10=0,0,IF(OR('Application Form'!G29="",'Application Form'!G29=$A$1),1,0))</f>
        <v>0</v>
      </c>
      <c r="U10" s="7" t="str">
        <f>'Application Form'!$G$26&amp;" "&amp;H16</f>
        <v>NBI Structure Number 3</v>
      </c>
      <c r="AA10" s="55"/>
      <c r="AD10" s="98" t="str">
        <f>IF(AE10="","",IF(COUNTIF($AE$2:$AE9,AE10)=0,MAX(AD$3:AD9)+1,""))</f>
        <v/>
      </c>
      <c r="AE10" s="92" t="str">
        <f>IF('Application Form'!J34="","",'Application Form'!J34)</f>
        <v/>
      </c>
      <c r="AF10" s="92" t="str">
        <f t="shared" si="0"/>
        <v/>
      </c>
      <c r="AG10" s="92" t="str">
        <f t="shared" si="10"/>
        <v/>
      </c>
      <c r="AH10" s="92" t="str">
        <f t="shared" si="9"/>
        <v/>
      </c>
      <c r="AI10" s="216" t="str">
        <f t="shared" si="1"/>
        <v/>
      </c>
      <c r="AJ10" s="94" t="str">
        <f>IF('Application Form'!G47="","",'Application Form'!G47)</f>
        <v/>
      </c>
      <c r="AK10" s="199" t="str">
        <f>IF(AE10="","",'Application Form'!M60)</f>
        <v/>
      </c>
      <c r="AL10" s="95" t="str">
        <f t="shared" si="2"/>
        <v/>
      </c>
      <c r="AM10" s="215" t="str">
        <f t="shared" si="3"/>
        <v/>
      </c>
      <c r="AN10" s="199" t="str">
        <f t="shared" si="4"/>
        <v/>
      </c>
      <c r="AO10" s="215" t="str">
        <f t="shared" si="5"/>
        <v/>
      </c>
      <c r="AP10" s="208" t="str">
        <f t="shared" si="6"/>
        <v/>
      </c>
      <c r="AQ10" s="204" t="str">
        <f t="shared" si="7"/>
        <v/>
      </c>
      <c r="AR10" s="199"/>
      <c r="AS10" s="199" t="str">
        <f t="shared" si="8"/>
        <v/>
      </c>
      <c r="AZ10" s="110"/>
      <c r="BA10" s="110"/>
      <c r="BC10" s="110"/>
      <c r="BD10" s="110"/>
    </row>
    <row r="11" spans="1:78" x14ac:dyDescent="0.2">
      <c r="A11" s="153" t="s">
        <v>368</v>
      </c>
      <c r="B11" s="153"/>
      <c r="C11" s="100" t="s">
        <v>398</v>
      </c>
      <c r="D11" s="68"/>
      <c r="J11" s="70"/>
      <c r="L11" s="71" t="s">
        <v>5809</v>
      </c>
      <c r="Q11" s="68" t="s">
        <v>398</v>
      </c>
      <c r="S11" s="77">
        <f>IF(AND('Application Form'!G30&lt;&gt;"",'Application Form'!G30&lt;&gt;Reference!$A$1),1,0)</f>
        <v>0</v>
      </c>
      <c r="T11" s="72">
        <f>IF(S11=0,0,IF(OR('Application Form'!G30="",'Application Form'!G30=$A$1),1,0))</f>
        <v>0</v>
      </c>
      <c r="U11" s="7" t="str">
        <f>'Application Form'!$G$26&amp;" "&amp;H17</f>
        <v>NBI Structure Number 4</v>
      </c>
      <c r="AA11" s="55"/>
      <c r="AD11" s="98" t="str">
        <f>IF(AE11="","",IF(COUNTIF($AE$2:$AE10,AE11)=0,MAX(AD$3:AD10)+1,""))</f>
        <v/>
      </c>
      <c r="AE11" s="92" t="str">
        <f>IF('Application Form'!J35="","",'Application Form'!J35)</f>
        <v/>
      </c>
      <c r="AF11" s="92" t="str">
        <f t="shared" si="0"/>
        <v/>
      </c>
      <c r="AG11" s="92" t="str">
        <f t="shared" si="10"/>
        <v/>
      </c>
      <c r="AH11" s="92" t="str">
        <f t="shared" si="9"/>
        <v/>
      </c>
      <c r="AI11" s="216" t="str">
        <f t="shared" si="1"/>
        <v/>
      </c>
      <c r="AJ11" s="94" t="str">
        <f>IF('Application Form'!G48="","",'Application Form'!G48)</f>
        <v/>
      </c>
      <c r="AK11" s="199" t="str">
        <f>IF(AE11="","",'Application Form'!M61)</f>
        <v/>
      </c>
      <c r="AL11" s="95" t="str">
        <f t="shared" si="2"/>
        <v/>
      </c>
      <c r="AM11" s="215" t="str">
        <f t="shared" si="3"/>
        <v/>
      </c>
      <c r="AN11" s="199" t="str">
        <f t="shared" si="4"/>
        <v/>
      </c>
      <c r="AO11" s="215" t="str">
        <f t="shared" si="5"/>
        <v/>
      </c>
      <c r="AP11" s="208" t="str">
        <f t="shared" si="6"/>
        <v/>
      </c>
      <c r="AQ11" s="204" t="str">
        <f t="shared" si="7"/>
        <v/>
      </c>
      <c r="AR11" s="199"/>
      <c r="AS11" s="199" t="str">
        <f t="shared" si="8"/>
        <v/>
      </c>
    </row>
    <row r="12" spans="1:78" x14ac:dyDescent="0.2">
      <c r="A12" s="153" t="s">
        <v>371</v>
      </c>
      <c r="B12" s="153"/>
      <c r="C12" s="100" t="s">
        <v>590</v>
      </c>
      <c r="D12" s="68"/>
      <c r="H12" s="99" t="s">
        <v>262</v>
      </c>
      <c r="J12" s="70"/>
      <c r="L12" s="70" t="s">
        <v>5810</v>
      </c>
      <c r="Q12" s="68" t="s">
        <v>590</v>
      </c>
      <c r="S12" s="77">
        <f>IF(AND('Application Form'!G31&lt;&gt;"",'Application Form'!G31&lt;&gt;Reference!$A$1),1,0)</f>
        <v>0</v>
      </c>
      <c r="T12" s="72">
        <f>IF(S12=0,0,IF(OR('Application Form'!G31="",'Application Form'!G31=$A$1),1,0))</f>
        <v>0</v>
      </c>
      <c r="U12" s="7" t="str">
        <f>'Application Form'!$G$26&amp;" "&amp;H18</f>
        <v>NBI Structure Number 5</v>
      </c>
      <c r="AA12" s="55"/>
      <c r="AD12" s="98" t="str">
        <f>IF(AE12="","",IF(COUNTIF($AE$2:$AE11,AE12)=0,MAX(AD$3:AD11)+1,""))</f>
        <v/>
      </c>
      <c r="AE12" s="92" t="str">
        <f>IF('Application Form'!J36="","",'Application Form'!J36)</f>
        <v/>
      </c>
      <c r="AF12" s="92" t="str">
        <f t="shared" si="0"/>
        <v/>
      </c>
      <c r="AG12" s="92" t="str">
        <f t="shared" si="10"/>
        <v/>
      </c>
      <c r="AH12" s="92" t="str">
        <f t="shared" si="9"/>
        <v/>
      </c>
      <c r="AI12" s="216" t="str">
        <f t="shared" si="1"/>
        <v/>
      </c>
      <c r="AJ12" s="94" t="str">
        <f>IF('Application Form'!G49="","",'Application Form'!G49)</f>
        <v/>
      </c>
      <c r="AK12" s="199" t="str">
        <f>IF(AE12="","",'Application Form'!M62)</f>
        <v/>
      </c>
      <c r="AL12" s="95" t="str">
        <f t="shared" si="2"/>
        <v/>
      </c>
      <c r="AM12" s="215" t="str">
        <f t="shared" si="3"/>
        <v/>
      </c>
      <c r="AN12" s="199" t="str">
        <f t="shared" si="4"/>
        <v/>
      </c>
      <c r="AO12" s="215" t="str">
        <f t="shared" si="5"/>
        <v/>
      </c>
      <c r="AP12" s="208" t="str">
        <f t="shared" si="6"/>
        <v/>
      </c>
      <c r="AQ12" s="204" t="str">
        <f t="shared" si="7"/>
        <v/>
      </c>
      <c r="AR12" s="199"/>
      <c r="AS12" s="199" t="str">
        <f t="shared" si="8"/>
        <v/>
      </c>
    </row>
    <row r="13" spans="1:78" x14ac:dyDescent="0.2">
      <c r="A13" s="153" t="s">
        <v>376</v>
      </c>
      <c r="B13" s="153"/>
      <c r="C13" s="100" t="s">
        <v>4727</v>
      </c>
      <c r="D13" s="68"/>
      <c r="H13" s="100" t="s">
        <v>5811</v>
      </c>
      <c r="J13" s="70"/>
      <c r="L13" s="71" t="s">
        <v>5812</v>
      </c>
      <c r="Q13" s="68" t="s">
        <v>4727</v>
      </c>
      <c r="S13" s="77">
        <f>IF(AND('Application Form'!G32&lt;&gt;"",'Application Form'!G32&lt;&gt;Reference!$A$1),1,0)</f>
        <v>0</v>
      </c>
      <c r="T13" s="72">
        <f>IF(S13=0,0,IF(OR('Application Form'!G32="",'Application Form'!G32=$A$1),1,0))</f>
        <v>0</v>
      </c>
      <c r="U13" s="7" t="str">
        <f>'Application Form'!$G$26&amp;" "&amp;H19</f>
        <v>NBI Structure Number 6</v>
      </c>
      <c r="AA13" s="55"/>
      <c r="AE13" s="91"/>
      <c r="AF13" s="91"/>
      <c r="AG13" s="91"/>
      <c r="AH13" s="91"/>
      <c r="AI13" s="209">
        <f>SUM(AI3:AI12)</f>
        <v>0</v>
      </c>
      <c r="AJ13" s="91"/>
      <c r="AK13" s="202">
        <f>SUM(AK3:AK12)</f>
        <v>0</v>
      </c>
      <c r="AL13" s="205">
        <f>SUM(AL3:AL12)</f>
        <v>0</v>
      </c>
      <c r="AM13" s="202">
        <f>SUM(AM3:AM12)</f>
        <v>0</v>
      </c>
      <c r="AN13" s="91"/>
      <c r="AO13" s="202"/>
      <c r="AP13" s="209">
        <f>SUM(AP3:AP12)</f>
        <v>0</v>
      </c>
      <c r="AR13" s="202"/>
      <c r="AS13" s="202">
        <f>SUM(AS3:AS12)</f>
        <v>0</v>
      </c>
    </row>
    <row r="14" spans="1:78" ht="45" customHeight="1" x14ac:dyDescent="0.2">
      <c r="A14" s="153" t="s">
        <v>379</v>
      </c>
      <c r="B14" s="153"/>
      <c r="C14" s="100" t="s">
        <v>335</v>
      </c>
      <c r="D14" s="68"/>
      <c r="H14" s="68">
        <v>1</v>
      </c>
      <c r="J14" s="70"/>
      <c r="L14" s="70" t="s">
        <v>5813</v>
      </c>
      <c r="Q14" s="68" t="s">
        <v>335</v>
      </c>
      <c r="S14" s="77">
        <f>IF(AND('Application Form'!G33&lt;&gt;"",'Application Form'!G33&lt;&gt;Reference!$A$1),1,0)</f>
        <v>0</v>
      </c>
      <c r="T14" s="72">
        <f>IF(S14=0,0,IF(OR('Application Form'!G33="",'Application Form'!G33=$A$1),1,0))</f>
        <v>0</v>
      </c>
      <c r="U14" s="7" t="str">
        <f>'Application Form'!$G$26&amp;" "&amp;H20</f>
        <v>NBI Structure Number 7</v>
      </c>
      <c r="AA14" s="55"/>
    </row>
    <row r="15" spans="1:78" x14ac:dyDescent="0.2">
      <c r="A15" s="153" t="s">
        <v>383</v>
      </c>
      <c r="B15" s="153"/>
      <c r="C15" s="100" t="s">
        <v>3355</v>
      </c>
      <c r="D15" s="68"/>
      <c r="H15" s="100">
        <v>2</v>
      </c>
      <c r="J15" s="70"/>
      <c r="Q15" s="68" t="s">
        <v>3355</v>
      </c>
      <c r="S15" s="77">
        <f>IF(AND('Application Form'!G34&lt;&gt;"",'Application Form'!G34&lt;&gt;Reference!$A$1),1,0)</f>
        <v>0</v>
      </c>
      <c r="T15" s="72">
        <f>IF(S15=0,0,IF(OR('Application Form'!G34="",'Application Form'!G34=$A$1),1,0))</f>
        <v>0</v>
      </c>
      <c r="U15" s="7" t="str">
        <f>'Application Form'!$G$26&amp;" "&amp;H21</f>
        <v>NBI Structure Number 8</v>
      </c>
      <c r="AA15" s="55"/>
      <c r="BO15" s="170">
        <f>COUNTA(BO17:BO2091)</f>
        <v>2075</v>
      </c>
      <c r="BP15" s="170">
        <f t="shared" ref="BP15:BW15" si="11">COUNTIFS(BP17:BP2091,"Y")</f>
        <v>151</v>
      </c>
      <c r="BQ15" s="170">
        <f t="shared" si="11"/>
        <v>68</v>
      </c>
      <c r="BR15" s="170">
        <f t="shared" si="11"/>
        <v>92</v>
      </c>
      <c r="BS15" s="170">
        <f t="shared" si="11"/>
        <v>161</v>
      </c>
      <c r="BT15" s="170">
        <f t="shared" si="11"/>
        <v>66</v>
      </c>
      <c r="BU15" s="170">
        <f>COUNTIFS(BU17:BU2091,"Y")</f>
        <v>76</v>
      </c>
      <c r="BV15" s="170">
        <f t="shared" si="11"/>
        <v>118</v>
      </c>
      <c r="BW15" s="170">
        <f t="shared" si="11"/>
        <v>1653</v>
      </c>
      <c r="BX15" s="170">
        <f>COUNTIFS(BX17:BX2091,"&lt;&gt; ")</f>
        <v>2</v>
      </c>
      <c r="BY15" s="172"/>
      <c r="BZ15" s="168"/>
    </row>
    <row r="16" spans="1:78" ht="71.25" x14ac:dyDescent="0.2">
      <c r="A16" s="153" t="s">
        <v>386</v>
      </c>
      <c r="B16" s="153"/>
      <c r="C16" s="100" t="s">
        <v>391</v>
      </c>
      <c r="D16" s="68"/>
      <c r="H16" s="68">
        <v>3</v>
      </c>
      <c r="J16" s="71"/>
      <c r="Q16" s="68" t="s">
        <v>391</v>
      </c>
      <c r="S16" s="77">
        <f>IF(AND('Application Form'!G35&lt;&gt;"",'Application Form'!G35&lt;&gt;Reference!$A$1),1,0)</f>
        <v>0</v>
      </c>
      <c r="T16" s="72">
        <f>IF(S16=0,0,IF(OR('Application Form'!G35="",'Application Form'!G35=$A$1),1,0))</f>
        <v>0</v>
      </c>
      <c r="U16" s="7" t="str">
        <f>'Application Form'!$G$26&amp;" "&amp;H22</f>
        <v>NBI Structure Number 9</v>
      </c>
      <c r="AA16" s="55"/>
      <c r="AR16" s="120" t="s">
        <v>5814</v>
      </c>
      <c r="AS16" s="121" t="s">
        <v>5815</v>
      </c>
      <c r="AT16" s="122"/>
      <c r="AU16" s="91"/>
      <c r="AZ16" s="162" t="s">
        <v>5816</v>
      </c>
      <c r="BA16" s="155"/>
      <c r="BB16" s="155"/>
      <c r="BC16" s="155"/>
      <c r="BD16" s="155"/>
      <c r="BE16" s="155"/>
      <c r="BF16" s="156"/>
      <c r="BO16" s="166" t="s">
        <v>282</v>
      </c>
      <c r="BP16" s="166" t="s">
        <v>5817</v>
      </c>
      <c r="BQ16" s="166" t="s">
        <v>5818</v>
      </c>
      <c r="BR16" s="166" t="s">
        <v>5819</v>
      </c>
      <c r="BS16" s="152" t="s">
        <v>5820</v>
      </c>
      <c r="BT16" s="152" t="s">
        <v>5821</v>
      </c>
      <c r="BU16" s="166" t="s">
        <v>5822</v>
      </c>
      <c r="BV16" s="166" t="s">
        <v>5823</v>
      </c>
      <c r="BW16" s="152" t="s">
        <v>5824</v>
      </c>
      <c r="BX16" s="152" t="s">
        <v>5825</v>
      </c>
      <c r="BY16" s="152" t="s">
        <v>5826</v>
      </c>
      <c r="BZ16" s="152" t="s">
        <v>5827</v>
      </c>
    </row>
    <row r="17" spans="1:78" x14ac:dyDescent="0.2">
      <c r="A17" s="153" t="s">
        <v>389</v>
      </c>
      <c r="B17" s="153"/>
      <c r="C17" s="100" t="s">
        <v>980</v>
      </c>
      <c r="D17" s="68"/>
      <c r="H17" s="100">
        <v>4</v>
      </c>
      <c r="J17" s="71"/>
      <c r="Q17" s="68" t="s">
        <v>980</v>
      </c>
      <c r="S17" s="77">
        <f>IF(AND('Application Form'!G36&lt;&gt;"",'Application Form'!G36&lt;&gt;Reference!$A$1),1,0)</f>
        <v>0</v>
      </c>
      <c r="T17" s="72">
        <f>IF(S17=0,0,IF(OR('Application Form'!G36="",'Application Form'!G36=$A$1),1,0))</f>
        <v>0</v>
      </c>
      <c r="U17" s="7" t="str">
        <f>'Application Form'!$G$26&amp;" "&amp;H23</f>
        <v>NBI Structure Number 10</v>
      </c>
      <c r="AA17" s="55"/>
      <c r="AR17" s="72">
        <v>1</v>
      </c>
      <c r="AS17" s="72" t="s">
        <v>5828</v>
      </c>
      <c r="AT17" s="123" t="s">
        <v>5829</v>
      </c>
      <c r="AU17" s="91"/>
      <c r="AZ17" s="163" t="s">
        <v>5830</v>
      </c>
      <c r="BA17" s="148"/>
      <c r="BB17" s="148"/>
      <c r="BC17" s="148"/>
      <c r="BD17" s="148"/>
      <c r="BE17" s="148"/>
      <c r="BF17" s="157"/>
      <c r="BO17" s="154" t="s">
        <v>5831</v>
      </c>
      <c r="BP17" s="154" t="s">
        <v>5832</v>
      </c>
      <c r="BQ17" s="110" t="s">
        <v>5440</v>
      </c>
      <c r="BR17" s="110" t="s">
        <v>5440</v>
      </c>
      <c r="BS17" s="110" t="s">
        <v>5440</v>
      </c>
      <c r="BT17" s="110" t="s">
        <v>5440</v>
      </c>
      <c r="BU17" s="110" t="s">
        <v>5440</v>
      </c>
      <c r="BV17" s="110" t="s">
        <v>5440</v>
      </c>
      <c r="BW17" s="110" t="s">
        <v>5832</v>
      </c>
      <c r="BX17" s="110" t="s">
        <v>14</v>
      </c>
      <c r="BY17" s="110" t="e">
        <f>VLOOKUP(BO17,#REF!,10,0)</f>
        <v>#REF!</v>
      </c>
      <c r="BZ17" s="110"/>
    </row>
    <row r="18" spans="1:78" x14ac:dyDescent="0.2">
      <c r="A18" s="153" t="s">
        <v>393</v>
      </c>
      <c r="B18" s="153"/>
      <c r="C18" s="100" t="s">
        <v>342</v>
      </c>
      <c r="D18" s="68"/>
      <c r="H18" s="68">
        <v>5</v>
      </c>
      <c r="J18" s="70"/>
      <c r="Q18" s="68" t="s">
        <v>342</v>
      </c>
      <c r="S18" s="72">
        <f>S8*3</f>
        <v>3</v>
      </c>
      <c r="T18" s="72">
        <f>IF(S18=0,0,IF('Application Form'!G40&lt;&gt;"",COUNTBLANK('Application Form'!H40:J40),0))</f>
        <v>0</v>
      </c>
      <c r="U18" s="7" t="s">
        <v>5833</v>
      </c>
      <c r="AA18" s="55"/>
      <c r="AR18" s="72">
        <v>2</v>
      </c>
      <c r="AS18" s="72" t="s">
        <v>5834</v>
      </c>
      <c r="AT18" s="123" t="s">
        <v>5835</v>
      </c>
      <c r="AU18" s="91"/>
      <c r="AZ18" s="164" t="s">
        <v>5836</v>
      </c>
      <c r="BA18" s="158"/>
      <c r="BB18" s="158"/>
      <c r="BC18" s="158"/>
      <c r="BD18" s="158"/>
      <c r="BE18" s="158"/>
      <c r="BF18" s="159"/>
      <c r="BO18" s="154" t="s">
        <v>1249</v>
      </c>
      <c r="BP18" s="154" t="s">
        <v>3512</v>
      </c>
      <c r="BQ18" s="110" t="s">
        <v>5440</v>
      </c>
      <c r="BR18" s="110" t="s">
        <v>5440</v>
      </c>
      <c r="BS18" s="110" t="s">
        <v>5440</v>
      </c>
      <c r="BT18" s="110" t="s">
        <v>5440</v>
      </c>
      <c r="BU18" s="110" t="s">
        <v>5440</v>
      </c>
      <c r="BV18" s="110" t="s">
        <v>5440</v>
      </c>
      <c r="BW18" s="110" t="s">
        <v>5832</v>
      </c>
      <c r="BX18" s="110" t="s">
        <v>14</v>
      </c>
      <c r="BY18" s="110" t="e">
        <f>VLOOKUP(BO18,#REF!,10,0)</f>
        <v>#REF!</v>
      </c>
      <c r="BZ18" s="110"/>
    </row>
    <row r="19" spans="1:78" x14ac:dyDescent="0.2">
      <c r="A19" s="153" t="s">
        <v>396</v>
      </c>
      <c r="B19" s="153"/>
      <c r="C19" s="100" t="s">
        <v>347</v>
      </c>
      <c r="D19" s="68"/>
      <c r="H19" s="100">
        <v>6</v>
      </c>
      <c r="J19" s="71"/>
      <c r="Q19" s="68" t="s">
        <v>347</v>
      </c>
      <c r="S19" s="72">
        <f>S9*3</f>
        <v>0</v>
      </c>
      <c r="T19" s="72">
        <f>IF(S19=0,0,IF('Application Form'!G41&lt;&gt;"",COUNTBLANK('Application Form'!H41:J41),0))</f>
        <v>0</v>
      </c>
      <c r="U19" s="7" t="s">
        <v>5837</v>
      </c>
      <c r="AA19" s="55"/>
      <c r="AR19" s="72">
        <v>3</v>
      </c>
      <c r="AS19" s="72" t="s">
        <v>5838</v>
      </c>
      <c r="AT19" s="123" t="s">
        <v>5839</v>
      </c>
      <c r="AU19" s="91"/>
      <c r="AZ19" s="160" t="s">
        <v>321</v>
      </c>
      <c r="BA19" s="160" t="s">
        <v>5840</v>
      </c>
      <c r="BB19" s="160" t="s">
        <v>5841</v>
      </c>
      <c r="BC19" s="160" t="s">
        <v>5842</v>
      </c>
      <c r="BD19" s="160" t="s">
        <v>5843</v>
      </c>
      <c r="BE19" s="160" t="s">
        <v>5844</v>
      </c>
      <c r="BF19" s="160"/>
      <c r="BO19" s="154" t="s">
        <v>5845</v>
      </c>
      <c r="BP19" s="154" t="s">
        <v>3512</v>
      </c>
      <c r="BQ19" s="110" t="s">
        <v>5440</v>
      </c>
      <c r="BR19" s="110" t="s">
        <v>5440</v>
      </c>
      <c r="BS19" s="110" t="s">
        <v>5440</v>
      </c>
      <c r="BT19" s="110" t="s">
        <v>5440</v>
      </c>
      <c r="BU19" s="110" t="s">
        <v>5440</v>
      </c>
      <c r="BV19" s="110" t="s">
        <v>5832</v>
      </c>
      <c r="BW19" s="110" t="s">
        <v>5440</v>
      </c>
      <c r="BX19" s="110" t="s">
        <v>14</v>
      </c>
      <c r="BY19" s="110" t="e">
        <f>VLOOKUP(BO19,#REF!,10,0)</f>
        <v>#REF!</v>
      </c>
      <c r="BZ19" s="149"/>
    </row>
    <row r="20" spans="1:78" x14ac:dyDescent="0.2">
      <c r="A20" s="153" t="s">
        <v>400</v>
      </c>
      <c r="B20" s="153"/>
      <c r="C20" s="100" t="s">
        <v>352</v>
      </c>
      <c r="D20" s="68"/>
      <c r="H20" s="68">
        <v>7</v>
      </c>
      <c r="J20" s="70"/>
      <c r="L20" s="67" t="s">
        <v>5846</v>
      </c>
      <c r="Q20" s="68" t="s">
        <v>352</v>
      </c>
      <c r="S20" s="72">
        <f t="shared" ref="S20:S27" si="12">S10*3</f>
        <v>0</v>
      </c>
      <c r="T20" s="72">
        <f>IF(S20=0,0,IF('Application Form'!G42&lt;&gt;"",COUNTBLANK('Application Form'!H42:J42),0))</f>
        <v>0</v>
      </c>
      <c r="U20" s="7" t="s">
        <v>5847</v>
      </c>
      <c r="AA20" s="55"/>
      <c r="AR20" s="72">
        <v>4</v>
      </c>
      <c r="AS20" s="72" t="s">
        <v>5848</v>
      </c>
      <c r="AT20" s="123" t="s">
        <v>5849</v>
      </c>
      <c r="AU20" s="91"/>
      <c r="AZ20" s="110" t="s">
        <v>5850</v>
      </c>
      <c r="BA20" s="110" t="s">
        <v>5851</v>
      </c>
      <c r="BB20" s="110">
        <v>1935</v>
      </c>
      <c r="BC20" s="110">
        <v>2016</v>
      </c>
      <c r="BD20" s="110" t="s">
        <v>3512</v>
      </c>
      <c r="BE20" s="110" t="s">
        <v>5852</v>
      </c>
      <c r="BF20" s="110"/>
      <c r="BO20" s="154" t="s">
        <v>5850</v>
      </c>
      <c r="BP20" s="154" t="s">
        <v>3512</v>
      </c>
      <c r="BQ20" s="110" t="s">
        <v>5440</v>
      </c>
      <c r="BR20" s="110" t="s">
        <v>5832</v>
      </c>
      <c r="BS20" s="110" t="s">
        <v>5440</v>
      </c>
      <c r="BT20" s="110" t="s">
        <v>5440</v>
      </c>
      <c r="BU20" s="110" t="s">
        <v>5440</v>
      </c>
      <c r="BV20" s="110" t="s">
        <v>5440</v>
      </c>
      <c r="BW20" s="110" t="s">
        <v>5440</v>
      </c>
      <c r="BX20" s="110" t="s">
        <v>14</v>
      </c>
      <c r="BY20" s="110" t="e">
        <f>VLOOKUP(BO20,#REF!,10,0)</f>
        <v>#REF!</v>
      </c>
      <c r="BZ20" s="110"/>
    </row>
    <row r="21" spans="1:78" x14ac:dyDescent="0.2">
      <c r="A21" s="153" t="s">
        <v>403</v>
      </c>
      <c r="B21" s="153"/>
      <c r="C21" s="100" t="s">
        <v>599</v>
      </c>
      <c r="D21" s="68"/>
      <c r="H21" s="100">
        <v>8</v>
      </c>
      <c r="J21" s="70"/>
      <c r="L21" s="70" t="s">
        <v>5853</v>
      </c>
      <c r="Q21" s="68" t="s">
        <v>599</v>
      </c>
      <c r="S21" s="72">
        <f t="shared" si="12"/>
        <v>0</v>
      </c>
      <c r="T21" s="72">
        <f>IF(S21=0,0,IF('Application Form'!G43&lt;&gt;"",COUNTBLANK('Application Form'!H43:J43),0))</f>
        <v>0</v>
      </c>
      <c r="U21" s="7" t="s">
        <v>5854</v>
      </c>
      <c r="AA21" s="55"/>
      <c r="AR21" s="72">
        <v>5</v>
      </c>
      <c r="AS21" s="72" t="s">
        <v>5855</v>
      </c>
      <c r="AT21" s="123" t="s">
        <v>5849</v>
      </c>
      <c r="AU21" s="91"/>
      <c r="AZ21" s="110" t="s">
        <v>5856</v>
      </c>
      <c r="BA21" s="110" t="s">
        <v>5851</v>
      </c>
      <c r="BB21" s="110">
        <v>1935</v>
      </c>
      <c r="BC21" s="110">
        <v>2016</v>
      </c>
      <c r="BD21" s="110" t="s">
        <v>3512</v>
      </c>
      <c r="BE21" s="110" t="s">
        <v>5852</v>
      </c>
      <c r="BF21" s="110"/>
      <c r="BO21" s="154" t="s">
        <v>5857</v>
      </c>
      <c r="BP21" s="154" t="s">
        <v>5832</v>
      </c>
      <c r="BQ21" s="110" t="s">
        <v>5832</v>
      </c>
      <c r="BR21" s="110" t="s">
        <v>5440</v>
      </c>
      <c r="BS21" s="110" t="s">
        <v>5440</v>
      </c>
      <c r="BT21" s="110" t="s">
        <v>5440</v>
      </c>
      <c r="BU21" s="110" t="s">
        <v>5440</v>
      </c>
      <c r="BV21" s="110" t="s">
        <v>5440</v>
      </c>
      <c r="BW21" s="110" t="s">
        <v>5440</v>
      </c>
      <c r="BX21" s="110" t="s">
        <v>14</v>
      </c>
      <c r="BY21" s="110" t="e">
        <f>VLOOKUP(BO21,#REF!,10,0)</f>
        <v>#REF!</v>
      </c>
      <c r="BZ21" s="110"/>
    </row>
    <row r="22" spans="1:78" x14ac:dyDescent="0.2">
      <c r="A22" s="153" t="s">
        <v>406</v>
      </c>
      <c r="B22" s="153"/>
      <c r="C22" s="100" t="s">
        <v>876</v>
      </c>
      <c r="D22" s="68"/>
      <c r="H22" s="68">
        <v>9</v>
      </c>
      <c r="Q22" s="68" t="s">
        <v>876</v>
      </c>
      <c r="S22" s="72">
        <f t="shared" si="12"/>
        <v>0</v>
      </c>
      <c r="T22" s="72">
        <f>IF(S22=0,0,IF('Application Form'!G44&lt;&gt;"",COUNTBLANK('Application Form'!H44:J44),0))</f>
        <v>0</v>
      </c>
      <c r="U22" s="7" t="s">
        <v>5858</v>
      </c>
      <c r="AA22" s="55"/>
      <c r="AR22" s="72">
        <v>6</v>
      </c>
      <c r="AS22" s="72" t="s">
        <v>5859</v>
      </c>
      <c r="AT22" s="123" t="s">
        <v>5849</v>
      </c>
      <c r="AU22" s="91"/>
      <c r="AZ22" s="110" t="s">
        <v>5860</v>
      </c>
      <c r="BA22" s="110" t="s">
        <v>5861</v>
      </c>
      <c r="BB22" s="110">
        <v>2016</v>
      </c>
      <c r="BC22" s="110">
        <v>0</v>
      </c>
      <c r="BD22" s="110" t="s">
        <v>5832</v>
      </c>
      <c r="BE22" s="110" t="s">
        <v>5852</v>
      </c>
      <c r="BF22" s="110"/>
      <c r="BO22" s="154" t="s">
        <v>744</v>
      </c>
      <c r="BP22" s="154" t="s">
        <v>3512</v>
      </c>
      <c r="BQ22" s="110" t="s">
        <v>5440</v>
      </c>
      <c r="BR22" s="110" t="s">
        <v>5440</v>
      </c>
      <c r="BS22" s="110" t="s">
        <v>5440</v>
      </c>
      <c r="BT22" s="110" t="s">
        <v>5440</v>
      </c>
      <c r="BU22" s="110" t="s">
        <v>5440</v>
      </c>
      <c r="BV22" s="110" t="s">
        <v>5440</v>
      </c>
      <c r="BW22" s="110" t="s">
        <v>5832</v>
      </c>
      <c r="BX22" s="110" t="s">
        <v>14</v>
      </c>
      <c r="BY22" s="110" t="e">
        <f>VLOOKUP(BO22,#REF!,10,0)</f>
        <v>#REF!</v>
      </c>
      <c r="BZ22" s="110"/>
    </row>
    <row r="23" spans="1:78" x14ac:dyDescent="0.2">
      <c r="A23" s="153" t="s">
        <v>409</v>
      </c>
      <c r="B23" s="153"/>
      <c r="C23" s="100" t="s">
        <v>3760</v>
      </c>
      <c r="D23" s="68"/>
      <c r="H23" s="100">
        <v>10</v>
      </c>
      <c r="Q23" s="68" t="s">
        <v>3760</v>
      </c>
      <c r="S23" s="72">
        <f t="shared" si="12"/>
        <v>0</v>
      </c>
      <c r="T23" s="72">
        <f>IF(S23=0,0,IF('Application Form'!G45&lt;&gt;"",COUNTBLANK('Application Form'!H45:J45),0))</f>
        <v>0</v>
      </c>
      <c r="U23" s="7" t="s">
        <v>5862</v>
      </c>
      <c r="AA23" s="55"/>
      <c r="AR23" s="72">
        <v>7</v>
      </c>
      <c r="AS23" s="72" t="s">
        <v>5863</v>
      </c>
      <c r="AT23" s="123" t="s">
        <v>5849</v>
      </c>
      <c r="AU23" s="91"/>
      <c r="AZ23" s="110" t="s">
        <v>5864</v>
      </c>
      <c r="BA23" s="110" t="s">
        <v>5861</v>
      </c>
      <c r="BB23" s="110">
        <v>2016</v>
      </c>
      <c r="BC23" s="110">
        <v>0</v>
      </c>
      <c r="BD23" s="110" t="s">
        <v>5832</v>
      </c>
      <c r="BE23" s="110" t="s">
        <v>5852</v>
      </c>
      <c r="BF23" s="110"/>
      <c r="BO23" s="154" t="s">
        <v>1823</v>
      </c>
      <c r="BP23" s="154" t="s">
        <v>3512</v>
      </c>
      <c r="BQ23" s="110" t="s">
        <v>5440</v>
      </c>
      <c r="BR23" s="110" t="s">
        <v>5440</v>
      </c>
      <c r="BS23" s="110" t="s">
        <v>5440</v>
      </c>
      <c r="BT23" s="110" t="s">
        <v>5440</v>
      </c>
      <c r="BU23" s="110" t="s">
        <v>5440</v>
      </c>
      <c r="BV23" s="110" t="s">
        <v>5440</v>
      </c>
      <c r="BW23" s="110" t="s">
        <v>5832</v>
      </c>
      <c r="BX23" s="110" t="s">
        <v>14</v>
      </c>
      <c r="BY23" s="110" t="e">
        <f>VLOOKUP(BO23,#REF!,10,0)</f>
        <v>#REF!</v>
      </c>
      <c r="BZ23" s="110"/>
    </row>
    <row r="24" spans="1:78" x14ac:dyDescent="0.2">
      <c r="A24" s="153" t="s">
        <v>413</v>
      </c>
      <c r="B24" s="153"/>
      <c r="C24" s="100" t="s">
        <v>494</v>
      </c>
      <c r="D24" s="68"/>
      <c r="Q24" s="68" t="s">
        <v>494</v>
      </c>
      <c r="S24" s="72">
        <f t="shared" si="12"/>
        <v>0</v>
      </c>
      <c r="T24" s="72">
        <f>IF(S24=0,0,IF('Application Form'!G46&lt;&gt;"",COUNTBLANK('Application Form'!H46:J46),0))</f>
        <v>0</v>
      </c>
      <c r="U24" s="7" t="s">
        <v>5865</v>
      </c>
      <c r="AA24" s="55"/>
      <c r="AR24" s="72">
        <v>8</v>
      </c>
      <c r="AS24" s="72" t="s">
        <v>5866</v>
      </c>
      <c r="AT24" s="123" t="s">
        <v>5849</v>
      </c>
      <c r="AU24" s="91"/>
      <c r="AZ24" s="110" t="s">
        <v>5867</v>
      </c>
      <c r="BA24" s="110" t="s">
        <v>5861</v>
      </c>
      <c r="BB24" s="110">
        <v>2016</v>
      </c>
      <c r="BC24" s="110">
        <v>0</v>
      </c>
      <c r="BD24" s="110" t="s">
        <v>5832</v>
      </c>
      <c r="BE24" s="110" t="s">
        <v>5852</v>
      </c>
      <c r="BF24" s="110"/>
      <c r="BO24" s="154" t="s">
        <v>4799</v>
      </c>
      <c r="BP24" s="154" t="s">
        <v>3512</v>
      </c>
      <c r="BQ24" s="110" t="s">
        <v>5440</v>
      </c>
      <c r="BR24" s="110" t="s">
        <v>5440</v>
      </c>
      <c r="BS24" s="110" t="s">
        <v>5440</v>
      </c>
      <c r="BT24" s="110" t="s">
        <v>5440</v>
      </c>
      <c r="BU24" s="110" t="s">
        <v>5440</v>
      </c>
      <c r="BV24" s="110" t="s">
        <v>5440</v>
      </c>
      <c r="BW24" s="110" t="s">
        <v>5832</v>
      </c>
      <c r="BX24" s="110" t="s">
        <v>14</v>
      </c>
      <c r="BY24" s="110" t="e">
        <f>VLOOKUP(BO24,#REF!,10,0)</f>
        <v>#REF!</v>
      </c>
      <c r="BZ24" s="110"/>
    </row>
    <row r="25" spans="1:78" ht="42.75" x14ac:dyDescent="0.2">
      <c r="A25" s="153" t="s">
        <v>417</v>
      </c>
      <c r="B25" s="153"/>
      <c r="C25" s="100" t="s">
        <v>880</v>
      </c>
      <c r="D25" s="68"/>
      <c r="L25" s="67" t="s">
        <v>298</v>
      </c>
      <c r="N25" s="67" t="s">
        <v>5868</v>
      </c>
      <c r="Q25" s="68" t="s">
        <v>880</v>
      </c>
      <c r="S25" s="72">
        <f t="shared" si="12"/>
        <v>0</v>
      </c>
      <c r="T25" s="72">
        <f>IF(S25=0,0,IF('Application Form'!G47&lt;&gt;"",COUNTBLANK('Application Form'!H47:J47),0))</f>
        <v>0</v>
      </c>
      <c r="U25" s="7" t="s">
        <v>5869</v>
      </c>
      <c r="AA25" s="55"/>
      <c r="AR25" s="72">
        <v>9</v>
      </c>
      <c r="AS25" s="72" t="s">
        <v>5870</v>
      </c>
      <c r="AT25" s="123" t="s">
        <v>5849</v>
      </c>
      <c r="AU25" s="91"/>
      <c r="AZ25" s="110" t="s">
        <v>5871</v>
      </c>
      <c r="BA25" s="110" t="s">
        <v>5861</v>
      </c>
      <c r="BB25" s="110">
        <v>2016</v>
      </c>
      <c r="BC25" s="110">
        <v>0</v>
      </c>
      <c r="BD25" s="110" t="s">
        <v>5832</v>
      </c>
      <c r="BE25" s="110" t="s">
        <v>5852</v>
      </c>
      <c r="BF25" s="110"/>
      <c r="BO25" s="154" t="s">
        <v>2545</v>
      </c>
      <c r="BP25" s="154" t="s">
        <v>3512</v>
      </c>
      <c r="BQ25" s="110" t="s">
        <v>5440</v>
      </c>
      <c r="BR25" s="110" t="s">
        <v>5440</v>
      </c>
      <c r="BS25" s="110" t="s">
        <v>5440</v>
      </c>
      <c r="BT25" s="110" t="s">
        <v>5440</v>
      </c>
      <c r="BU25" s="110" t="s">
        <v>5440</v>
      </c>
      <c r="BV25" s="110" t="s">
        <v>5440</v>
      </c>
      <c r="BW25" s="110" t="s">
        <v>5832</v>
      </c>
      <c r="BX25" s="110" t="s">
        <v>14</v>
      </c>
      <c r="BY25" s="110" t="e">
        <f>VLOOKUP(BO25,#REF!,10,0)</f>
        <v>#REF!</v>
      </c>
      <c r="BZ25" s="110"/>
    </row>
    <row r="26" spans="1:78" x14ac:dyDescent="0.2">
      <c r="A26" s="153" t="s">
        <v>421</v>
      </c>
      <c r="B26" s="153"/>
      <c r="C26" s="100" t="s">
        <v>411</v>
      </c>
      <c r="D26" s="68"/>
      <c r="L26" s="70" t="s">
        <v>5872</v>
      </c>
      <c r="N26" s="70" t="s">
        <v>5873</v>
      </c>
      <c r="Q26" s="68" t="s">
        <v>411</v>
      </c>
      <c r="S26" s="72">
        <f t="shared" si="12"/>
        <v>0</v>
      </c>
      <c r="T26" s="72">
        <f>IF(S26=0,0,IF('Application Form'!G48&lt;&gt;"",COUNTBLANK('Application Form'!H48:J48),0))</f>
        <v>0</v>
      </c>
      <c r="U26" s="7" t="s">
        <v>5874</v>
      </c>
      <c r="AA26" s="55"/>
      <c r="AR26" s="72">
        <v>10</v>
      </c>
      <c r="AS26" s="72" t="s">
        <v>5875</v>
      </c>
      <c r="AT26" s="123" t="s">
        <v>5876</v>
      </c>
      <c r="AU26" s="91"/>
      <c r="AZ26" s="110" t="s">
        <v>5877</v>
      </c>
      <c r="BA26" s="110" t="s">
        <v>5878</v>
      </c>
      <c r="BB26" s="110">
        <v>1963</v>
      </c>
      <c r="BC26" s="110">
        <v>2016</v>
      </c>
      <c r="BD26" s="110" t="s">
        <v>5832</v>
      </c>
      <c r="BE26" s="110" t="s">
        <v>5852</v>
      </c>
      <c r="BF26" s="110"/>
      <c r="BO26" s="154" t="s">
        <v>4518</v>
      </c>
      <c r="BP26" s="154" t="s">
        <v>3512</v>
      </c>
      <c r="BQ26" s="110" t="s">
        <v>5440</v>
      </c>
      <c r="BR26" s="110" t="s">
        <v>5440</v>
      </c>
      <c r="BS26" s="110" t="s">
        <v>5440</v>
      </c>
      <c r="BT26" s="110" t="s">
        <v>5440</v>
      </c>
      <c r="BU26" s="110" t="s">
        <v>5440</v>
      </c>
      <c r="BV26" s="110" t="s">
        <v>5440</v>
      </c>
      <c r="BW26" s="110" t="s">
        <v>5832</v>
      </c>
      <c r="BX26" s="110" t="s">
        <v>14</v>
      </c>
      <c r="BY26" s="110" t="e">
        <f>VLOOKUP(BO26,#REF!,10,0)</f>
        <v>#REF!</v>
      </c>
      <c r="BZ26" s="110"/>
    </row>
    <row r="27" spans="1:78" x14ac:dyDescent="0.2">
      <c r="A27" s="153" t="s">
        <v>424</v>
      </c>
      <c r="B27" s="153"/>
      <c r="C27" s="100" t="s">
        <v>415</v>
      </c>
      <c r="D27" s="68"/>
      <c r="L27" s="70" t="s">
        <v>5879</v>
      </c>
      <c r="N27" s="70" t="s">
        <v>5880</v>
      </c>
      <c r="Q27" s="68" t="s">
        <v>415</v>
      </c>
      <c r="S27" s="72">
        <f t="shared" si="12"/>
        <v>0</v>
      </c>
      <c r="T27" s="72">
        <f>IF(S27=0,0,IF('Application Form'!G49&lt;&gt;"",COUNTBLANK('Application Form'!H49:J49),0))</f>
        <v>0</v>
      </c>
      <c r="U27" s="7" t="s">
        <v>5881</v>
      </c>
      <c r="AA27" s="55"/>
      <c r="AR27" s="72">
        <v>11</v>
      </c>
      <c r="AS27" s="72" t="s">
        <v>5844</v>
      </c>
      <c r="AT27" s="123" t="s">
        <v>5882</v>
      </c>
      <c r="AU27" s="91"/>
      <c r="AZ27" s="110" t="s">
        <v>5883</v>
      </c>
      <c r="BA27" s="110" t="s">
        <v>5861</v>
      </c>
      <c r="BB27" s="110">
        <v>1987</v>
      </c>
      <c r="BC27" s="110">
        <v>2016</v>
      </c>
      <c r="BD27" s="110" t="s">
        <v>5832</v>
      </c>
      <c r="BE27" s="110" t="s">
        <v>5852</v>
      </c>
      <c r="BF27" s="110"/>
      <c r="BO27" s="154" t="s">
        <v>3732</v>
      </c>
      <c r="BP27" s="154" t="s">
        <v>3512</v>
      </c>
      <c r="BQ27" s="110" t="s">
        <v>5440</v>
      </c>
      <c r="BR27" s="110" t="s">
        <v>5440</v>
      </c>
      <c r="BS27" s="110" t="s">
        <v>5440</v>
      </c>
      <c r="BT27" s="110" t="s">
        <v>5440</v>
      </c>
      <c r="BU27" s="110" t="s">
        <v>5440</v>
      </c>
      <c r="BV27" s="110" t="s">
        <v>5440</v>
      </c>
      <c r="BW27" s="110" t="s">
        <v>5832</v>
      </c>
      <c r="BX27" s="110" t="s">
        <v>14</v>
      </c>
      <c r="BY27" s="110" t="e">
        <f>VLOOKUP(BO27,#REF!,10,0)</f>
        <v>#REF!</v>
      </c>
      <c r="BZ27" s="110"/>
    </row>
    <row r="28" spans="1:78" ht="42.75" x14ac:dyDescent="0.2">
      <c r="A28" s="153" t="s">
        <v>427</v>
      </c>
      <c r="B28" s="153"/>
      <c r="C28" s="100" t="s">
        <v>2726</v>
      </c>
      <c r="D28" s="68"/>
      <c r="L28" s="70" t="s">
        <v>5785</v>
      </c>
      <c r="N28" s="70" t="s">
        <v>4276</v>
      </c>
      <c r="Q28" s="68" t="s">
        <v>2726</v>
      </c>
      <c r="S28" s="72"/>
      <c r="T28" s="74"/>
      <c r="U28" s="75" t="str">
        <f>'Application Form'!H52</f>
        <v>Proposed Action</v>
      </c>
      <c r="V28" s="75" t="str">
        <f>'Application Form'!I52</f>
        <v>Proposed Structure Type</v>
      </c>
      <c r="W28" s="75" t="str">
        <f>'Application Form'!J52</f>
        <v>Proposed Length (ft)*</v>
      </c>
      <c r="X28" s="75" t="str">
        <f>'Application Form'!K52</f>
        <v>Proposed Total Width (ft)*</v>
      </c>
      <c r="Y28" s="75" t="str">
        <f>'Application Form'!L52</f>
        <v>Workforce</v>
      </c>
      <c r="Z28" s="75" t="str">
        <f>'Application Form'!M52</f>
        <v>Total Estimated Bridge Cost</v>
      </c>
      <c r="AA28" s="75" t="str">
        <f>'Application Form'!N52</f>
        <v>Anticipated Reimbursement from CBMP</v>
      </c>
      <c r="AR28" s="91"/>
      <c r="AS28" s="91"/>
      <c r="AT28" s="91"/>
      <c r="AU28" s="91"/>
      <c r="AZ28" s="110" t="s">
        <v>5884</v>
      </c>
      <c r="BA28" s="110" t="s">
        <v>5861</v>
      </c>
      <c r="BB28" s="110">
        <v>2016</v>
      </c>
      <c r="BC28" s="110">
        <v>0</v>
      </c>
      <c r="BD28" s="110" t="s">
        <v>5832</v>
      </c>
      <c r="BE28" s="110" t="s">
        <v>5852</v>
      </c>
      <c r="BF28" s="110"/>
      <c r="BO28" s="154" t="s">
        <v>5885</v>
      </c>
      <c r="BP28" s="154" t="s">
        <v>3512</v>
      </c>
      <c r="BQ28" s="110" t="s">
        <v>5440</v>
      </c>
      <c r="BR28" s="110" t="s">
        <v>5440</v>
      </c>
      <c r="BS28" s="110" t="s">
        <v>5440</v>
      </c>
      <c r="BT28" s="110" t="s">
        <v>5440</v>
      </c>
      <c r="BU28" s="110" t="s">
        <v>5440</v>
      </c>
      <c r="BV28" s="110" t="s">
        <v>5440</v>
      </c>
      <c r="BW28" s="110" t="s">
        <v>5832</v>
      </c>
      <c r="BX28" s="110" t="s">
        <v>14</v>
      </c>
      <c r="BY28" s="110" t="e">
        <f>VLOOKUP(BO28,#REF!,10,0)</f>
        <v>#REF!</v>
      </c>
      <c r="BZ28" s="110"/>
    </row>
    <row r="29" spans="1:78" x14ac:dyDescent="0.2">
      <c r="A29" s="153" t="s">
        <v>429</v>
      </c>
      <c r="B29" s="153"/>
      <c r="C29" s="100" t="s">
        <v>419</v>
      </c>
      <c r="D29" s="68"/>
      <c r="N29" s="70" t="s">
        <v>5886</v>
      </c>
      <c r="Q29" s="68" t="s">
        <v>419</v>
      </c>
      <c r="S29" s="77">
        <f>S8*7</f>
        <v>7</v>
      </c>
      <c r="T29" s="72">
        <f>SUM(U29:AA29)</f>
        <v>0</v>
      </c>
      <c r="U29" s="72">
        <f>IF(OR('Application Form'!H53=Reference!$F$1,'Application Form'!H53&lt;&gt;""),1,0)</f>
        <v>0</v>
      </c>
      <c r="V29" s="72">
        <f>IF(OR('Application Form'!I53=$J$1,'Application Form'!I53&lt;&gt;""),1,0)</f>
        <v>0</v>
      </c>
      <c r="W29" s="72">
        <f>IF(AND('Application Form'!J53&lt;&gt;"",'Application Form'!I53&lt;&gt;Reference!$J$2,'Application Form'!I53&lt;&gt;Reference!$J$3),1,0)</f>
        <v>0</v>
      </c>
      <c r="X29" s="72">
        <f>IF(AND('Application Form'!K53&lt;&gt;"",'Application Form'!J53&lt;&gt;Reference!$J$2,'Application Form'!J53&lt;&gt;Reference!$J$3),1,0)</f>
        <v>0</v>
      </c>
      <c r="Y29" s="72">
        <f>IF(OR('Application Form'!J53=$L$28,,'Application Form'!J53&lt;&gt;""),1,0)</f>
        <v>0</v>
      </c>
      <c r="Z29" s="72">
        <f>IF('Application Form'!M53&lt;&gt;"",1,0)</f>
        <v>0</v>
      </c>
      <c r="AA29" s="72">
        <f>IF('Application Form'!N53&lt;&gt;"",1,0)</f>
        <v>0</v>
      </c>
      <c r="AR29" s="91"/>
      <c r="AS29" s="91"/>
      <c r="AT29" s="91"/>
      <c r="AU29" s="91"/>
      <c r="AZ29" s="161" t="s">
        <v>5887</v>
      </c>
      <c r="BA29" s="161" t="s">
        <v>5861</v>
      </c>
      <c r="BB29" s="161">
        <v>2017</v>
      </c>
      <c r="BC29" s="161">
        <v>0</v>
      </c>
      <c r="BD29" s="161" t="s">
        <v>5832</v>
      </c>
      <c r="BE29" s="161" t="s">
        <v>5852</v>
      </c>
      <c r="BF29" s="161"/>
      <c r="BO29" s="154" t="s">
        <v>2481</v>
      </c>
      <c r="BP29" s="154" t="s">
        <v>3512</v>
      </c>
      <c r="BQ29" s="110" t="s">
        <v>5440</v>
      </c>
      <c r="BR29" s="110" t="s">
        <v>5440</v>
      </c>
      <c r="BS29" s="110" t="s">
        <v>5440</v>
      </c>
      <c r="BT29" s="110" t="s">
        <v>5440</v>
      </c>
      <c r="BU29" s="110" t="s">
        <v>5440</v>
      </c>
      <c r="BV29" s="110" t="s">
        <v>5440</v>
      </c>
      <c r="BW29" s="110" t="s">
        <v>5832</v>
      </c>
      <c r="BX29" s="110" t="s">
        <v>14</v>
      </c>
      <c r="BY29" s="110" t="e">
        <f>VLOOKUP(BO29,#REF!,10,0)</f>
        <v>#REF!</v>
      </c>
      <c r="BZ29" s="110"/>
    </row>
    <row r="30" spans="1:78" x14ac:dyDescent="0.2">
      <c r="A30" s="153" t="s">
        <v>433</v>
      </c>
      <c r="B30" s="153"/>
      <c r="C30" s="100" t="s">
        <v>531</v>
      </c>
      <c r="D30" s="68"/>
      <c r="N30" s="70" t="s">
        <v>5888</v>
      </c>
      <c r="Q30" s="68" t="s">
        <v>531</v>
      </c>
      <c r="S30" s="77">
        <f t="shared" ref="S30:S38" si="13">S9*7</f>
        <v>0</v>
      </c>
      <c r="T30" s="72">
        <f t="shared" ref="T30" si="14">SUM(U30:AA30)</f>
        <v>0</v>
      </c>
      <c r="U30" s="72">
        <f>IF(OR('Application Form'!H54=Reference!$F$1,'Application Form'!H54&lt;&gt;""),1,0)</f>
        <v>0</v>
      </c>
      <c r="V30" s="72">
        <f>IF(OR('Application Form'!I54=$J$1,'Application Form'!I54&lt;&gt;""),1,0)</f>
        <v>0</v>
      </c>
      <c r="W30" s="72">
        <f>IF(AND('Application Form'!J54&lt;&gt;"",'Application Form'!I54&lt;&gt;Reference!$J$2,'Application Form'!I54&lt;&gt;Reference!$J$3),1,0)</f>
        <v>0</v>
      </c>
      <c r="X30" s="72">
        <f>IF(AND('Application Form'!K54&lt;&gt;"",'Application Form'!J54&lt;&gt;Reference!$J$2,'Application Form'!J54&lt;&gt;Reference!$J$3),1,0)</f>
        <v>0</v>
      </c>
      <c r="Y30" s="72">
        <f>IF(OR('Application Form'!J54=$L$28,,'Application Form'!J54&lt;&gt;""),1,0)</f>
        <v>0</v>
      </c>
      <c r="Z30" s="72">
        <f>IF('Application Form'!M54&lt;&gt;"",1,0)</f>
        <v>0</v>
      </c>
      <c r="AA30" s="72">
        <f>IF('Application Form'!N54&lt;&gt;"",1,0)</f>
        <v>0</v>
      </c>
      <c r="AR30" s="120" t="s">
        <v>5814</v>
      </c>
      <c r="AS30" s="120" t="s">
        <v>5889</v>
      </c>
      <c r="AT30" s="124" t="s">
        <v>5890</v>
      </c>
      <c r="AU30" s="124" t="s">
        <v>5891</v>
      </c>
      <c r="AV30" s="124" t="s">
        <v>5892</v>
      </c>
      <c r="AZ30" s="110" t="s">
        <v>5893</v>
      </c>
      <c r="BA30" s="110" t="s">
        <v>5861</v>
      </c>
      <c r="BB30" s="110">
        <v>2016</v>
      </c>
      <c r="BC30" s="110">
        <v>0</v>
      </c>
      <c r="BD30" s="110" t="s">
        <v>5832</v>
      </c>
      <c r="BE30" s="110" t="s">
        <v>5852</v>
      </c>
      <c r="BF30" s="110"/>
      <c r="BO30" s="154" t="s">
        <v>5894</v>
      </c>
      <c r="BP30" s="154" t="s">
        <v>3512</v>
      </c>
      <c r="BQ30" s="110" t="s">
        <v>5440</v>
      </c>
      <c r="BR30" s="110" t="s">
        <v>5440</v>
      </c>
      <c r="BS30" s="110" t="s">
        <v>5440</v>
      </c>
      <c r="BT30" s="110" t="s">
        <v>5440</v>
      </c>
      <c r="BU30" s="110" t="s">
        <v>5440</v>
      </c>
      <c r="BV30" s="110" t="s">
        <v>5440</v>
      </c>
      <c r="BW30" s="110" t="s">
        <v>5832</v>
      </c>
      <c r="BX30" s="110" t="s">
        <v>14</v>
      </c>
      <c r="BY30" s="110" t="e">
        <f>VLOOKUP(BO30,#REF!,10,0)</f>
        <v>#REF!</v>
      </c>
      <c r="BZ30" s="110"/>
    </row>
    <row r="31" spans="1:78" ht="42.75" x14ac:dyDescent="0.2">
      <c r="A31" s="153" t="s">
        <v>437</v>
      </c>
      <c r="B31" s="153"/>
      <c r="C31" s="100" t="s">
        <v>356</v>
      </c>
      <c r="D31" s="68"/>
      <c r="Q31" s="68" t="s">
        <v>356</v>
      </c>
      <c r="S31" s="77">
        <f t="shared" si="13"/>
        <v>0</v>
      </c>
      <c r="T31" s="72">
        <f t="shared" ref="T31:T38" si="15">SUM(U31:AA31)</f>
        <v>0</v>
      </c>
      <c r="U31" s="72">
        <f>IF(OR('Application Form'!H55=Reference!$F$1,'Application Form'!H55&lt;&gt;""),1,0)</f>
        <v>0</v>
      </c>
      <c r="V31" s="72">
        <f>IF(OR('Application Form'!I55=$J$1,'Application Form'!I55&lt;&gt;""),1,0)</f>
        <v>0</v>
      </c>
      <c r="W31" s="72">
        <f>IF(AND('Application Form'!J55&lt;&gt;"",'Application Form'!I55&lt;&gt;Reference!$J$2,'Application Form'!I55&lt;&gt;Reference!$J$3),1,0)</f>
        <v>0</v>
      </c>
      <c r="X31" s="72">
        <f>IF(AND('Application Form'!K55&lt;&gt;"",'Application Form'!J55&lt;&gt;Reference!$J$2,'Application Form'!J55&lt;&gt;Reference!$J$3),1,0)</f>
        <v>0</v>
      </c>
      <c r="Y31" s="72">
        <f>IF(OR('Application Form'!J55=$L$28,,'Application Form'!J55&lt;&gt;""),1,0)</f>
        <v>0</v>
      </c>
      <c r="Z31" s="72">
        <f>IF('Application Form'!M55&lt;&gt;"",1,0)</f>
        <v>0</v>
      </c>
      <c r="AA31" s="72">
        <f>IF('Application Form'!N55&lt;&gt;"",1,0)</f>
        <v>0</v>
      </c>
      <c r="AR31" s="72">
        <v>1</v>
      </c>
      <c r="AS31" s="72" t="s">
        <v>5895</v>
      </c>
      <c r="AT31" s="125" t="s">
        <v>5896</v>
      </c>
      <c r="AU31" s="125" t="s">
        <v>5897</v>
      </c>
      <c r="AV31" s="126">
        <v>20</v>
      </c>
      <c r="AZ31" s="110" t="s">
        <v>5898</v>
      </c>
      <c r="BA31" s="110" t="s">
        <v>5878</v>
      </c>
      <c r="BB31" s="110">
        <v>2017</v>
      </c>
      <c r="BC31" s="110">
        <v>0</v>
      </c>
      <c r="BD31" s="110" t="s">
        <v>5832</v>
      </c>
      <c r="BE31" s="110" t="s">
        <v>5852</v>
      </c>
      <c r="BF31" s="110"/>
      <c r="BO31" s="154" t="s">
        <v>3259</v>
      </c>
      <c r="BP31" s="154" t="s">
        <v>3512</v>
      </c>
      <c r="BQ31" s="110" t="s">
        <v>5440</v>
      </c>
      <c r="BR31" s="110" t="s">
        <v>5440</v>
      </c>
      <c r="BS31" s="110" t="s">
        <v>5440</v>
      </c>
      <c r="BT31" s="110" t="s">
        <v>5440</v>
      </c>
      <c r="BU31" s="110" t="s">
        <v>5440</v>
      </c>
      <c r="BV31" s="110" t="s">
        <v>5440</v>
      </c>
      <c r="BW31" s="110" t="s">
        <v>5832</v>
      </c>
      <c r="BX31" s="110" t="s">
        <v>14</v>
      </c>
      <c r="BY31" s="110" t="e">
        <f>VLOOKUP(BO31,#REF!,10,0)</f>
        <v>#REF!</v>
      </c>
      <c r="BZ31" s="110"/>
    </row>
    <row r="32" spans="1:78" ht="42.75" x14ac:dyDescent="0.2">
      <c r="A32" s="153" t="s">
        <v>439</v>
      </c>
      <c r="B32" s="153"/>
      <c r="C32" s="100" t="s">
        <v>1234</v>
      </c>
      <c r="D32" s="68"/>
      <c r="Q32" s="68" t="s">
        <v>1234</v>
      </c>
      <c r="S32" s="77">
        <f t="shared" si="13"/>
        <v>0</v>
      </c>
      <c r="T32" s="72">
        <f t="shared" si="15"/>
        <v>0</v>
      </c>
      <c r="U32" s="72">
        <f>IF(OR('Application Form'!H56=Reference!$F$1,'Application Form'!H56&lt;&gt;""),1,0)</f>
        <v>0</v>
      </c>
      <c r="V32" s="72">
        <f>IF(OR('Application Form'!I56=$J$1,'Application Form'!I56&lt;&gt;""),1,0)</f>
        <v>0</v>
      </c>
      <c r="W32" s="72">
        <f>IF(AND('Application Form'!J56&lt;&gt;"",'Application Form'!I56&lt;&gt;Reference!$J$2,'Application Form'!I56&lt;&gt;Reference!$J$3),1,0)</f>
        <v>0</v>
      </c>
      <c r="X32" s="72">
        <f>IF(AND('Application Form'!K56&lt;&gt;"",'Application Form'!J56&lt;&gt;Reference!$J$2,'Application Form'!J56&lt;&gt;Reference!$J$3),1,0)</f>
        <v>0</v>
      </c>
      <c r="Y32" s="72">
        <f>IF(OR('Application Form'!J56=$L$28,,'Application Form'!J56&lt;&gt;""),1,0)</f>
        <v>0</v>
      </c>
      <c r="Z32" s="72">
        <f>IF('Application Form'!M56&lt;&gt;"",1,0)</f>
        <v>0</v>
      </c>
      <c r="AA32" s="72">
        <f>IF('Application Form'!N56&lt;&gt;"",1,0)</f>
        <v>0</v>
      </c>
      <c r="AR32" s="72">
        <v>2</v>
      </c>
      <c r="AS32" s="72" t="s">
        <v>5899</v>
      </c>
      <c r="AT32" s="125" t="s">
        <v>5900</v>
      </c>
      <c r="AU32" s="125" t="s">
        <v>5901</v>
      </c>
      <c r="AV32" s="126">
        <v>5</v>
      </c>
      <c r="AZ32" s="110" t="s">
        <v>5902</v>
      </c>
      <c r="BA32" s="110" t="s">
        <v>5861</v>
      </c>
      <c r="BB32" s="110">
        <v>2016</v>
      </c>
      <c r="BC32" s="110">
        <v>0</v>
      </c>
      <c r="BD32" s="110" t="s">
        <v>5832</v>
      </c>
      <c r="BE32" s="110" t="s">
        <v>5852</v>
      </c>
      <c r="BF32" s="110"/>
      <c r="BO32" s="154" t="s">
        <v>2119</v>
      </c>
      <c r="BP32" s="154" t="s">
        <v>3512</v>
      </c>
      <c r="BQ32" s="110" t="s">
        <v>5440</v>
      </c>
      <c r="BR32" s="110" t="s">
        <v>5440</v>
      </c>
      <c r="BS32" s="110" t="s">
        <v>5440</v>
      </c>
      <c r="BT32" s="110" t="s">
        <v>5440</v>
      </c>
      <c r="BU32" s="110" t="s">
        <v>5440</v>
      </c>
      <c r="BV32" s="110" t="s">
        <v>5440</v>
      </c>
      <c r="BW32" s="110" t="s">
        <v>5832</v>
      </c>
      <c r="BX32" s="110" t="s">
        <v>14</v>
      </c>
      <c r="BY32" s="110" t="e">
        <f>VLOOKUP(BO32,#REF!,10,0)</f>
        <v>#REF!</v>
      </c>
      <c r="BZ32" s="110"/>
    </row>
    <row r="33" spans="1:78" ht="71.25" x14ac:dyDescent="0.2">
      <c r="A33" s="153" t="s">
        <v>441</v>
      </c>
      <c r="B33" s="153"/>
      <c r="C33" s="100" t="s">
        <v>2872</v>
      </c>
      <c r="D33" s="68"/>
      <c r="Q33" s="68" t="s">
        <v>2872</v>
      </c>
      <c r="S33" s="77">
        <f t="shared" si="13"/>
        <v>0</v>
      </c>
      <c r="T33" s="72">
        <f t="shared" si="15"/>
        <v>0</v>
      </c>
      <c r="U33" s="72">
        <f>IF(OR('Application Form'!H57=Reference!$F$1,'Application Form'!H57&lt;&gt;""),1,0)</f>
        <v>0</v>
      </c>
      <c r="V33" s="72">
        <f>IF(OR('Application Form'!I57=$J$1,'Application Form'!I57&lt;&gt;""),1,0)</f>
        <v>0</v>
      </c>
      <c r="W33" s="72">
        <f>IF(AND('Application Form'!J57&lt;&gt;"",'Application Form'!I57&lt;&gt;Reference!$J$2,'Application Form'!I57&lt;&gt;Reference!$J$3),1,0)</f>
        <v>0</v>
      </c>
      <c r="X33" s="72">
        <f>IF(AND('Application Form'!K57&lt;&gt;"",'Application Form'!J57&lt;&gt;Reference!$J$2,'Application Form'!J57&lt;&gt;Reference!$J$3),1,0)</f>
        <v>0</v>
      </c>
      <c r="Y33" s="72">
        <f>IF(OR('Application Form'!J57=$L$28,,'Application Form'!J57&lt;&gt;""),1,0)</f>
        <v>0</v>
      </c>
      <c r="Z33" s="72">
        <f>IF('Application Form'!M57&lt;&gt;"",1,0)</f>
        <v>0</v>
      </c>
      <c r="AA33" s="72">
        <f>IF('Application Form'!N57&lt;&gt;"",1,0)</f>
        <v>0</v>
      </c>
      <c r="AR33" s="72">
        <v>3</v>
      </c>
      <c r="AS33" s="72" t="s">
        <v>5903</v>
      </c>
      <c r="AT33" s="125" t="s">
        <v>5904</v>
      </c>
      <c r="AU33" s="125" t="s">
        <v>5905</v>
      </c>
      <c r="AV33" s="126">
        <v>10</v>
      </c>
      <c r="AZ33" s="110" t="s">
        <v>5906</v>
      </c>
      <c r="BA33" s="110" t="s">
        <v>5878</v>
      </c>
      <c r="BB33" s="110">
        <v>2017</v>
      </c>
      <c r="BC33" s="110">
        <v>0</v>
      </c>
      <c r="BD33" s="110" t="s">
        <v>3512</v>
      </c>
      <c r="BE33" s="110" t="s">
        <v>5852</v>
      </c>
      <c r="BF33" s="110"/>
      <c r="BO33" s="154" t="s">
        <v>5907</v>
      </c>
      <c r="BP33" s="154" t="s">
        <v>3512</v>
      </c>
      <c r="BQ33" s="110" t="s">
        <v>5440</v>
      </c>
      <c r="BR33" s="110" t="s">
        <v>5440</v>
      </c>
      <c r="BS33" s="110" t="s">
        <v>5440</v>
      </c>
      <c r="BT33" s="110" t="s">
        <v>5440</v>
      </c>
      <c r="BU33" s="110" t="s">
        <v>5440</v>
      </c>
      <c r="BV33" s="110" t="s">
        <v>5440</v>
      </c>
      <c r="BW33" s="110" t="s">
        <v>5832</v>
      </c>
      <c r="BX33" s="110" t="s">
        <v>14</v>
      </c>
      <c r="BY33" s="110" t="e">
        <f>VLOOKUP(BO33,#REF!,10,0)</f>
        <v>#REF!</v>
      </c>
      <c r="BZ33" s="110"/>
    </row>
    <row r="34" spans="1:78" ht="42.75" x14ac:dyDescent="0.2">
      <c r="A34" s="153" t="s">
        <v>444</v>
      </c>
      <c r="B34" s="153"/>
      <c r="C34" s="100" t="s">
        <v>626</v>
      </c>
      <c r="D34" s="68"/>
      <c r="Q34" s="68" t="s">
        <v>626</v>
      </c>
      <c r="S34" s="77">
        <f t="shared" si="13"/>
        <v>0</v>
      </c>
      <c r="T34" s="72">
        <f t="shared" si="15"/>
        <v>0</v>
      </c>
      <c r="U34" s="72">
        <f>IF(OR('Application Form'!H58=Reference!$F$1,'Application Form'!H58&lt;&gt;""),1,0)</f>
        <v>0</v>
      </c>
      <c r="V34" s="72">
        <f>IF(OR('Application Form'!I58=$J$1,'Application Form'!I58&lt;&gt;""),1,0)</f>
        <v>0</v>
      </c>
      <c r="W34" s="72">
        <f>IF(AND('Application Form'!J58&lt;&gt;"",'Application Form'!I58&lt;&gt;Reference!$J$2,'Application Form'!I58&lt;&gt;Reference!$J$3),1,0)</f>
        <v>0</v>
      </c>
      <c r="X34" s="72">
        <f>IF(AND('Application Form'!K58&lt;&gt;"",'Application Form'!J58&lt;&gt;Reference!$J$2,'Application Form'!J58&lt;&gt;Reference!$J$3),1,0)</f>
        <v>0</v>
      </c>
      <c r="Y34" s="72">
        <f>IF(OR('Application Form'!J58=$L$28,,'Application Form'!J58&lt;&gt;""),1,0)</f>
        <v>0</v>
      </c>
      <c r="Z34" s="72">
        <f>IF('Application Form'!M58&lt;&gt;"",1,0)</f>
        <v>0</v>
      </c>
      <c r="AA34" s="72">
        <f>IF('Application Form'!N58&lt;&gt;"",1,0)</f>
        <v>0</v>
      </c>
      <c r="AR34" s="72">
        <v>4</v>
      </c>
      <c r="AS34" s="72" t="s">
        <v>5908</v>
      </c>
      <c r="AT34" s="125" t="s">
        <v>5909</v>
      </c>
      <c r="AU34" s="125" t="s">
        <v>5803</v>
      </c>
      <c r="AV34" s="126">
        <v>5</v>
      </c>
      <c r="AZ34" s="110" t="s">
        <v>5910</v>
      </c>
      <c r="BA34" s="110" t="s">
        <v>5878</v>
      </c>
      <c r="BB34" s="110">
        <v>2017</v>
      </c>
      <c r="BC34" s="110">
        <v>0</v>
      </c>
      <c r="BD34" s="110" t="s">
        <v>5832</v>
      </c>
      <c r="BE34" s="110" t="s">
        <v>5852</v>
      </c>
      <c r="BF34" s="110"/>
      <c r="BO34" s="154" t="s">
        <v>5911</v>
      </c>
      <c r="BP34" s="154" t="s">
        <v>3512</v>
      </c>
      <c r="BQ34" s="110" t="s">
        <v>5440</v>
      </c>
      <c r="BR34" s="110" t="s">
        <v>5440</v>
      </c>
      <c r="BS34" s="110" t="s">
        <v>5440</v>
      </c>
      <c r="BT34" s="110" t="s">
        <v>5440</v>
      </c>
      <c r="BU34" s="110" t="s">
        <v>5832</v>
      </c>
      <c r="BV34" s="110" t="s">
        <v>5440</v>
      </c>
      <c r="BW34" s="110"/>
      <c r="BX34" s="110" t="s">
        <v>14</v>
      </c>
      <c r="BY34" s="110" t="e">
        <f>VLOOKUP(BO34,#REF!,10,0)</f>
        <v>#REF!</v>
      </c>
      <c r="BZ34" s="149"/>
    </row>
    <row r="35" spans="1:78" ht="42.75" x14ac:dyDescent="0.2">
      <c r="A35" s="153" t="s">
        <v>447</v>
      </c>
      <c r="B35" s="153"/>
      <c r="C35" s="100" t="s">
        <v>632</v>
      </c>
      <c r="D35" s="68"/>
      <c r="Q35" s="68" t="s">
        <v>632</v>
      </c>
      <c r="S35" s="77">
        <f t="shared" si="13"/>
        <v>0</v>
      </c>
      <c r="T35" s="72">
        <f t="shared" si="15"/>
        <v>0</v>
      </c>
      <c r="U35" s="72">
        <f>IF(OR('Application Form'!H59=Reference!$F$1,'Application Form'!H59&lt;&gt;""),1,0)</f>
        <v>0</v>
      </c>
      <c r="V35" s="72">
        <f>IF(OR('Application Form'!I59=$J$1,'Application Form'!I59&lt;&gt;""),1,0)</f>
        <v>0</v>
      </c>
      <c r="W35" s="72">
        <f>IF(AND('Application Form'!J59&lt;&gt;"",'Application Form'!I59&lt;&gt;Reference!$J$2,'Application Form'!I59&lt;&gt;Reference!$J$3),1,0)</f>
        <v>0</v>
      </c>
      <c r="X35" s="72">
        <f>IF(AND('Application Form'!K59&lt;&gt;"",'Application Form'!J59&lt;&gt;Reference!$J$2,'Application Form'!J59&lt;&gt;Reference!$J$3),1,0)</f>
        <v>0</v>
      </c>
      <c r="Y35" s="72">
        <f>IF(OR('Application Form'!J59=$L$28,,'Application Form'!J59&lt;&gt;""),1,0)</f>
        <v>0</v>
      </c>
      <c r="Z35" s="72">
        <f>IF('Application Form'!M59&lt;&gt;"",1,0)</f>
        <v>0</v>
      </c>
      <c r="AA35" s="72">
        <f>IF('Application Form'!N59&lt;&gt;"",1,0)</f>
        <v>0</v>
      </c>
      <c r="AR35" s="72">
        <v>5</v>
      </c>
      <c r="AS35" s="72" t="s">
        <v>5912</v>
      </c>
      <c r="AT35" s="125" t="s">
        <v>5913</v>
      </c>
      <c r="AU35" s="125" t="s">
        <v>5914</v>
      </c>
      <c r="AV35" s="126">
        <v>20</v>
      </c>
      <c r="AZ35" s="110" t="s">
        <v>5915</v>
      </c>
      <c r="BA35" s="110" t="s">
        <v>5861</v>
      </c>
      <c r="BB35" s="110">
        <v>1950</v>
      </c>
      <c r="BC35" s="110">
        <v>2016</v>
      </c>
      <c r="BD35" s="110" t="s">
        <v>5832</v>
      </c>
      <c r="BE35" s="110" t="s">
        <v>5852</v>
      </c>
      <c r="BF35" s="110"/>
      <c r="BO35" s="154" t="s">
        <v>5916</v>
      </c>
      <c r="BP35" s="154" t="s">
        <v>3512</v>
      </c>
      <c r="BQ35" s="110" t="s">
        <v>5440</v>
      </c>
      <c r="BR35" s="110" t="s">
        <v>5440</v>
      </c>
      <c r="BS35" s="110" t="s">
        <v>5440</v>
      </c>
      <c r="BT35" s="110" t="s">
        <v>5440</v>
      </c>
      <c r="BU35" s="110" t="s">
        <v>5440</v>
      </c>
      <c r="BV35" s="110" t="s">
        <v>5832</v>
      </c>
      <c r="BW35" s="110" t="s">
        <v>5440</v>
      </c>
      <c r="BX35" s="110" t="s">
        <v>14</v>
      </c>
      <c r="BY35" s="110" t="e">
        <f>VLOOKUP(BO35,#REF!,10,0)</f>
        <v>#REF!</v>
      </c>
      <c r="BZ35" s="149" t="s">
        <v>5917</v>
      </c>
    </row>
    <row r="36" spans="1:78" ht="28.5" x14ac:dyDescent="0.2">
      <c r="A36" s="153" t="s">
        <v>450</v>
      </c>
      <c r="B36" s="153"/>
      <c r="C36" s="100" t="s">
        <v>828</v>
      </c>
      <c r="D36" s="68"/>
      <c r="Q36" s="68" t="s">
        <v>828</v>
      </c>
      <c r="S36" s="77">
        <f t="shared" si="13"/>
        <v>0</v>
      </c>
      <c r="T36" s="72">
        <f t="shared" si="15"/>
        <v>0</v>
      </c>
      <c r="U36" s="72">
        <f>IF(OR('Application Form'!H60=Reference!$F$1,'Application Form'!H60&lt;&gt;""),1,0)</f>
        <v>0</v>
      </c>
      <c r="V36" s="72">
        <f>IF(OR('Application Form'!I60=$J$1,'Application Form'!I60&lt;&gt;""),1,0)</f>
        <v>0</v>
      </c>
      <c r="W36" s="72">
        <f>IF(AND('Application Form'!J60&lt;&gt;"",'Application Form'!I60&lt;&gt;Reference!$J$2,'Application Form'!I60&lt;&gt;Reference!$J$3),1,0)</f>
        <v>0</v>
      </c>
      <c r="X36" s="72">
        <f>IF(AND('Application Form'!K60&lt;&gt;"",'Application Form'!J60&lt;&gt;Reference!$J$2,'Application Form'!J60&lt;&gt;Reference!$J$3),1,0)</f>
        <v>0</v>
      </c>
      <c r="Y36" s="72">
        <f>IF(OR('Application Form'!J60=$L$28,,'Application Form'!J60&lt;&gt;""),1,0)</f>
        <v>0</v>
      </c>
      <c r="Z36" s="72">
        <f>IF('Application Form'!M60&lt;&gt;"",1,0)</f>
        <v>0</v>
      </c>
      <c r="AA36" s="72">
        <f>IF('Application Form'!N60&lt;&gt;"",1,0)</f>
        <v>0</v>
      </c>
      <c r="AR36" s="72">
        <v>6</v>
      </c>
      <c r="AS36" s="72" t="s">
        <v>5918</v>
      </c>
      <c r="AT36" s="125" t="s">
        <v>5919</v>
      </c>
      <c r="AU36" s="125" t="s">
        <v>5920</v>
      </c>
      <c r="AV36" s="126">
        <v>20</v>
      </c>
      <c r="AZ36" s="110" t="s">
        <v>5921</v>
      </c>
      <c r="BA36" s="110" t="s">
        <v>5861</v>
      </c>
      <c r="BB36" s="110">
        <v>2015</v>
      </c>
      <c r="BC36" s="110">
        <v>0</v>
      </c>
      <c r="BD36" s="110" t="s">
        <v>5832</v>
      </c>
      <c r="BE36" s="110" t="s">
        <v>5852</v>
      </c>
      <c r="BF36" s="110"/>
      <c r="BO36" s="154" t="s">
        <v>5922</v>
      </c>
      <c r="BP36" s="154" t="s">
        <v>5832</v>
      </c>
      <c r="BQ36" s="110" t="s">
        <v>5440</v>
      </c>
      <c r="BR36" s="110" t="s">
        <v>5440</v>
      </c>
      <c r="BS36" s="110" t="s">
        <v>5440</v>
      </c>
      <c r="BT36" s="110" t="s">
        <v>5440</v>
      </c>
      <c r="BU36" s="110" t="s">
        <v>5440</v>
      </c>
      <c r="BV36" s="110" t="s">
        <v>5440</v>
      </c>
      <c r="BW36" s="110" t="s">
        <v>5832</v>
      </c>
      <c r="BX36" s="110" t="s">
        <v>14</v>
      </c>
      <c r="BY36" s="110" t="e">
        <f>VLOOKUP(BO36,#REF!,10,0)</f>
        <v>#REF!</v>
      </c>
      <c r="BZ36" s="110"/>
    </row>
    <row r="37" spans="1:78" ht="28.5" x14ac:dyDescent="0.2">
      <c r="A37" s="153" t="s">
        <v>454</v>
      </c>
      <c r="B37" s="153"/>
      <c r="C37" s="100" t="s">
        <v>425</v>
      </c>
      <c r="D37" s="68"/>
      <c r="Q37" s="68" t="s">
        <v>425</v>
      </c>
      <c r="S37" s="77">
        <f t="shared" si="13"/>
        <v>0</v>
      </c>
      <c r="T37" s="72">
        <f t="shared" si="15"/>
        <v>0</v>
      </c>
      <c r="U37" s="72">
        <f>IF(OR('Application Form'!H61=Reference!$F$1,'Application Form'!H61&lt;&gt;""),1,0)</f>
        <v>0</v>
      </c>
      <c r="V37" s="72">
        <f>IF(OR('Application Form'!I61=$J$1,'Application Form'!I61&lt;&gt;""),1,0)</f>
        <v>0</v>
      </c>
      <c r="W37" s="72">
        <f>IF(AND('Application Form'!J61&lt;&gt;"",'Application Form'!I61&lt;&gt;Reference!$J$2,'Application Form'!I61&lt;&gt;Reference!$J$3),1,0)</f>
        <v>0</v>
      </c>
      <c r="X37" s="72">
        <f>IF(AND('Application Form'!K61&lt;&gt;"",'Application Form'!J61&lt;&gt;Reference!$J$2,'Application Form'!J61&lt;&gt;Reference!$J$3),1,0)</f>
        <v>0</v>
      </c>
      <c r="Y37" s="72">
        <f>IF(OR('Application Form'!J61=$L$28,,'Application Form'!J61&lt;&gt;""),1,0)</f>
        <v>0</v>
      </c>
      <c r="Z37" s="72">
        <f>IF('Application Form'!M61&lt;&gt;"",1,0)</f>
        <v>0</v>
      </c>
      <c r="AA37" s="72">
        <f>IF('Application Form'!N61&lt;&gt;"",1,0)</f>
        <v>0</v>
      </c>
      <c r="AR37" s="72">
        <v>7</v>
      </c>
      <c r="AS37" s="72" t="s">
        <v>5923</v>
      </c>
      <c r="AT37" s="125" t="s">
        <v>5924</v>
      </c>
      <c r="AU37" s="125" t="s">
        <v>232</v>
      </c>
      <c r="AV37" s="126">
        <v>20</v>
      </c>
      <c r="AZ37" s="110" t="s">
        <v>5925</v>
      </c>
      <c r="BA37" s="110" t="s">
        <v>5926</v>
      </c>
      <c r="BB37" s="110">
        <v>2016</v>
      </c>
      <c r="BC37" s="110">
        <v>0</v>
      </c>
      <c r="BD37" s="110" t="s">
        <v>5832</v>
      </c>
      <c r="BE37" s="110" t="s">
        <v>5852</v>
      </c>
      <c r="BF37" s="110"/>
      <c r="BO37" s="154" t="s">
        <v>2751</v>
      </c>
      <c r="BP37" s="154" t="s">
        <v>3512</v>
      </c>
      <c r="BQ37" s="110" t="s">
        <v>5440</v>
      </c>
      <c r="BR37" s="110" t="s">
        <v>5440</v>
      </c>
      <c r="BS37" s="110" t="s">
        <v>5440</v>
      </c>
      <c r="BT37" s="110" t="s">
        <v>5440</v>
      </c>
      <c r="BU37" s="110" t="s">
        <v>5440</v>
      </c>
      <c r="BV37" s="110" t="s">
        <v>5440</v>
      </c>
      <c r="BW37" s="110" t="s">
        <v>5832</v>
      </c>
      <c r="BX37" s="110" t="s">
        <v>14</v>
      </c>
      <c r="BY37" s="110" t="e">
        <f>VLOOKUP(BO37,#REF!,10,0)</f>
        <v>#REF!</v>
      </c>
      <c r="BZ37" s="110"/>
    </row>
    <row r="38" spans="1:78" ht="28.5" x14ac:dyDescent="0.2">
      <c r="A38" s="153" t="s">
        <v>458</v>
      </c>
      <c r="B38" s="153"/>
      <c r="C38" s="100" t="s">
        <v>958</v>
      </c>
      <c r="D38" s="68"/>
      <c r="Q38" s="68" t="s">
        <v>958</v>
      </c>
      <c r="S38" s="77">
        <f t="shared" si="13"/>
        <v>0</v>
      </c>
      <c r="T38" s="72">
        <f t="shared" si="15"/>
        <v>0</v>
      </c>
      <c r="U38" s="72">
        <f>IF(OR('Application Form'!H62=Reference!$F$1,'Application Form'!H62&lt;&gt;""),1,0)</f>
        <v>0</v>
      </c>
      <c r="V38" s="72">
        <f>IF(OR('Application Form'!I62=$J$1,'Application Form'!I62&lt;&gt;""),1,0)</f>
        <v>0</v>
      </c>
      <c r="W38" s="72">
        <f>IF(AND('Application Form'!J62&lt;&gt;"",'Application Form'!I62&lt;&gt;Reference!$J$2,'Application Form'!I62&lt;&gt;Reference!$J$3),1,0)</f>
        <v>0</v>
      </c>
      <c r="X38" s="72">
        <f>IF(AND('Application Form'!K62&lt;&gt;"",'Application Form'!J62&lt;&gt;Reference!$J$2,'Application Form'!J62&lt;&gt;Reference!$J$3),1,0)</f>
        <v>0</v>
      </c>
      <c r="Y38" s="72">
        <f>IF(OR('Application Form'!J62=$L$28,,'Application Form'!J62&lt;&gt;""),1,0)</f>
        <v>0</v>
      </c>
      <c r="Z38" s="72">
        <f>IF('Application Form'!M62&lt;&gt;"",1,0)</f>
        <v>0</v>
      </c>
      <c r="AA38" s="72">
        <f>IF('Application Form'!N62&lt;&gt;"",1,0)</f>
        <v>0</v>
      </c>
      <c r="AR38" s="72">
        <v>8</v>
      </c>
      <c r="AS38" s="72" t="s">
        <v>5844</v>
      </c>
      <c r="AT38" s="125" t="s">
        <v>5927</v>
      </c>
      <c r="AU38" s="125" t="s">
        <v>5882</v>
      </c>
      <c r="AV38" s="126">
        <v>100</v>
      </c>
      <c r="AZ38" s="110" t="s">
        <v>5928</v>
      </c>
      <c r="BA38" s="110" t="s">
        <v>5861</v>
      </c>
      <c r="BB38" s="110">
        <v>2016</v>
      </c>
      <c r="BC38" s="110">
        <v>0</v>
      </c>
      <c r="BD38" s="110" t="s">
        <v>5832</v>
      </c>
      <c r="BE38" s="110" t="s">
        <v>5852</v>
      </c>
      <c r="BF38" s="110"/>
      <c r="BO38" s="154" t="s">
        <v>5929</v>
      </c>
      <c r="BP38" s="154" t="s">
        <v>5832</v>
      </c>
      <c r="BQ38" s="110" t="s">
        <v>5832</v>
      </c>
      <c r="BR38" s="110" t="s">
        <v>5440</v>
      </c>
      <c r="BS38" s="110" t="s">
        <v>5440</v>
      </c>
      <c r="BT38" s="110" t="s">
        <v>5440</v>
      </c>
      <c r="BU38" s="110" t="s">
        <v>5440</v>
      </c>
      <c r="BV38" s="110" t="s">
        <v>5440</v>
      </c>
      <c r="BW38" s="110" t="s">
        <v>5440</v>
      </c>
      <c r="BX38" s="110" t="s">
        <v>14</v>
      </c>
      <c r="BY38" s="110" t="e">
        <f>VLOOKUP(BO38,#REF!,10,0)</f>
        <v>#REF!</v>
      </c>
      <c r="BZ38" s="110"/>
    </row>
    <row r="39" spans="1:78" x14ac:dyDescent="0.2">
      <c r="A39" s="153" t="s">
        <v>462</v>
      </c>
      <c r="B39" s="153"/>
      <c r="C39" s="100" t="s">
        <v>1927</v>
      </c>
      <c r="D39" s="68"/>
      <c r="Q39" s="68" t="s">
        <v>1927</v>
      </c>
      <c r="S39" s="72">
        <v>1</v>
      </c>
      <c r="T39" s="72">
        <f>IF('Application Form'!G67&lt;&gt;"",1,0)</f>
        <v>0</v>
      </c>
      <c r="U39" s="7" t="s">
        <v>5930</v>
      </c>
      <c r="AA39" s="55"/>
      <c r="AZ39" s="110" t="s">
        <v>5931</v>
      </c>
      <c r="BA39" s="110" t="s">
        <v>5851</v>
      </c>
      <c r="BB39" s="110">
        <v>1935</v>
      </c>
      <c r="BC39" s="110">
        <v>2016</v>
      </c>
      <c r="BD39" s="110" t="s">
        <v>3512</v>
      </c>
      <c r="BE39" s="110" t="s">
        <v>5852</v>
      </c>
      <c r="BF39" s="110"/>
      <c r="BO39" s="154" t="s">
        <v>5932</v>
      </c>
      <c r="BP39" s="154" t="s">
        <v>3512</v>
      </c>
      <c r="BQ39" s="110" t="s">
        <v>5440</v>
      </c>
      <c r="BR39" s="110" t="s">
        <v>5440</v>
      </c>
      <c r="BS39" s="110" t="s">
        <v>5832</v>
      </c>
      <c r="BT39" s="110" t="s">
        <v>5832</v>
      </c>
      <c r="BU39" s="110" t="s">
        <v>5440</v>
      </c>
      <c r="BV39" s="110" t="s">
        <v>5440</v>
      </c>
      <c r="BW39" s="110" t="s">
        <v>5440</v>
      </c>
      <c r="BX39" s="110" t="s">
        <v>14</v>
      </c>
      <c r="BY39" s="110" t="e">
        <f>VLOOKUP(BO39,#REF!,10,0)</f>
        <v>#REF!</v>
      </c>
      <c r="BZ39" s="110"/>
    </row>
    <row r="40" spans="1:78" x14ac:dyDescent="0.2">
      <c r="A40" s="153" t="s">
        <v>465</v>
      </c>
      <c r="B40" s="153"/>
      <c r="C40" s="100" t="s">
        <v>1028</v>
      </c>
      <c r="D40" s="68"/>
      <c r="Q40" s="68" t="s">
        <v>1028</v>
      </c>
      <c r="S40" s="72">
        <v>1</v>
      </c>
      <c r="T40" s="72">
        <f>IF('Application Form'!G72&lt;&gt;"",1,0)</f>
        <v>0</v>
      </c>
      <c r="U40" s="7" t="s">
        <v>5933</v>
      </c>
      <c r="AA40" s="55"/>
      <c r="AZ40" s="110" t="s">
        <v>5934</v>
      </c>
      <c r="BA40" s="110" t="s">
        <v>5851</v>
      </c>
      <c r="BB40" s="110">
        <v>2016</v>
      </c>
      <c r="BC40" s="110">
        <v>0</v>
      </c>
      <c r="BD40" s="110" t="s">
        <v>3512</v>
      </c>
      <c r="BE40" s="110" t="s">
        <v>5852</v>
      </c>
      <c r="BF40" s="110"/>
      <c r="BO40" s="154" t="s">
        <v>5935</v>
      </c>
      <c r="BP40" s="154" t="s">
        <v>5832</v>
      </c>
      <c r="BQ40" s="110" t="s">
        <v>5832</v>
      </c>
      <c r="BR40" s="110" t="s">
        <v>5440</v>
      </c>
      <c r="BS40" s="110" t="s">
        <v>5440</v>
      </c>
      <c r="BT40" s="110" t="s">
        <v>5440</v>
      </c>
      <c r="BU40" s="110" t="s">
        <v>5440</v>
      </c>
      <c r="BV40" s="110" t="s">
        <v>5440</v>
      </c>
      <c r="BW40" s="110" t="s">
        <v>5440</v>
      </c>
      <c r="BX40" s="110" t="s">
        <v>14</v>
      </c>
      <c r="BY40" s="110" t="e">
        <f>VLOOKUP(BO40,#REF!,10,0)</f>
        <v>#REF!</v>
      </c>
      <c r="BZ40" s="110"/>
    </row>
    <row r="41" spans="1:78" x14ac:dyDescent="0.2">
      <c r="A41" s="153" t="s">
        <v>468</v>
      </c>
      <c r="B41" s="153"/>
      <c r="C41" s="100" t="s">
        <v>1575</v>
      </c>
      <c r="D41" s="68"/>
      <c r="Q41" s="68" t="s">
        <v>1575</v>
      </c>
      <c r="S41" s="72">
        <v>1</v>
      </c>
      <c r="T41" s="72">
        <f>IF('Application Form'!G77&lt;&gt;"",1,0)</f>
        <v>0</v>
      </c>
      <c r="U41" s="7" t="s">
        <v>5936</v>
      </c>
      <c r="AA41" s="55"/>
      <c r="AZ41" s="110" t="s">
        <v>5937</v>
      </c>
      <c r="BA41" s="110" t="s">
        <v>5926</v>
      </c>
      <c r="BB41" s="110">
        <v>2016</v>
      </c>
      <c r="BC41" s="110">
        <v>0</v>
      </c>
      <c r="BD41" s="110" t="s">
        <v>5832</v>
      </c>
      <c r="BE41" s="110" t="s">
        <v>5852</v>
      </c>
      <c r="BF41" s="110"/>
      <c r="BO41" s="154" t="s">
        <v>3655</v>
      </c>
      <c r="BP41" s="154" t="s">
        <v>3512</v>
      </c>
      <c r="BQ41" s="110" t="s">
        <v>5440</v>
      </c>
      <c r="BR41" s="110" t="s">
        <v>5440</v>
      </c>
      <c r="BS41" s="110" t="s">
        <v>5440</v>
      </c>
      <c r="BT41" s="110" t="s">
        <v>5440</v>
      </c>
      <c r="BU41" s="110" t="s">
        <v>5832</v>
      </c>
      <c r="BV41" s="110" t="s">
        <v>5440</v>
      </c>
      <c r="BW41" s="110" t="s">
        <v>5440</v>
      </c>
      <c r="BX41" s="110" t="s">
        <v>14</v>
      </c>
      <c r="BY41" s="110" t="e">
        <f>VLOOKUP(BO41,#REF!,10,0)</f>
        <v>#REF!</v>
      </c>
      <c r="BZ41" s="110"/>
    </row>
    <row r="42" spans="1:78" x14ac:dyDescent="0.2">
      <c r="A42" s="153" t="s">
        <v>471</v>
      </c>
      <c r="B42" s="153"/>
      <c r="C42" s="100" t="s">
        <v>895</v>
      </c>
      <c r="D42" s="68"/>
      <c r="Q42" s="68" t="s">
        <v>895</v>
      </c>
      <c r="S42" s="72">
        <v>1</v>
      </c>
      <c r="T42" s="72">
        <f>IF('Application Form'!G83&lt;&gt;"",1,0)</f>
        <v>0</v>
      </c>
      <c r="U42" s="7" t="s">
        <v>5938</v>
      </c>
      <c r="AA42" s="55"/>
      <c r="AZ42" s="110" t="s">
        <v>5939</v>
      </c>
      <c r="BA42" s="110" t="s">
        <v>5851</v>
      </c>
      <c r="BB42" s="110">
        <v>2016</v>
      </c>
      <c r="BC42" s="110">
        <v>0</v>
      </c>
      <c r="BD42" s="110" t="s">
        <v>5940</v>
      </c>
      <c r="BE42" s="110" t="s">
        <v>5852</v>
      </c>
      <c r="BF42" s="110"/>
      <c r="BO42" s="154" t="s">
        <v>5856</v>
      </c>
      <c r="BP42" s="154" t="s">
        <v>3512</v>
      </c>
      <c r="BQ42" s="110" t="s">
        <v>5440</v>
      </c>
      <c r="BR42" s="110" t="s">
        <v>5832</v>
      </c>
      <c r="BS42" s="110" t="s">
        <v>5440</v>
      </c>
      <c r="BT42" s="110" t="s">
        <v>5440</v>
      </c>
      <c r="BU42" s="110" t="s">
        <v>5440</v>
      </c>
      <c r="BV42" s="110" t="s">
        <v>5440</v>
      </c>
      <c r="BW42" s="110" t="s">
        <v>5440</v>
      </c>
      <c r="BX42" s="110" t="s">
        <v>14</v>
      </c>
      <c r="BY42" s="110" t="e">
        <f>VLOOKUP(BO42,#REF!,10,0)</f>
        <v>#REF!</v>
      </c>
      <c r="BZ42" s="110"/>
    </row>
    <row r="43" spans="1:78" ht="15" thickBot="1" x14ac:dyDescent="0.25">
      <c r="A43" s="153" t="s">
        <v>475</v>
      </c>
      <c r="B43" s="153"/>
      <c r="C43" s="100" t="s">
        <v>361</v>
      </c>
      <c r="D43" s="68"/>
      <c r="Q43" s="68" t="s">
        <v>361</v>
      </c>
      <c r="S43" s="76">
        <v>1</v>
      </c>
      <c r="T43" s="76">
        <f>IF('Application Form'!G89&lt;&gt;"",1,0)</f>
        <v>0</v>
      </c>
      <c r="U43" s="7" t="s">
        <v>5941</v>
      </c>
      <c r="AA43" s="55"/>
      <c r="AZ43" s="110" t="s">
        <v>5942</v>
      </c>
      <c r="BA43" s="110" t="s">
        <v>5861</v>
      </c>
      <c r="BB43" s="110">
        <v>2017</v>
      </c>
      <c r="BC43" s="110">
        <v>0</v>
      </c>
      <c r="BD43" s="110" t="s">
        <v>5832</v>
      </c>
      <c r="BE43" s="110" t="s">
        <v>5852</v>
      </c>
      <c r="BF43" s="110"/>
      <c r="BO43" s="154" t="s">
        <v>5943</v>
      </c>
      <c r="BP43" s="154" t="s">
        <v>3512</v>
      </c>
      <c r="BQ43" s="110" t="s">
        <v>5440</v>
      </c>
      <c r="BR43" s="110" t="s">
        <v>5440</v>
      </c>
      <c r="BS43" s="110" t="s">
        <v>5440</v>
      </c>
      <c r="BT43" s="110" t="s">
        <v>5440</v>
      </c>
      <c r="BU43" s="110" t="s">
        <v>5440</v>
      </c>
      <c r="BV43" s="110" t="s">
        <v>5832</v>
      </c>
      <c r="BW43" s="110" t="s">
        <v>5440</v>
      </c>
      <c r="BX43" s="110" t="s">
        <v>14</v>
      </c>
      <c r="BY43" s="110" t="e">
        <f>VLOOKUP(BO43,#REF!,10,0)</f>
        <v>#REF!</v>
      </c>
      <c r="BZ43" s="149" t="s">
        <v>5944</v>
      </c>
    </row>
    <row r="44" spans="1:78" x14ac:dyDescent="0.2">
      <c r="A44" s="153" t="s">
        <v>477</v>
      </c>
      <c r="B44" s="153"/>
      <c r="C44" s="100" t="s">
        <v>366</v>
      </c>
      <c r="D44" s="68"/>
      <c r="Q44" s="68" t="s">
        <v>366</v>
      </c>
      <c r="S44" s="72">
        <f>SUM(S4:S43)</f>
        <v>20</v>
      </c>
      <c r="T44" s="72" t="e">
        <f>SUM(T4:T43)</f>
        <v>#REF!</v>
      </c>
      <c r="AA44" s="55"/>
      <c r="AZ44" s="110" t="s">
        <v>5945</v>
      </c>
      <c r="BA44" s="110" t="s">
        <v>5861</v>
      </c>
      <c r="BB44" s="110">
        <v>2016</v>
      </c>
      <c r="BC44" s="110">
        <v>0</v>
      </c>
      <c r="BD44" s="110" t="s">
        <v>5832</v>
      </c>
      <c r="BE44" s="110" t="s">
        <v>5852</v>
      </c>
      <c r="BF44" s="110"/>
      <c r="BO44" s="154" t="s">
        <v>3658</v>
      </c>
      <c r="BP44" s="154" t="s">
        <v>3512</v>
      </c>
      <c r="BQ44" s="110" t="s">
        <v>5440</v>
      </c>
      <c r="BR44" s="110" t="s">
        <v>5440</v>
      </c>
      <c r="BS44" s="110" t="s">
        <v>5440</v>
      </c>
      <c r="BT44" s="110" t="s">
        <v>5440</v>
      </c>
      <c r="BU44" s="110" t="s">
        <v>5440</v>
      </c>
      <c r="BV44" s="110" t="s">
        <v>5440</v>
      </c>
      <c r="BW44" s="110" t="s">
        <v>5832</v>
      </c>
      <c r="BX44" s="110" t="s">
        <v>14</v>
      </c>
      <c r="BY44" s="110" t="e">
        <f>VLOOKUP(BO44,#REF!,10,0)</f>
        <v>#REF!</v>
      </c>
      <c r="BZ44" s="110"/>
    </row>
    <row r="45" spans="1:78" x14ac:dyDescent="0.2">
      <c r="A45" s="153" t="s">
        <v>481</v>
      </c>
      <c r="B45" s="153"/>
      <c r="C45" s="100" t="s">
        <v>4017</v>
      </c>
      <c r="D45" s="68"/>
      <c r="Q45" s="68" t="s">
        <v>4017</v>
      </c>
      <c r="S45" s="54"/>
      <c r="AA45" s="55"/>
      <c r="AZ45" s="110" t="s">
        <v>5946</v>
      </c>
      <c r="BA45" s="110" t="s">
        <v>5861</v>
      </c>
      <c r="BB45" s="110">
        <v>2016</v>
      </c>
      <c r="BC45" s="110">
        <v>0</v>
      </c>
      <c r="BD45" s="110" t="s">
        <v>5832</v>
      </c>
      <c r="BE45" s="110" t="s">
        <v>5852</v>
      </c>
      <c r="BF45" s="110"/>
      <c r="BO45" s="154" t="s">
        <v>4121</v>
      </c>
      <c r="BP45" s="154" t="s">
        <v>3512</v>
      </c>
      <c r="BQ45" s="110" t="s">
        <v>5440</v>
      </c>
      <c r="BR45" s="110" t="s">
        <v>5440</v>
      </c>
      <c r="BS45" s="110" t="s">
        <v>5440</v>
      </c>
      <c r="BT45" s="110" t="s">
        <v>5440</v>
      </c>
      <c r="BU45" s="110" t="s">
        <v>5440</v>
      </c>
      <c r="BV45" s="110" t="s">
        <v>5440</v>
      </c>
      <c r="BW45" s="110" t="s">
        <v>5832</v>
      </c>
      <c r="BX45" s="110" t="s">
        <v>14</v>
      </c>
      <c r="BY45" s="110" t="e">
        <f>VLOOKUP(BO45,#REF!,10,0)</f>
        <v>#REF!</v>
      </c>
      <c r="BZ45" s="110"/>
    </row>
    <row r="46" spans="1:78" x14ac:dyDescent="0.2">
      <c r="A46" s="153" t="s">
        <v>484</v>
      </c>
      <c r="B46" s="153"/>
      <c r="C46" s="100" t="s">
        <v>5261</v>
      </c>
      <c r="D46" s="68"/>
      <c r="Q46" s="68" t="s">
        <v>5261</v>
      </c>
      <c r="S46" s="64"/>
      <c r="T46" s="79" t="e">
        <f>(T44/S44)</f>
        <v>#REF!</v>
      </c>
      <c r="U46" s="80" t="s">
        <v>5947</v>
      </c>
      <c r="V46" s="61"/>
      <c r="W46" s="61"/>
      <c r="X46" s="61"/>
      <c r="Y46" s="61"/>
      <c r="Z46" s="61"/>
      <c r="AA46" s="62"/>
      <c r="AZ46" s="110" t="s">
        <v>5948</v>
      </c>
      <c r="BA46" s="110" t="s">
        <v>5861</v>
      </c>
      <c r="BB46" s="110">
        <v>2016</v>
      </c>
      <c r="BC46" s="110">
        <v>0</v>
      </c>
      <c r="BD46" s="110" t="s">
        <v>5832</v>
      </c>
      <c r="BE46" s="110" t="s">
        <v>5852</v>
      </c>
      <c r="BF46" s="110"/>
      <c r="BO46" s="154" t="s">
        <v>5165</v>
      </c>
      <c r="BP46" s="154" t="s">
        <v>3512</v>
      </c>
      <c r="BQ46" s="110" t="s">
        <v>5440</v>
      </c>
      <c r="BR46" s="110" t="s">
        <v>5440</v>
      </c>
      <c r="BS46" s="110" t="s">
        <v>5440</v>
      </c>
      <c r="BT46" s="110" t="s">
        <v>5440</v>
      </c>
      <c r="BU46" s="110" t="s">
        <v>5440</v>
      </c>
      <c r="BV46" s="110" t="s">
        <v>5440</v>
      </c>
      <c r="BW46" s="110" t="s">
        <v>5832</v>
      </c>
      <c r="BX46" s="110" t="s">
        <v>14</v>
      </c>
      <c r="BY46" s="110" t="e">
        <f>VLOOKUP(BO46,#REF!,10,0)</f>
        <v>#REF!</v>
      </c>
      <c r="BZ46" s="110"/>
    </row>
    <row r="47" spans="1:78" x14ac:dyDescent="0.2">
      <c r="A47" s="153" t="s">
        <v>487</v>
      </c>
      <c r="B47" s="153"/>
      <c r="C47" s="100" t="s">
        <v>2416</v>
      </c>
      <c r="D47" s="68"/>
      <c r="Q47" s="68" t="s">
        <v>2416</v>
      </c>
      <c r="AZ47" s="110" t="s">
        <v>5949</v>
      </c>
      <c r="BA47" s="110" t="s">
        <v>5878</v>
      </c>
      <c r="BB47" s="110">
        <v>2017</v>
      </c>
      <c r="BC47" s="110">
        <v>0</v>
      </c>
      <c r="BD47" s="110" t="s">
        <v>3512</v>
      </c>
      <c r="BE47" s="110" t="s">
        <v>5852</v>
      </c>
      <c r="BF47" s="110"/>
      <c r="BO47" s="154" t="s">
        <v>5860</v>
      </c>
      <c r="BP47" s="154" t="s">
        <v>3512</v>
      </c>
      <c r="BQ47" s="110" t="s">
        <v>5440</v>
      </c>
      <c r="BR47" s="110" t="s">
        <v>5832</v>
      </c>
      <c r="BS47" s="110" t="s">
        <v>5440</v>
      </c>
      <c r="BT47" s="110" t="s">
        <v>5440</v>
      </c>
      <c r="BU47" s="110" t="s">
        <v>5440</v>
      </c>
      <c r="BV47" s="110" t="s">
        <v>5440</v>
      </c>
      <c r="BW47" s="110" t="s">
        <v>5440</v>
      </c>
      <c r="BX47" s="110" t="s">
        <v>14</v>
      </c>
      <c r="BY47" s="110" t="e">
        <f>VLOOKUP(BO47,#REF!,10,0)</f>
        <v>#REF!</v>
      </c>
      <c r="BZ47" s="110"/>
    </row>
    <row r="48" spans="1:78" x14ac:dyDescent="0.2">
      <c r="A48" s="153" t="s">
        <v>490</v>
      </c>
      <c r="B48" s="153"/>
      <c r="C48" s="100" t="s">
        <v>3199</v>
      </c>
      <c r="D48" s="68"/>
      <c r="Q48" s="68" t="s">
        <v>3199</v>
      </c>
      <c r="AZ48" s="110" t="s">
        <v>5950</v>
      </c>
      <c r="BA48" s="110" t="s">
        <v>5861</v>
      </c>
      <c r="BB48" s="110">
        <v>2015</v>
      </c>
      <c r="BC48" s="110">
        <v>0</v>
      </c>
      <c r="BD48" s="110" t="s">
        <v>5832</v>
      </c>
      <c r="BE48" s="110" t="s">
        <v>5852</v>
      </c>
      <c r="BF48" s="110"/>
      <c r="BO48" s="154" t="s">
        <v>5951</v>
      </c>
      <c r="BP48" s="154" t="s">
        <v>3512</v>
      </c>
      <c r="BQ48" s="110" t="s">
        <v>5440</v>
      </c>
      <c r="BR48" s="110" t="s">
        <v>5440</v>
      </c>
      <c r="BS48" s="110" t="s">
        <v>5832</v>
      </c>
      <c r="BT48" s="110" t="s">
        <v>5440</v>
      </c>
      <c r="BU48" s="110" t="s">
        <v>5440</v>
      </c>
      <c r="BV48" s="110" t="s">
        <v>5440</v>
      </c>
      <c r="BW48" s="110" t="s">
        <v>5832</v>
      </c>
      <c r="BX48" s="110" t="s">
        <v>14</v>
      </c>
      <c r="BY48" s="110" t="e">
        <f>VLOOKUP(BO48,#REF!,10,0)</f>
        <v>#REF!</v>
      </c>
      <c r="BZ48" s="110"/>
    </row>
    <row r="49" spans="1:78" x14ac:dyDescent="0.2">
      <c r="A49" s="153" t="s">
        <v>493</v>
      </c>
      <c r="B49" s="153"/>
      <c r="C49" s="100" t="s">
        <v>431</v>
      </c>
      <c r="D49" s="68"/>
      <c r="Q49" s="68" t="s">
        <v>431</v>
      </c>
      <c r="AZ49" s="110" t="s">
        <v>5952</v>
      </c>
      <c r="BA49" s="110" t="s">
        <v>5861</v>
      </c>
      <c r="BB49" s="110">
        <v>2016</v>
      </c>
      <c r="BC49" s="110">
        <v>0</v>
      </c>
      <c r="BD49" s="110" t="s">
        <v>5832</v>
      </c>
      <c r="BE49" s="110" t="s">
        <v>5852</v>
      </c>
      <c r="BF49" s="110"/>
      <c r="BO49" s="154" t="s">
        <v>5953</v>
      </c>
      <c r="BP49" s="154" t="s">
        <v>5832</v>
      </c>
      <c r="BQ49" s="110" t="s">
        <v>5832</v>
      </c>
      <c r="BR49" s="110" t="s">
        <v>5440</v>
      </c>
      <c r="BS49" s="110" t="s">
        <v>5440</v>
      </c>
      <c r="BT49" s="110" t="s">
        <v>5440</v>
      </c>
      <c r="BU49" s="110" t="s">
        <v>5440</v>
      </c>
      <c r="BV49" s="110" t="s">
        <v>5440</v>
      </c>
      <c r="BW49" s="110" t="s">
        <v>5440</v>
      </c>
      <c r="BX49" s="110" t="s">
        <v>14</v>
      </c>
      <c r="BY49" s="110" t="e">
        <f>VLOOKUP(BO49,#REF!,10,0)</f>
        <v>#REF!</v>
      </c>
      <c r="BZ49" s="110"/>
    </row>
    <row r="50" spans="1:78" x14ac:dyDescent="0.2">
      <c r="A50" s="153" t="s">
        <v>496</v>
      </c>
      <c r="B50" s="153"/>
      <c r="C50" s="100" t="s">
        <v>1202</v>
      </c>
      <c r="D50" s="68"/>
      <c r="Q50" s="68" t="s">
        <v>1202</v>
      </c>
      <c r="AZ50" s="110" t="s">
        <v>5954</v>
      </c>
      <c r="BA50" s="110" t="s">
        <v>5861</v>
      </c>
      <c r="BB50" s="110">
        <v>2017</v>
      </c>
      <c r="BC50" s="110">
        <v>0</v>
      </c>
      <c r="BD50" s="110" t="s">
        <v>5832</v>
      </c>
      <c r="BE50" s="110" t="s">
        <v>5852</v>
      </c>
      <c r="BF50" s="110"/>
      <c r="BO50" s="154" t="s">
        <v>5186</v>
      </c>
      <c r="BP50" s="154" t="s">
        <v>3512</v>
      </c>
      <c r="BQ50" s="110" t="s">
        <v>5440</v>
      </c>
      <c r="BR50" s="110" t="s">
        <v>5440</v>
      </c>
      <c r="BS50" s="110" t="s">
        <v>5440</v>
      </c>
      <c r="BT50" s="110" t="s">
        <v>5440</v>
      </c>
      <c r="BU50" s="110" t="s">
        <v>5440</v>
      </c>
      <c r="BV50" s="110" t="s">
        <v>5440</v>
      </c>
      <c r="BW50" s="110" t="s">
        <v>5832</v>
      </c>
      <c r="BX50" s="110" t="s">
        <v>14</v>
      </c>
      <c r="BY50" s="110" t="e">
        <f>VLOOKUP(BO50,#REF!,10,0)</f>
        <v>#REF!</v>
      </c>
      <c r="BZ50" s="110"/>
    </row>
    <row r="51" spans="1:78" x14ac:dyDescent="0.2">
      <c r="A51" s="153" t="s">
        <v>498</v>
      </c>
      <c r="B51" s="153"/>
      <c r="C51" s="100" t="s">
        <v>1688</v>
      </c>
      <c r="D51" s="68"/>
      <c r="Q51" s="68" t="s">
        <v>1688</v>
      </c>
      <c r="AZ51" s="110" t="s">
        <v>5955</v>
      </c>
      <c r="BA51" s="110" t="s">
        <v>5861</v>
      </c>
      <c r="BB51" s="110">
        <v>2017</v>
      </c>
      <c r="BC51" s="110">
        <v>0</v>
      </c>
      <c r="BD51" s="110" t="s">
        <v>5832</v>
      </c>
      <c r="BE51" s="110" t="s">
        <v>5852</v>
      </c>
      <c r="BF51" s="110"/>
      <c r="BO51" s="154" t="s">
        <v>4390</v>
      </c>
      <c r="BP51" s="154" t="s">
        <v>3512</v>
      </c>
      <c r="BQ51" s="110" t="s">
        <v>5440</v>
      </c>
      <c r="BR51" s="110" t="s">
        <v>5440</v>
      </c>
      <c r="BS51" s="110" t="s">
        <v>5440</v>
      </c>
      <c r="BT51" s="110" t="s">
        <v>5440</v>
      </c>
      <c r="BU51" s="110" t="s">
        <v>5440</v>
      </c>
      <c r="BV51" s="110" t="s">
        <v>5440</v>
      </c>
      <c r="BW51" s="110" t="s">
        <v>5832</v>
      </c>
      <c r="BX51" s="110" t="s">
        <v>14</v>
      </c>
      <c r="BY51" s="110" t="e">
        <f>VLOOKUP(BO51,#REF!,10,0)</f>
        <v>#REF!</v>
      </c>
      <c r="BZ51" s="110"/>
    </row>
    <row r="52" spans="1:78" x14ac:dyDescent="0.2">
      <c r="A52" s="153" t="s">
        <v>501</v>
      </c>
      <c r="B52" s="153"/>
      <c r="C52" s="100" t="s">
        <v>2185</v>
      </c>
      <c r="D52" s="68"/>
      <c r="Q52" s="68" t="s">
        <v>2185</v>
      </c>
      <c r="AZ52" s="110" t="s">
        <v>5956</v>
      </c>
      <c r="BA52" s="110" t="s">
        <v>5861</v>
      </c>
      <c r="BB52" s="110">
        <v>2017</v>
      </c>
      <c r="BC52" s="110">
        <v>0</v>
      </c>
      <c r="BD52" s="110" t="s">
        <v>5832</v>
      </c>
      <c r="BE52" s="110" t="s">
        <v>5852</v>
      </c>
      <c r="BF52" s="110"/>
      <c r="BO52" s="154" t="s">
        <v>4735</v>
      </c>
      <c r="BP52" s="154" t="s">
        <v>3512</v>
      </c>
      <c r="BQ52" s="110" t="s">
        <v>5440</v>
      </c>
      <c r="BR52" s="110" t="s">
        <v>5440</v>
      </c>
      <c r="BS52" s="110" t="s">
        <v>5440</v>
      </c>
      <c r="BT52" s="110" t="s">
        <v>5440</v>
      </c>
      <c r="BU52" s="110" t="s">
        <v>5440</v>
      </c>
      <c r="BV52" s="110" t="s">
        <v>5440</v>
      </c>
      <c r="BW52" s="110" t="s">
        <v>5832</v>
      </c>
      <c r="BX52" s="110" t="s">
        <v>14</v>
      </c>
      <c r="BY52" s="110" t="e">
        <f>VLOOKUP(BO52,#REF!,10,0)</f>
        <v>#REF!</v>
      </c>
      <c r="BZ52" s="110"/>
    </row>
    <row r="53" spans="1:78" x14ac:dyDescent="0.2">
      <c r="A53" s="153" t="s">
        <v>503</v>
      </c>
      <c r="B53" s="153"/>
      <c r="C53" s="100" t="s">
        <v>652</v>
      </c>
      <c r="D53" s="68"/>
      <c r="Q53" s="68" t="s">
        <v>652</v>
      </c>
      <c r="AZ53" s="110" t="s">
        <v>5957</v>
      </c>
      <c r="BA53" s="110" t="s">
        <v>5861</v>
      </c>
      <c r="BB53" s="110">
        <v>2017</v>
      </c>
      <c r="BC53" s="110">
        <v>0</v>
      </c>
      <c r="BD53" s="110" t="s">
        <v>5832</v>
      </c>
      <c r="BE53" s="110" t="s">
        <v>5852</v>
      </c>
      <c r="BF53" s="110"/>
      <c r="BO53" s="154" t="s">
        <v>3339</v>
      </c>
      <c r="BP53" s="154" t="s">
        <v>3512</v>
      </c>
      <c r="BQ53" s="110" t="s">
        <v>5440</v>
      </c>
      <c r="BR53" s="110" t="s">
        <v>5440</v>
      </c>
      <c r="BS53" s="110" t="s">
        <v>5440</v>
      </c>
      <c r="BT53" s="110" t="s">
        <v>5440</v>
      </c>
      <c r="BU53" s="110" t="s">
        <v>5440</v>
      </c>
      <c r="BV53" s="110" t="s">
        <v>5440</v>
      </c>
      <c r="BW53" s="110" t="s">
        <v>5832</v>
      </c>
      <c r="BX53" s="110" t="s">
        <v>14</v>
      </c>
      <c r="BY53" s="110" t="e">
        <f>VLOOKUP(BO53,#REF!,10,0)</f>
        <v>#REF!</v>
      </c>
      <c r="BZ53" s="110"/>
    </row>
    <row r="54" spans="1:78" x14ac:dyDescent="0.2">
      <c r="A54" s="153" t="s">
        <v>505</v>
      </c>
      <c r="B54" s="153"/>
      <c r="C54" s="100" t="s">
        <v>435</v>
      </c>
      <c r="D54" s="68"/>
      <c r="Q54" s="68" t="s">
        <v>435</v>
      </c>
      <c r="AZ54" s="110" t="s">
        <v>5958</v>
      </c>
      <c r="BA54" s="110" t="s">
        <v>5861</v>
      </c>
      <c r="BB54" s="110">
        <v>2016</v>
      </c>
      <c r="BC54" s="110">
        <v>0</v>
      </c>
      <c r="BD54" s="110" t="s">
        <v>5832</v>
      </c>
      <c r="BE54" s="110" t="s">
        <v>5852</v>
      </c>
      <c r="BF54" s="110"/>
      <c r="BO54" s="154" t="s">
        <v>4601</v>
      </c>
      <c r="BP54" s="154" t="s">
        <v>3512</v>
      </c>
      <c r="BQ54" s="110" t="s">
        <v>5440</v>
      </c>
      <c r="BR54" s="110" t="s">
        <v>5440</v>
      </c>
      <c r="BS54" s="110" t="s">
        <v>5440</v>
      </c>
      <c r="BT54" s="110" t="s">
        <v>5440</v>
      </c>
      <c r="BU54" s="110" t="s">
        <v>5440</v>
      </c>
      <c r="BV54" s="110" t="s">
        <v>5440</v>
      </c>
      <c r="BW54" s="110" t="s">
        <v>5832</v>
      </c>
      <c r="BX54" s="110" t="s">
        <v>14</v>
      </c>
      <c r="BY54" s="110" t="e">
        <f>VLOOKUP(BO54,#REF!,10,0)</f>
        <v>#REF!</v>
      </c>
      <c r="BZ54" s="110"/>
    </row>
    <row r="55" spans="1:78" x14ac:dyDescent="0.2">
      <c r="A55" s="153" t="s">
        <v>507</v>
      </c>
      <c r="B55" s="153"/>
      <c r="C55" s="100" t="s">
        <v>538</v>
      </c>
      <c r="D55" s="68"/>
      <c r="Q55" s="68" t="s">
        <v>538</v>
      </c>
      <c r="AZ55" s="110" t="s">
        <v>5959</v>
      </c>
      <c r="BA55" s="110" t="s">
        <v>5861</v>
      </c>
      <c r="BB55" s="110">
        <v>1935</v>
      </c>
      <c r="BC55" s="110">
        <v>2016</v>
      </c>
      <c r="BD55" s="110" t="s">
        <v>5832</v>
      </c>
      <c r="BE55" s="110" t="s">
        <v>5852</v>
      </c>
      <c r="BF55" s="110"/>
      <c r="BO55" s="154" t="s">
        <v>5960</v>
      </c>
      <c r="BP55" s="154" t="s">
        <v>3512</v>
      </c>
      <c r="BQ55" s="110" t="s">
        <v>5440</v>
      </c>
      <c r="BR55" s="110" t="s">
        <v>5440</v>
      </c>
      <c r="BS55" s="110" t="s">
        <v>5440</v>
      </c>
      <c r="BT55" s="110" t="s">
        <v>5440</v>
      </c>
      <c r="BU55" s="110" t="s">
        <v>5440</v>
      </c>
      <c r="BV55" s="110" t="s">
        <v>5832</v>
      </c>
      <c r="BW55" s="110" t="s">
        <v>5440</v>
      </c>
      <c r="BX55" s="110" t="s">
        <v>14</v>
      </c>
      <c r="BY55" s="110" t="e">
        <f>VLOOKUP(BO55,#REF!,10,0)</f>
        <v>#REF!</v>
      </c>
      <c r="BZ55" s="149"/>
    </row>
    <row r="56" spans="1:78" x14ac:dyDescent="0.2">
      <c r="A56" s="153" t="s">
        <v>510</v>
      </c>
      <c r="B56" s="153"/>
      <c r="C56" s="100" t="s">
        <v>369</v>
      </c>
      <c r="D56" s="68"/>
      <c r="Q56" s="68" t="s">
        <v>369</v>
      </c>
      <c r="AZ56" s="110" t="s">
        <v>5961</v>
      </c>
      <c r="BA56" s="110" t="s">
        <v>5861</v>
      </c>
      <c r="BB56" s="110">
        <v>2016</v>
      </c>
      <c r="BC56" s="110">
        <v>0</v>
      </c>
      <c r="BD56" s="110" t="s">
        <v>5832</v>
      </c>
      <c r="BE56" s="110" t="s">
        <v>5852</v>
      </c>
      <c r="BF56" s="110"/>
      <c r="BO56" s="154" t="s">
        <v>3262</v>
      </c>
      <c r="BP56" s="154" t="s">
        <v>3512</v>
      </c>
      <c r="BQ56" s="110" t="s">
        <v>5440</v>
      </c>
      <c r="BR56" s="110" t="s">
        <v>5440</v>
      </c>
      <c r="BS56" s="110" t="s">
        <v>5440</v>
      </c>
      <c r="BT56" s="110" t="s">
        <v>5440</v>
      </c>
      <c r="BU56" s="110" t="s">
        <v>5440</v>
      </c>
      <c r="BV56" s="110" t="s">
        <v>5440</v>
      </c>
      <c r="BW56" s="110" t="s">
        <v>5832</v>
      </c>
      <c r="BX56" s="110" t="s">
        <v>14</v>
      </c>
      <c r="BY56" s="110" t="e">
        <f>VLOOKUP(BO56,#REF!,10,0)</f>
        <v>#REF!</v>
      </c>
      <c r="BZ56" s="110"/>
    </row>
    <row r="57" spans="1:78" x14ac:dyDescent="0.2">
      <c r="A57" s="153" t="s">
        <v>514</v>
      </c>
      <c r="B57" s="153"/>
      <c r="C57" s="100" t="s">
        <v>1530</v>
      </c>
      <c r="D57" s="68"/>
      <c r="Q57" s="68" t="s">
        <v>1530</v>
      </c>
      <c r="AZ57" s="110" t="s">
        <v>5962</v>
      </c>
      <c r="BA57" s="110" t="s">
        <v>5926</v>
      </c>
      <c r="BB57" s="110">
        <v>2017</v>
      </c>
      <c r="BC57" s="110">
        <v>0</v>
      </c>
      <c r="BD57" s="110" t="s">
        <v>5832</v>
      </c>
      <c r="BE57" s="110" t="s">
        <v>5852</v>
      </c>
      <c r="BF57" s="110"/>
      <c r="BO57" s="154" t="s">
        <v>861</v>
      </c>
      <c r="BP57" s="154" t="s">
        <v>3512</v>
      </c>
      <c r="BQ57" s="110" t="s">
        <v>5440</v>
      </c>
      <c r="BR57" s="110" t="s">
        <v>5440</v>
      </c>
      <c r="BS57" s="110" t="s">
        <v>5440</v>
      </c>
      <c r="BT57" s="110" t="s">
        <v>5440</v>
      </c>
      <c r="BU57" s="110" t="s">
        <v>5440</v>
      </c>
      <c r="BV57" s="110" t="s">
        <v>5440</v>
      </c>
      <c r="BW57" s="110" t="s">
        <v>5832</v>
      </c>
      <c r="BX57" s="110" t="s">
        <v>14</v>
      </c>
      <c r="BY57" s="110" t="e">
        <f>VLOOKUP(BO57,#REF!,10,0)</f>
        <v>#REF!</v>
      </c>
      <c r="BZ57" s="110"/>
    </row>
    <row r="58" spans="1:78" x14ac:dyDescent="0.2">
      <c r="A58" s="153" t="s">
        <v>517</v>
      </c>
      <c r="B58" s="153"/>
      <c r="C58" s="100" t="s">
        <v>442</v>
      </c>
      <c r="D58" s="68"/>
      <c r="Q58" s="68" t="s">
        <v>442</v>
      </c>
      <c r="AZ58" s="110" t="s">
        <v>5963</v>
      </c>
      <c r="BA58" s="110" t="s">
        <v>5878</v>
      </c>
      <c r="BB58" s="110">
        <v>2017</v>
      </c>
      <c r="BC58" s="110">
        <v>0</v>
      </c>
      <c r="BD58" s="110" t="s">
        <v>5832</v>
      </c>
      <c r="BE58" s="110" t="s">
        <v>5852</v>
      </c>
      <c r="BF58" s="110"/>
      <c r="BO58" s="154" t="s">
        <v>4556</v>
      </c>
      <c r="BP58" s="154" t="s">
        <v>3512</v>
      </c>
      <c r="BQ58" s="110" t="s">
        <v>5440</v>
      </c>
      <c r="BR58" s="110" t="s">
        <v>5440</v>
      </c>
      <c r="BS58" s="110" t="s">
        <v>5440</v>
      </c>
      <c r="BT58" s="110" t="s">
        <v>5440</v>
      </c>
      <c r="BU58" s="110" t="s">
        <v>5440</v>
      </c>
      <c r="BV58" s="110" t="s">
        <v>5832</v>
      </c>
      <c r="BW58" s="110" t="s">
        <v>5440</v>
      </c>
      <c r="BX58" s="110" t="s">
        <v>14</v>
      </c>
      <c r="BY58" s="110" t="e">
        <f>VLOOKUP(BO58,#REF!,10,0)</f>
        <v>#REF!</v>
      </c>
      <c r="BZ58" s="149"/>
    </row>
    <row r="59" spans="1:78" x14ac:dyDescent="0.2">
      <c r="A59" s="153" t="s">
        <v>520</v>
      </c>
      <c r="B59" s="153"/>
      <c r="C59" s="100" t="s">
        <v>373</v>
      </c>
      <c r="D59" s="68"/>
      <c r="Q59" s="68" t="s">
        <v>373</v>
      </c>
      <c r="AZ59" s="110" t="s">
        <v>5964</v>
      </c>
      <c r="BA59" s="110" t="s">
        <v>5861</v>
      </c>
      <c r="BB59" s="110">
        <v>1935</v>
      </c>
      <c r="BC59" s="110">
        <v>2017</v>
      </c>
      <c r="BD59" s="110" t="s">
        <v>5832</v>
      </c>
      <c r="BE59" s="110" t="s">
        <v>5852</v>
      </c>
      <c r="BF59" s="110"/>
      <c r="BO59" s="154" t="s">
        <v>5965</v>
      </c>
      <c r="BP59" s="154" t="s">
        <v>3512</v>
      </c>
      <c r="BQ59" s="110" t="s">
        <v>5440</v>
      </c>
      <c r="BR59" s="110" t="s">
        <v>5440</v>
      </c>
      <c r="BS59" s="110" t="s">
        <v>5440</v>
      </c>
      <c r="BT59" s="110" t="s">
        <v>5440</v>
      </c>
      <c r="BU59" s="110" t="s">
        <v>5440</v>
      </c>
      <c r="BV59" s="110" t="s">
        <v>5832</v>
      </c>
      <c r="BW59" s="110" t="s">
        <v>5440</v>
      </c>
      <c r="BX59" s="110" t="s">
        <v>14</v>
      </c>
      <c r="BY59" s="110" t="e">
        <f>VLOOKUP(BO59,#REF!,10,0)</f>
        <v>#REF!</v>
      </c>
      <c r="BZ59" s="149"/>
    </row>
    <row r="60" spans="1:78" x14ac:dyDescent="0.2">
      <c r="A60" s="153" t="s">
        <v>523</v>
      </c>
      <c r="B60" s="153"/>
      <c r="C60" s="100" t="s">
        <v>3234</v>
      </c>
      <c r="D60" s="68"/>
      <c r="Q60" s="68" t="s">
        <v>3234</v>
      </c>
      <c r="AZ60" s="110" t="s">
        <v>5966</v>
      </c>
      <c r="BA60" s="110" t="s">
        <v>5861</v>
      </c>
      <c r="BB60" s="110">
        <v>2016</v>
      </c>
      <c r="BC60" s="110">
        <v>0</v>
      </c>
      <c r="BD60" s="110" t="s">
        <v>5832</v>
      </c>
      <c r="BE60" s="110" t="s">
        <v>5852</v>
      </c>
      <c r="BF60" s="110"/>
      <c r="BO60" s="154" t="s">
        <v>962</v>
      </c>
      <c r="BP60" s="154" t="s">
        <v>3512</v>
      </c>
      <c r="BQ60" s="110" t="s">
        <v>5440</v>
      </c>
      <c r="BR60" s="110" t="s">
        <v>5440</v>
      </c>
      <c r="BS60" s="110" t="s">
        <v>5440</v>
      </c>
      <c r="BT60" s="110" t="s">
        <v>5440</v>
      </c>
      <c r="BU60" s="110" t="s">
        <v>5440</v>
      </c>
      <c r="BV60" s="110" t="s">
        <v>5440</v>
      </c>
      <c r="BW60" s="110" t="s">
        <v>5832</v>
      </c>
      <c r="BX60" s="110" t="s">
        <v>14</v>
      </c>
      <c r="BY60" s="110" t="e">
        <f>VLOOKUP(BO60,#REF!,10,0)</f>
        <v>#REF!</v>
      </c>
      <c r="BZ60" s="110"/>
    </row>
    <row r="61" spans="1:78" x14ac:dyDescent="0.2">
      <c r="A61" s="153" t="s">
        <v>525</v>
      </c>
      <c r="B61" s="153"/>
      <c r="C61" s="100" t="s">
        <v>377</v>
      </c>
      <c r="D61" s="68"/>
      <c r="Q61" s="68" t="s">
        <v>377</v>
      </c>
      <c r="AZ61" s="110" t="s">
        <v>5967</v>
      </c>
      <c r="BA61" s="110" t="s">
        <v>5861</v>
      </c>
      <c r="BB61" s="110">
        <v>1935</v>
      </c>
      <c r="BC61" s="110">
        <v>2014</v>
      </c>
      <c r="BD61" s="110" t="s">
        <v>5832</v>
      </c>
      <c r="BE61" s="110" t="s">
        <v>5852</v>
      </c>
      <c r="BF61" s="110"/>
      <c r="BO61" s="154" t="s">
        <v>3740</v>
      </c>
      <c r="BP61" s="154" t="s">
        <v>3512</v>
      </c>
      <c r="BQ61" s="110" t="s">
        <v>5440</v>
      </c>
      <c r="BR61" s="110" t="s">
        <v>5440</v>
      </c>
      <c r="BS61" s="110" t="s">
        <v>5440</v>
      </c>
      <c r="BT61" s="110" t="s">
        <v>5440</v>
      </c>
      <c r="BU61" s="110" t="s">
        <v>5440</v>
      </c>
      <c r="BV61" s="110" t="s">
        <v>5440</v>
      </c>
      <c r="BW61" s="110" t="s">
        <v>5832</v>
      </c>
      <c r="BX61" s="110" t="s">
        <v>14</v>
      </c>
      <c r="BY61" s="110" t="e">
        <f>VLOOKUP(BO61,#REF!,10,0)</f>
        <v>#REF!</v>
      </c>
      <c r="BZ61" s="110"/>
    </row>
    <row r="62" spans="1:78" x14ac:dyDescent="0.2">
      <c r="A62" s="153" t="s">
        <v>527</v>
      </c>
      <c r="B62" s="153"/>
      <c r="C62" s="100" t="s">
        <v>512</v>
      </c>
      <c r="D62" s="68"/>
      <c r="Q62" s="68" t="s">
        <v>512</v>
      </c>
      <c r="AZ62" s="110" t="s">
        <v>5968</v>
      </c>
      <c r="BA62" s="110" t="s">
        <v>5861</v>
      </c>
      <c r="BB62" s="110">
        <v>2016</v>
      </c>
      <c r="BC62" s="110">
        <v>0</v>
      </c>
      <c r="BD62" s="110" t="s">
        <v>5832</v>
      </c>
      <c r="BE62" s="110" t="s">
        <v>5852</v>
      </c>
      <c r="BF62" s="110"/>
      <c r="BO62" s="154" t="s">
        <v>4633</v>
      </c>
      <c r="BP62" s="154" t="s">
        <v>5832</v>
      </c>
      <c r="BQ62" s="110" t="s">
        <v>5440</v>
      </c>
      <c r="BR62" s="110" t="s">
        <v>5440</v>
      </c>
      <c r="BS62" s="110" t="s">
        <v>5440</v>
      </c>
      <c r="BT62" s="110" t="s">
        <v>5440</v>
      </c>
      <c r="BU62" s="110" t="s">
        <v>5440</v>
      </c>
      <c r="BV62" s="110" t="s">
        <v>5440</v>
      </c>
      <c r="BW62" s="110" t="s">
        <v>5832</v>
      </c>
      <c r="BX62" s="110" t="s">
        <v>14</v>
      </c>
      <c r="BY62" s="110" t="e">
        <f>VLOOKUP(BO62,#REF!,10,0)</f>
        <v>#REF!</v>
      </c>
      <c r="BZ62" s="110"/>
    </row>
    <row r="63" spans="1:78" x14ac:dyDescent="0.2">
      <c r="A63" s="153" t="s">
        <v>530</v>
      </c>
      <c r="B63" s="153"/>
      <c r="C63" s="100" t="s">
        <v>2449</v>
      </c>
      <c r="D63" s="68"/>
      <c r="Q63" s="68" t="s">
        <v>2449</v>
      </c>
      <c r="AZ63" s="110" t="s">
        <v>5969</v>
      </c>
      <c r="BA63" s="110" t="s">
        <v>5851</v>
      </c>
      <c r="BB63" s="110">
        <v>2016</v>
      </c>
      <c r="BC63" s="110">
        <v>0</v>
      </c>
      <c r="BD63" s="110" t="s">
        <v>3512</v>
      </c>
      <c r="BE63" s="110" t="s">
        <v>5852</v>
      </c>
      <c r="BF63" s="110"/>
      <c r="BO63" s="154" t="s">
        <v>748</v>
      </c>
      <c r="BP63" s="154" t="s">
        <v>3512</v>
      </c>
      <c r="BQ63" s="110" t="s">
        <v>5440</v>
      </c>
      <c r="BR63" s="110" t="s">
        <v>5440</v>
      </c>
      <c r="BS63" s="110" t="s">
        <v>5440</v>
      </c>
      <c r="BT63" s="110" t="s">
        <v>5440</v>
      </c>
      <c r="BU63" s="110" t="s">
        <v>5440</v>
      </c>
      <c r="BV63" s="110" t="s">
        <v>5440</v>
      </c>
      <c r="BW63" s="110" t="s">
        <v>5832</v>
      </c>
      <c r="BX63" s="110" t="s">
        <v>14</v>
      </c>
      <c r="BY63" s="110" t="e">
        <f>VLOOKUP(BO63,#REF!,10,0)</f>
        <v>#REF!</v>
      </c>
      <c r="BZ63" s="110"/>
    </row>
    <row r="64" spans="1:78" x14ac:dyDescent="0.2">
      <c r="A64" s="153" t="s">
        <v>533</v>
      </c>
      <c r="B64" s="153"/>
      <c r="C64" s="100" t="s">
        <v>1081</v>
      </c>
      <c r="D64" s="68"/>
      <c r="Q64" s="68" t="s">
        <v>1081</v>
      </c>
      <c r="AZ64" s="110" t="s">
        <v>5970</v>
      </c>
      <c r="BA64" s="110" t="s">
        <v>5861</v>
      </c>
      <c r="BB64" s="110">
        <v>2016</v>
      </c>
      <c r="BC64" s="110">
        <v>0</v>
      </c>
      <c r="BD64" s="110" t="s">
        <v>5832</v>
      </c>
      <c r="BE64" s="110" t="s">
        <v>5852</v>
      </c>
      <c r="BF64" s="110"/>
      <c r="BO64" s="154" t="s">
        <v>3738</v>
      </c>
      <c r="BP64" s="154" t="s">
        <v>3512</v>
      </c>
      <c r="BQ64" s="110" t="s">
        <v>5440</v>
      </c>
      <c r="BR64" s="110" t="s">
        <v>5440</v>
      </c>
      <c r="BS64" s="110" t="s">
        <v>5440</v>
      </c>
      <c r="BT64" s="110" t="s">
        <v>5440</v>
      </c>
      <c r="BU64" s="110" t="s">
        <v>5440</v>
      </c>
      <c r="BV64" s="110" t="s">
        <v>5440</v>
      </c>
      <c r="BW64" s="110" t="s">
        <v>5832</v>
      </c>
      <c r="BX64" s="110" t="s">
        <v>14</v>
      </c>
      <c r="BY64" s="110" t="e">
        <f>VLOOKUP(BO64,#REF!,10,0)</f>
        <v>#REF!</v>
      </c>
      <c r="BZ64" s="110"/>
    </row>
    <row r="65" spans="1:78" x14ac:dyDescent="0.2">
      <c r="A65" s="153" t="s">
        <v>535</v>
      </c>
      <c r="B65" s="153"/>
      <c r="C65" s="100" t="s">
        <v>381</v>
      </c>
      <c r="D65" s="68"/>
      <c r="Q65" s="68" t="s">
        <v>381</v>
      </c>
      <c r="AZ65" s="110" t="s">
        <v>5971</v>
      </c>
      <c r="BA65" s="110" t="s">
        <v>5861</v>
      </c>
      <c r="BB65" s="110">
        <v>2017</v>
      </c>
      <c r="BC65" s="110">
        <v>0</v>
      </c>
      <c r="BD65" s="110" t="s">
        <v>5832</v>
      </c>
      <c r="BE65" s="110" t="s">
        <v>5852</v>
      </c>
      <c r="BF65" s="110"/>
      <c r="BO65" s="154" t="s">
        <v>1252</v>
      </c>
      <c r="BP65" s="154" t="s">
        <v>3512</v>
      </c>
      <c r="BQ65" s="110" t="s">
        <v>5440</v>
      </c>
      <c r="BR65" s="110" t="s">
        <v>5440</v>
      </c>
      <c r="BS65" s="110" t="s">
        <v>5440</v>
      </c>
      <c r="BT65" s="110" t="s">
        <v>5440</v>
      </c>
      <c r="BU65" s="110" t="s">
        <v>5440</v>
      </c>
      <c r="BV65" s="110" t="s">
        <v>5440</v>
      </c>
      <c r="BW65" s="110" t="s">
        <v>5832</v>
      </c>
      <c r="BX65" s="110" t="s">
        <v>14</v>
      </c>
      <c r="BY65" s="110" t="e">
        <f>VLOOKUP(BO65,#REF!,10,0)</f>
        <v>#REF!</v>
      </c>
      <c r="BZ65" s="110"/>
    </row>
    <row r="66" spans="1:78" x14ac:dyDescent="0.2">
      <c r="A66" s="153" t="s">
        <v>537</v>
      </c>
      <c r="B66" s="153"/>
      <c r="C66" s="100" t="s">
        <v>1706</v>
      </c>
      <c r="D66" s="68"/>
      <c r="Q66" s="68" t="s">
        <v>1706</v>
      </c>
      <c r="AZ66" s="110" t="s">
        <v>5972</v>
      </c>
      <c r="BA66" s="110" t="s">
        <v>5861</v>
      </c>
      <c r="BB66" s="110">
        <v>2017</v>
      </c>
      <c r="BC66" s="110">
        <v>0</v>
      </c>
      <c r="BD66" s="110" t="s">
        <v>5832</v>
      </c>
      <c r="BE66" s="110" t="s">
        <v>5852</v>
      </c>
      <c r="BF66" s="110"/>
      <c r="BO66" s="154" t="s">
        <v>5973</v>
      </c>
      <c r="BP66" s="154" t="s">
        <v>5832</v>
      </c>
      <c r="BQ66" s="110" t="s">
        <v>5440</v>
      </c>
      <c r="BR66" s="110" t="s">
        <v>5440</v>
      </c>
      <c r="BS66" s="110" t="s">
        <v>5832</v>
      </c>
      <c r="BT66" s="110" t="s">
        <v>5832</v>
      </c>
      <c r="BU66" s="110" t="s">
        <v>5440</v>
      </c>
      <c r="BV66" s="110" t="s">
        <v>5440</v>
      </c>
      <c r="BW66" s="110" t="s">
        <v>5440</v>
      </c>
      <c r="BX66" s="110" t="s">
        <v>14</v>
      </c>
      <c r="BY66" s="110" t="e">
        <f>VLOOKUP(BO66,#REF!,10,0)</f>
        <v>#REF!</v>
      </c>
      <c r="BZ66" s="110"/>
    </row>
    <row r="67" spans="1:78" x14ac:dyDescent="0.2">
      <c r="A67" s="153" t="s">
        <v>540</v>
      </c>
      <c r="B67" s="153"/>
      <c r="C67" s="100" t="s">
        <v>559</v>
      </c>
      <c r="D67" s="68"/>
      <c r="Q67" s="68" t="s">
        <v>559</v>
      </c>
      <c r="AZ67" s="110" t="s">
        <v>5974</v>
      </c>
      <c r="BA67" s="110" t="s">
        <v>5851</v>
      </c>
      <c r="BB67" s="110">
        <v>2016</v>
      </c>
      <c r="BC67" s="110">
        <v>0</v>
      </c>
      <c r="BD67" s="110" t="s">
        <v>3512</v>
      </c>
      <c r="BE67" s="110" t="s">
        <v>5852</v>
      </c>
      <c r="BF67" s="110"/>
      <c r="BO67" s="154" t="s">
        <v>5975</v>
      </c>
      <c r="BP67" s="154" t="s">
        <v>3512</v>
      </c>
      <c r="BQ67" s="110" t="s">
        <v>5440</v>
      </c>
      <c r="BR67" s="110" t="s">
        <v>5440</v>
      </c>
      <c r="BS67" s="110" t="s">
        <v>5440</v>
      </c>
      <c r="BT67" s="110" t="s">
        <v>5440</v>
      </c>
      <c r="BU67" s="110" t="s">
        <v>5440</v>
      </c>
      <c r="BV67" s="110" t="s">
        <v>5832</v>
      </c>
      <c r="BW67" s="110" t="s">
        <v>5440</v>
      </c>
      <c r="BX67" s="110" t="s">
        <v>14</v>
      </c>
      <c r="BY67" s="110" t="e">
        <f>VLOOKUP(BO67,#REF!,10,0)</f>
        <v>#REF!</v>
      </c>
      <c r="BZ67" s="149"/>
    </row>
    <row r="68" spans="1:78" x14ac:dyDescent="0.2">
      <c r="A68" s="153" t="s">
        <v>542</v>
      </c>
      <c r="B68" s="153"/>
      <c r="C68" s="100" t="s">
        <v>452</v>
      </c>
      <c r="D68" s="68"/>
      <c r="Q68" s="68" t="s">
        <v>452</v>
      </c>
      <c r="AZ68" s="110" t="s">
        <v>5976</v>
      </c>
      <c r="BA68" s="110" t="s">
        <v>5861</v>
      </c>
      <c r="BB68" s="110">
        <v>1935</v>
      </c>
      <c r="BC68" s="110">
        <v>2016</v>
      </c>
      <c r="BD68" s="110" t="s">
        <v>5832</v>
      </c>
      <c r="BE68" s="110" t="s">
        <v>5852</v>
      </c>
      <c r="BF68" s="110"/>
      <c r="BO68" s="154" t="s">
        <v>1813</v>
      </c>
      <c r="BP68" s="154" t="s">
        <v>3512</v>
      </c>
      <c r="BQ68" s="110" t="s">
        <v>5440</v>
      </c>
      <c r="BR68" s="110" t="s">
        <v>5440</v>
      </c>
      <c r="BS68" s="110" t="s">
        <v>5440</v>
      </c>
      <c r="BT68" s="110" t="s">
        <v>5440</v>
      </c>
      <c r="BU68" s="110" t="s">
        <v>5440</v>
      </c>
      <c r="BV68" s="110" t="s">
        <v>5440</v>
      </c>
      <c r="BW68" s="110" t="s">
        <v>5832</v>
      </c>
      <c r="BX68" s="110" t="s">
        <v>14</v>
      </c>
      <c r="BY68" s="110" t="e">
        <f>VLOOKUP(BO68,#REF!,10,0)</f>
        <v>#REF!</v>
      </c>
      <c r="BZ68" s="110"/>
    </row>
    <row r="69" spans="1:78" x14ac:dyDescent="0.2">
      <c r="A69" s="153" t="s">
        <v>544</v>
      </c>
      <c r="B69" s="153"/>
      <c r="C69" s="100" t="s">
        <v>456</v>
      </c>
      <c r="D69" s="68"/>
      <c r="Q69" s="68" t="s">
        <v>456</v>
      </c>
      <c r="AZ69" s="110" t="s">
        <v>5977</v>
      </c>
      <c r="BA69" s="110" t="s">
        <v>5861</v>
      </c>
      <c r="BB69" s="110">
        <v>2017</v>
      </c>
      <c r="BC69" s="110">
        <v>0</v>
      </c>
      <c r="BD69" s="110" t="s">
        <v>5832</v>
      </c>
      <c r="BE69" s="110" t="s">
        <v>5852</v>
      </c>
      <c r="BF69" s="110"/>
      <c r="BO69" s="154" t="s">
        <v>5978</v>
      </c>
      <c r="BP69" s="154" t="s">
        <v>3512</v>
      </c>
      <c r="BQ69" s="110" t="s">
        <v>5440</v>
      </c>
      <c r="BR69" s="110" t="s">
        <v>5440</v>
      </c>
      <c r="BS69" s="110" t="s">
        <v>5832</v>
      </c>
      <c r="BT69" s="110" t="s">
        <v>5832</v>
      </c>
      <c r="BU69" s="110" t="s">
        <v>5440</v>
      </c>
      <c r="BV69" s="110" t="s">
        <v>5440</v>
      </c>
      <c r="BW69" s="110" t="s">
        <v>5440</v>
      </c>
      <c r="BX69" s="110" t="s">
        <v>14</v>
      </c>
      <c r="BY69" s="110" t="e">
        <f>VLOOKUP(BO69,#REF!,10,0)</f>
        <v>#REF!</v>
      </c>
      <c r="BZ69" s="110"/>
    </row>
    <row r="70" spans="1:78" x14ac:dyDescent="0.2">
      <c r="A70" s="153" t="s">
        <v>546</v>
      </c>
      <c r="B70" s="153"/>
      <c r="C70" s="100" t="s">
        <v>1464</v>
      </c>
      <c r="D70" s="68"/>
      <c r="Q70" s="68" t="s">
        <v>1464</v>
      </c>
      <c r="AZ70" s="110" t="s">
        <v>5979</v>
      </c>
      <c r="BA70" s="110" t="s">
        <v>5861</v>
      </c>
      <c r="BB70" s="110">
        <v>2016</v>
      </c>
      <c r="BC70" s="110">
        <v>0</v>
      </c>
      <c r="BD70" s="110" t="s">
        <v>5832</v>
      </c>
      <c r="BE70" s="110" t="s">
        <v>5852</v>
      </c>
      <c r="BF70" s="110"/>
      <c r="BO70" s="154" t="s">
        <v>2068</v>
      </c>
      <c r="BP70" s="154" t="s">
        <v>3512</v>
      </c>
      <c r="BQ70" s="110" t="s">
        <v>5440</v>
      </c>
      <c r="BR70" s="110" t="s">
        <v>5440</v>
      </c>
      <c r="BS70" s="110" t="s">
        <v>5440</v>
      </c>
      <c r="BT70" s="110" t="s">
        <v>5440</v>
      </c>
      <c r="BU70" s="110" t="s">
        <v>5440</v>
      </c>
      <c r="BV70" s="110" t="s">
        <v>5440</v>
      </c>
      <c r="BW70" s="110" t="s">
        <v>5832</v>
      </c>
      <c r="BX70" s="110" t="s">
        <v>14</v>
      </c>
      <c r="BY70" s="110" t="e">
        <f>VLOOKUP(BO70,#REF!,10,0)</f>
        <v>#REF!</v>
      </c>
      <c r="BZ70" s="110"/>
    </row>
    <row r="71" spans="1:78" x14ac:dyDescent="0.2">
      <c r="A71" s="153" t="s">
        <v>549</v>
      </c>
      <c r="B71" s="153"/>
      <c r="C71" s="100" t="s">
        <v>460</v>
      </c>
      <c r="D71" s="68"/>
      <c r="Q71" s="68" t="s">
        <v>460</v>
      </c>
      <c r="AZ71" s="110" t="s">
        <v>5980</v>
      </c>
      <c r="BA71" s="110" t="s">
        <v>5861</v>
      </c>
      <c r="BB71" s="110">
        <v>2017</v>
      </c>
      <c r="BC71" s="110">
        <v>0</v>
      </c>
      <c r="BD71" s="110" t="s">
        <v>5832</v>
      </c>
      <c r="BE71" s="110" t="s">
        <v>5852</v>
      </c>
      <c r="BF71" s="110"/>
      <c r="BO71" s="154" t="s">
        <v>1664</v>
      </c>
      <c r="BP71" s="154" t="s">
        <v>3512</v>
      </c>
      <c r="BQ71" s="110" t="s">
        <v>5440</v>
      </c>
      <c r="BR71" s="110" t="s">
        <v>5440</v>
      </c>
      <c r="BS71" s="110" t="s">
        <v>5440</v>
      </c>
      <c r="BT71" s="110" t="s">
        <v>5440</v>
      </c>
      <c r="BU71" s="110" t="s">
        <v>5440</v>
      </c>
      <c r="BV71" s="110" t="s">
        <v>5440</v>
      </c>
      <c r="BW71" s="110" t="s">
        <v>5832</v>
      </c>
      <c r="BX71" s="110" t="s">
        <v>14</v>
      </c>
      <c r="BY71" s="110" t="e">
        <f>VLOOKUP(BO71,#REF!,10,0)</f>
        <v>#REF!</v>
      </c>
      <c r="BZ71" s="110"/>
    </row>
    <row r="72" spans="1:78" x14ac:dyDescent="0.2">
      <c r="A72" s="153" t="s">
        <v>551</v>
      </c>
      <c r="B72" s="153"/>
      <c r="C72" s="100" t="s">
        <v>1132</v>
      </c>
      <c r="D72" s="68"/>
      <c r="Q72" s="68" t="s">
        <v>1132</v>
      </c>
      <c r="AZ72" s="110" t="s">
        <v>5981</v>
      </c>
      <c r="BA72" s="110" t="s">
        <v>5861</v>
      </c>
      <c r="BB72" s="110">
        <v>2017</v>
      </c>
      <c r="BC72" s="110">
        <v>0</v>
      </c>
      <c r="BD72" s="110" t="s">
        <v>5832</v>
      </c>
      <c r="BE72" s="110" t="s">
        <v>5852</v>
      </c>
      <c r="BF72" s="110"/>
      <c r="BO72" s="154" t="s">
        <v>1162</v>
      </c>
      <c r="BP72" s="154" t="s">
        <v>3512</v>
      </c>
      <c r="BQ72" s="110" t="s">
        <v>5440</v>
      </c>
      <c r="BR72" s="110" t="s">
        <v>5440</v>
      </c>
      <c r="BS72" s="110" t="s">
        <v>5440</v>
      </c>
      <c r="BT72" s="110" t="s">
        <v>5440</v>
      </c>
      <c r="BU72" s="110" t="s">
        <v>5440</v>
      </c>
      <c r="BV72" s="110" t="s">
        <v>5440</v>
      </c>
      <c r="BW72" s="110" t="s">
        <v>5832</v>
      </c>
      <c r="BX72" s="110" t="s">
        <v>14</v>
      </c>
      <c r="BY72" s="110" t="e">
        <f>VLOOKUP(BO72,#REF!,10,0)</f>
        <v>#REF!</v>
      </c>
      <c r="BZ72" s="110"/>
    </row>
    <row r="73" spans="1:78" x14ac:dyDescent="0.2">
      <c r="A73" s="153" t="s">
        <v>554</v>
      </c>
      <c r="B73" s="153"/>
      <c r="C73" s="100" t="s">
        <v>718</v>
      </c>
      <c r="D73" s="68"/>
      <c r="Q73" s="68" t="s">
        <v>718</v>
      </c>
      <c r="AZ73" s="110" t="s">
        <v>5982</v>
      </c>
      <c r="BA73" s="110" t="s">
        <v>5926</v>
      </c>
      <c r="BB73" s="110">
        <v>1935</v>
      </c>
      <c r="BC73" s="110">
        <v>2016</v>
      </c>
      <c r="BD73" s="110" t="s">
        <v>5832</v>
      </c>
      <c r="BE73" s="110" t="s">
        <v>5852</v>
      </c>
      <c r="BF73" s="110"/>
      <c r="BO73" s="154" t="s">
        <v>581</v>
      </c>
      <c r="BP73" s="154" t="s">
        <v>3512</v>
      </c>
      <c r="BQ73" s="110" t="s">
        <v>5440</v>
      </c>
      <c r="BR73" s="110" t="s">
        <v>5440</v>
      </c>
      <c r="BS73" s="110" t="s">
        <v>5440</v>
      </c>
      <c r="BT73" s="110" t="s">
        <v>5440</v>
      </c>
      <c r="BU73" s="110" t="s">
        <v>5440</v>
      </c>
      <c r="BV73" s="110" t="s">
        <v>5440</v>
      </c>
      <c r="BW73" s="110" t="s">
        <v>5832</v>
      </c>
      <c r="BX73" s="110" t="s">
        <v>14</v>
      </c>
      <c r="BY73" s="110" t="e">
        <f>VLOOKUP(BO73,#REF!,10,0)</f>
        <v>#REF!</v>
      </c>
      <c r="BZ73" s="110"/>
    </row>
    <row r="74" spans="1:78" x14ac:dyDescent="0.2">
      <c r="A74" s="153" t="s">
        <v>557</v>
      </c>
      <c r="B74" s="153"/>
      <c r="C74" s="100" t="s">
        <v>1136</v>
      </c>
      <c r="D74" s="68"/>
      <c r="Q74" s="68" t="s">
        <v>1136</v>
      </c>
      <c r="AZ74" s="110" t="s">
        <v>5983</v>
      </c>
      <c r="BA74" s="110" t="s">
        <v>5861</v>
      </c>
      <c r="BB74" s="110">
        <v>2016</v>
      </c>
      <c r="BC74" s="110">
        <v>0</v>
      </c>
      <c r="BD74" s="110" t="s">
        <v>5832</v>
      </c>
      <c r="BE74" s="110" t="s">
        <v>5852</v>
      </c>
      <c r="BF74" s="110"/>
      <c r="BO74" s="154" t="s">
        <v>3742</v>
      </c>
      <c r="BP74" s="154" t="s">
        <v>3512</v>
      </c>
      <c r="BQ74" s="110" t="s">
        <v>5440</v>
      </c>
      <c r="BR74" s="110" t="s">
        <v>5440</v>
      </c>
      <c r="BS74" s="110" t="s">
        <v>5440</v>
      </c>
      <c r="BT74" s="110" t="s">
        <v>5440</v>
      </c>
      <c r="BU74" s="110" t="s">
        <v>5440</v>
      </c>
      <c r="BV74" s="110" t="s">
        <v>5832</v>
      </c>
      <c r="BW74" s="110" t="s">
        <v>5440</v>
      </c>
      <c r="BX74" s="110" t="s">
        <v>14</v>
      </c>
      <c r="BY74" s="110" t="e">
        <f>VLOOKUP(BO74,#REF!,10,0)</f>
        <v>#REF!</v>
      </c>
      <c r="BZ74" s="149"/>
    </row>
    <row r="75" spans="1:78" x14ac:dyDescent="0.2">
      <c r="A75" s="153" t="s">
        <v>561</v>
      </c>
      <c r="B75" s="153"/>
      <c r="C75" s="100" t="s">
        <v>721</v>
      </c>
      <c r="D75" s="68"/>
      <c r="Q75" s="68" t="s">
        <v>721</v>
      </c>
      <c r="AZ75" s="110" t="s">
        <v>5984</v>
      </c>
      <c r="BA75" s="110" t="s">
        <v>5861</v>
      </c>
      <c r="BB75" s="110">
        <v>1935</v>
      </c>
      <c r="BC75" s="110">
        <v>2016</v>
      </c>
      <c r="BD75" s="110" t="s">
        <v>5832</v>
      </c>
      <c r="BE75" s="110" t="s">
        <v>5852</v>
      </c>
      <c r="BF75" s="110"/>
      <c r="BO75" s="154" t="s">
        <v>5864</v>
      </c>
      <c r="BP75" s="154" t="s">
        <v>3512</v>
      </c>
      <c r="BQ75" s="110" t="s">
        <v>5440</v>
      </c>
      <c r="BR75" s="110" t="s">
        <v>5832</v>
      </c>
      <c r="BS75" s="110" t="s">
        <v>5440</v>
      </c>
      <c r="BT75" s="110" t="s">
        <v>5440</v>
      </c>
      <c r="BU75" s="110" t="s">
        <v>5440</v>
      </c>
      <c r="BV75" s="110" t="s">
        <v>5440</v>
      </c>
      <c r="BW75" s="110" t="s">
        <v>5440</v>
      </c>
      <c r="BX75" s="110" t="s">
        <v>14</v>
      </c>
      <c r="BY75" s="110" t="e">
        <f>VLOOKUP(BO75,#REF!,10,0)</f>
        <v>#REF!</v>
      </c>
      <c r="BZ75" s="110"/>
    </row>
    <row r="76" spans="1:78" x14ac:dyDescent="0.2">
      <c r="A76" s="153" t="s">
        <v>564</v>
      </c>
      <c r="B76" s="153"/>
      <c r="C76" s="100" t="s">
        <v>473</v>
      </c>
      <c r="D76" s="68"/>
      <c r="Q76" s="68" t="s">
        <v>473</v>
      </c>
      <c r="AZ76" s="110" t="s">
        <v>5985</v>
      </c>
      <c r="BA76" s="110" t="s">
        <v>5861</v>
      </c>
      <c r="BB76" s="110">
        <v>2016</v>
      </c>
      <c r="BC76" s="110">
        <v>0</v>
      </c>
      <c r="BD76" s="110" t="s">
        <v>5832</v>
      </c>
      <c r="BE76" s="110" t="s">
        <v>5852</v>
      </c>
      <c r="BF76" s="110"/>
      <c r="BO76" s="154" t="s">
        <v>3930</v>
      </c>
      <c r="BP76" s="154" t="s">
        <v>3512</v>
      </c>
      <c r="BQ76" s="110" t="s">
        <v>5440</v>
      </c>
      <c r="BR76" s="110" t="s">
        <v>5440</v>
      </c>
      <c r="BS76" s="110" t="s">
        <v>5440</v>
      </c>
      <c r="BT76" s="110" t="s">
        <v>5440</v>
      </c>
      <c r="BU76" s="110" t="s">
        <v>5440</v>
      </c>
      <c r="BV76" s="110" t="s">
        <v>5440</v>
      </c>
      <c r="BW76" s="110" t="s">
        <v>5832</v>
      </c>
      <c r="BX76" s="110" t="s">
        <v>14</v>
      </c>
      <c r="BY76" s="110" t="e">
        <f>VLOOKUP(BO76,#REF!,10,0)</f>
        <v>#REF!</v>
      </c>
      <c r="BZ76" s="110"/>
    </row>
    <row r="77" spans="1:78" x14ac:dyDescent="0.2">
      <c r="A77" s="153" t="s">
        <v>567</v>
      </c>
      <c r="B77" s="153"/>
      <c r="C77" s="100" t="s">
        <v>387</v>
      </c>
      <c r="D77" s="68"/>
      <c r="Q77" s="68" t="s">
        <v>387</v>
      </c>
      <c r="AZ77" s="110" t="s">
        <v>5986</v>
      </c>
      <c r="BA77" s="110" t="s">
        <v>5861</v>
      </c>
      <c r="BB77" s="110">
        <v>2016</v>
      </c>
      <c r="BC77" s="110">
        <v>0</v>
      </c>
      <c r="BD77" s="110" t="s">
        <v>5832</v>
      </c>
      <c r="BE77" s="110" t="s">
        <v>5852</v>
      </c>
      <c r="BF77" s="110"/>
      <c r="BO77" s="154" t="s">
        <v>5987</v>
      </c>
      <c r="BP77" s="154" t="s">
        <v>5832</v>
      </c>
      <c r="BQ77" s="110" t="s">
        <v>5440</v>
      </c>
      <c r="BR77" s="110" t="s">
        <v>5440</v>
      </c>
      <c r="BS77" s="110" t="s">
        <v>5832</v>
      </c>
      <c r="BT77" s="110" t="s">
        <v>5832</v>
      </c>
      <c r="BU77" s="110" t="s">
        <v>5440</v>
      </c>
      <c r="BV77" s="110" t="s">
        <v>5440</v>
      </c>
      <c r="BW77" s="110" t="s">
        <v>5440</v>
      </c>
      <c r="BX77" s="110" t="s">
        <v>14</v>
      </c>
      <c r="BY77" s="110" t="e">
        <f>VLOOKUP(BO77,#REF!,10,0)</f>
        <v>#REF!</v>
      </c>
      <c r="BZ77" s="110"/>
    </row>
    <row r="78" spans="1:78" x14ac:dyDescent="0.2">
      <c r="A78" s="153" t="s">
        <v>569</v>
      </c>
      <c r="B78" s="153"/>
      <c r="C78" s="100" t="s">
        <v>2893</v>
      </c>
      <c r="D78" s="68"/>
      <c r="Q78" s="68" t="s">
        <v>2893</v>
      </c>
      <c r="AZ78" s="110" t="s">
        <v>5988</v>
      </c>
      <c r="BA78" s="110" t="s">
        <v>5861</v>
      </c>
      <c r="BB78" s="110">
        <v>2016</v>
      </c>
      <c r="BC78" s="110">
        <v>0</v>
      </c>
      <c r="BD78" s="110" t="s">
        <v>5832</v>
      </c>
      <c r="BE78" s="110" t="s">
        <v>5852</v>
      </c>
      <c r="BF78" s="110"/>
      <c r="BO78" s="154" t="s">
        <v>1666</v>
      </c>
      <c r="BP78" s="154" t="s">
        <v>3512</v>
      </c>
      <c r="BQ78" s="110" t="s">
        <v>5440</v>
      </c>
      <c r="BR78" s="110" t="s">
        <v>5440</v>
      </c>
      <c r="BS78" s="110" t="s">
        <v>5440</v>
      </c>
      <c r="BT78" s="110" t="s">
        <v>5440</v>
      </c>
      <c r="BU78" s="110" t="s">
        <v>5440</v>
      </c>
      <c r="BV78" s="110" t="s">
        <v>5440</v>
      </c>
      <c r="BW78" s="110" t="s">
        <v>5832</v>
      </c>
      <c r="BX78" s="110" t="s">
        <v>14</v>
      </c>
      <c r="BY78" s="110" t="e">
        <f>VLOOKUP(BO78,#REF!,10,0)</f>
        <v>#REF!</v>
      </c>
      <c r="BZ78" s="110"/>
    </row>
    <row r="79" spans="1:78" x14ac:dyDescent="0.2">
      <c r="A79" s="153" t="s">
        <v>571</v>
      </c>
      <c r="B79" s="153"/>
      <c r="C79" s="100" t="s">
        <v>479</v>
      </c>
      <c r="D79" s="68"/>
      <c r="Q79" s="68" t="s">
        <v>479</v>
      </c>
      <c r="AZ79" s="110" t="s">
        <v>5989</v>
      </c>
      <c r="BA79" s="110" t="s">
        <v>5851</v>
      </c>
      <c r="BB79" s="110">
        <v>2014</v>
      </c>
      <c r="BC79" s="110">
        <v>0</v>
      </c>
      <c r="BD79" s="110" t="s">
        <v>3512</v>
      </c>
      <c r="BE79" s="110" t="s">
        <v>5852</v>
      </c>
      <c r="BF79" s="110"/>
      <c r="BO79" s="154" t="s">
        <v>2506</v>
      </c>
      <c r="BP79" s="154" t="s">
        <v>3512</v>
      </c>
      <c r="BQ79" s="110" t="s">
        <v>5440</v>
      </c>
      <c r="BR79" s="110" t="s">
        <v>5440</v>
      </c>
      <c r="BS79" s="110" t="s">
        <v>5440</v>
      </c>
      <c r="BT79" s="110" t="s">
        <v>5440</v>
      </c>
      <c r="BU79" s="110" t="s">
        <v>5440</v>
      </c>
      <c r="BV79" s="110" t="s">
        <v>5440</v>
      </c>
      <c r="BW79" s="110" t="s">
        <v>5832</v>
      </c>
      <c r="BX79" s="110" t="s">
        <v>14</v>
      </c>
      <c r="BY79" s="110" t="e">
        <f>VLOOKUP(BO79,#REF!,10,0)</f>
        <v>#REF!</v>
      </c>
      <c r="BZ79" s="110"/>
    </row>
    <row r="80" spans="1:78" x14ac:dyDescent="0.2">
      <c r="A80" s="153" t="s">
        <v>574</v>
      </c>
      <c r="B80" s="153"/>
      <c r="C80" s="100" t="s">
        <v>482</v>
      </c>
      <c r="D80" s="68"/>
      <c r="Q80" s="68" t="s">
        <v>482</v>
      </c>
      <c r="AM80" s="202"/>
      <c r="AZ80" s="110" t="s">
        <v>5990</v>
      </c>
      <c r="BA80" s="110" t="s">
        <v>5851</v>
      </c>
      <c r="BB80" s="110">
        <v>2016</v>
      </c>
      <c r="BC80" s="110">
        <v>0</v>
      </c>
      <c r="BD80" s="110" t="s">
        <v>3512</v>
      </c>
      <c r="BE80" s="110" t="s">
        <v>5852</v>
      </c>
      <c r="BF80" s="110"/>
      <c r="BO80" s="154" t="s">
        <v>1256</v>
      </c>
      <c r="BP80" s="154" t="s">
        <v>3512</v>
      </c>
      <c r="BQ80" s="110" t="s">
        <v>5440</v>
      </c>
      <c r="BR80" s="110" t="s">
        <v>5440</v>
      </c>
      <c r="BS80" s="110" t="s">
        <v>5440</v>
      </c>
      <c r="BT80" s="110" t="s">
        <v>5440</v>
      </c>
      <c r="BU80" s="110" t="s">
        <v>5440</v>
      </c>
      <c r="BV80" s="110" t="s">
        <v>5440</v>
      </c>
      <c r="BW80" s="110" t="s">
        <v>5832</v>
      </c>
      <c r="BX80" s="110" t="s">
        <v>14</v>
      </c>
      <c r="BY80" s="110" t="e">
        <f>VLOOKUP(BO80,#REF!,10,0)</f>
        <v>#REF!</v>
      </c>
      <c r="BZ80" s="110"/>
    </row>
    <row r="81" spans="1:78" x14ac:dyDescent="0.2">
      <c r="A81" s="153" t="s">
        <v>576</v>
      </c>
      <c r="B81" s="153"/>
      <c r="C81" s="100" t="s">
        <v>918</v>
      </c>
      <c r="D81" s="68"/>
      <c r="Q81" s="68" t="s">
        <v>918</v>
      </c>
      <c r="AZ81" s="110" t="s">
        <v>5991</v>
      </c>
      <c r="BA81" s="110" t="s">
        <v>5851</v>
      </c>
      <c r="BB81" s="110">
        <v>2016</v>
      </c>
      <c r="BC81" s="110">
        <v>0</v>
      </c>
      <c r="BD81" s="110" t="s">
        <v>3512</v>
      </c>
      <c r="BE81" s="110" t="s">
        <v>5852</v>
      </c>
      <c r="BF81" s="110"/>
      <c r="BO81" s="154" t="s">
        <v>3438</v>
      </c>
      <c r="BP81" s="154" t="s">
        <v>3512</v>
      </c>
      <c r="BQ81" s="110" t="s">
        <v>5440</v>
      </c>
      <c r="BR81" s="110" t="s">
        <v>5440</v>
      </c>
      <c r="BS81" s="110" t="s">
        <v>5440</v>
      </c>
      <c r="BT81" s="110" t="s">
        <v>5440</v>
      </c>
      <c r="BU81" s="110" t="s">
        <v>5440</v>
      </c>
      <c r="BV81" s="110" t="s">
        <v>5440</v>
      </c>
      <c r="BW81" s="110" t="s">
        <v>5832</v>
      </c>
      <c r="BX81" s="110" t="s">
        <v>14</v>
      </c>
      <c r="BY81" s="110" t="e">
        <f>VLOOKUP(BO81,#REF!,10,0)</f>
        <v>#REF!</v>
      </c>
      <c r="BZ81" s="110"/>
    </row>
    <row r="82" spans="1:78" x14ac:dyDescent="0.2">
      <c r="A82" s="153" t="s">
        <v>579</v>
      </c>
      <c r="B82" s="153"/>
      <c r="C82" s="100" t="s">
        <v>4767</v>
      </c>
      <c r="D82" s="68"/>
      <c r="Q82" s="68" t="s">
        <v>4767</v>
      </c>
      <c r="AZ82" s="110" t="s">
        <v>5992</v>
      </c>
      <c r="BA82" s="110" t="s">
        <v>5861</v>
      </c>
      <c r="BB82" s="110">
        <v>2017</v>
      </c>
      <c r="BC82" s="110">
        <v>0</v>
      </c>
      <c r="BD82" s="110" t="s">
        <v>5832</v>
      </c>
      <c r="BE82" s="110" t="s">
        <v>5852</v>
      </c>
      <c r="BF82" s="110"/>
      <c r="BO82" s="154" t="s">
        <v>3150</v>
      </c>
      <c r="BP82" s="154" t="s">
        <v>3512</v>
      </c>
      <c r="BQ82" s="110" t="s">
        <v>5440</v>
      </c>
      <c r="BR82" s="110" t="s">
        <v>5440</v>
      </c>
      <c r="BS82" s="110" t="s">
        <v>5440</v>
      </c>
      <c r="BT82" s="110" t="s">
        <v>5440</v>
      </c>
      <c r="BU82" s="110" t="s">
        <v>5440</v>
      </c>
      <c r="BV82" s="110" t="s">
        <v>5440</v>
      </c>
      <c r="BW82" s="110" t="s">
        <v>5832</v>
      </c>
      <c r="BX82" s="110" t="s">
        <v>14</v>
      </c>
      <c r="BY82" s="110" t="e">
        <f>VLOOKUP(BO82,#REF!,10,0)</f>
        <v>#REF!</v>
      </c>
      <c r="BZ82" s="110"/>
    </row>
    <row r="83" spans="1:78" x14ac:dyDescent="0.2">
      <c r="A83" s="153" t="s">
        <v>581</v>
      </c>
      <c r="B83" s="153"/>
      <c r="C83" s="100" t="s">
        <v>742</v>
      </c>
      <c r="D83" s="68"/>
      <c r="Q83" s="7" t="s">
        <v>742</v>
      </c>
      <c r="AZ83" s="110" t="s">
        <v>5993</v>
      </c>
      <c r="BA83" s="110" t="s">
        <v>5861</v>
      </c>
      <c r="BB83" s="110">
        <v>2017</v>
      </c>
      <c r="BC83" s="110">
        <v>0</v>
      </c>
      <c r="BD83" s="110" t="s">
        <v>5832</v>
      </c>
      <c r="BE83" s="110" t="s">
        <v>5852</v>
      </c>
      <c r="BF83" s="110"/>
      <c r="BO83" s="154" t="s">
        <v>1942</v>
      </c>
      <c r="BP83" s="154" t="s">
        <v>3512</v>
      </c>
      <c r="BQ83" s="110" t="s">
        <v>5440</v>
      </c>
      <c r="BR83" s="110" t="s">
        <v>5440</v>
      </c>
      <c r="BS83" s="110" t="s">
        <v>5440</v>
      </c>
      <c r="BT83" s="110" t="s">
        <v>5440</v>
      </c>
      <c r="BU83" s="110" t="s">
        <v>5440</v>
      </c>
      <c r="BV83" s="110" t="s">
        <v>5440</v>
      </c>
      <c r="BW83" s="110" t="s">
        <v>5832</v>
      </c>
      <c r="BX83" s="110" t="s">
        <v>14</v>
      </c>
      <c r="BY83" s="110" t="e">
        <f>VLOOKUP(BO83,#REF!,10,0)</f>
        <v>#REF!</v>
      </c>
      <c r="BZ83" s="110"/>
    </row>
    <row r="84" spans="1:78" x14ac:dyDescent="0.2">
      <c r="A84" s="153" t="s">
        <v>583</v>
      </c>
      <c r="B84" s="153"/>
      <c r="C84" s="100"/>
      <c r="D84" s="68"/>
      <c r="AZ84" s="110" t="s">
        <v>5994</v>
      </c>
      <c r="BA84" s="110" t="s">
        <v>5861</v>
      </c>
      <c r="BB84" s="110">
        <v>2017</v>
      </c>
      <c r="BC84" s="110">
        <v>0</v>
      </c>
      <c r="BD84" s="110" t="s">
        <v>5832</v>
      </c>
      <c r="BE84" s="110" t="s">
        <v>5852</v>
      </c>
      <c r="BF84" s="110"/>
      <c r="BO84" s="154" t="s">
        <v>5995</v>
      </c>
      <c r="BP84" s="154" t="s">
        <v>3512</v>
      </c>
      <c r="BQ84" s="110" t="s">
        <v>5440</v>
      </c>
      <c r="BR84" s="110" t="s">
        <v>5440</v>
      </c>
      <c r="BS84" s="110" t="s">
        <v>5440</v>
      </c>
      <c r="BT84" s="110" t="s">
        <v>5440</v>
      </c>
      <c r="BU84" s="110" t="s">
        <v>5440</v>
      </c>
      <c r="BV84" s="110" t="s">
        <v>5440</v>
      </c>
      <c r="BW84" s="110" t="s">
        <v>5832</v>
      </c>
      <c r="BX84" s="110" t="s">
        <v>14</v>
      </c>
      <c r="BY84" s="110" t="e">
        <f>VLOOKUP(BO84,#REF!,10,0)</f>
        <v>#REF!</v>
      </c>
      <c r="BZ84" s="110"/>
    </row>
    <row r="85" spans="1:78" x14ac:dyDescent="0.2">
      <c r="A85" s="153" t="s">
        <v>586</v>
      </c>
      <c r="B85" s="153"/>
      <c r="C85" s="100"/>
      <c r="D85" s="68"/>
      <c r="AZ85" s="110" t="s">
        <v>5996</v>
      </c>
      <c r="BA85" s="110" t="s">
        <v>5861</v>
      </c>
      <c r="BB85" s="110">
        <v>2016</v>
      </c>
      <c r="BC85" s="110">
        <v>0</v>
      </c>
      <c r="BD85" s="110" t="s">
        <v>5832</v>
      </c>
      <c r="BE85" s="110" t="s">
        <v>5852</v>
      </c>
      <c r="BF85" s="110"/>
      <c r="BO85" s="154" t="s">
        <v>5997</v>
      </c>
      <c r="BP85" s="154" t="s">
        <v>3512</v>
      </c>
      <c r="BQ85" s="110" t="s">
        <v>5440</v>
      </c>
      <c r="BR85" s="110" t="s">
        <v>5440</v>
      </c>
      <c r="BS85" s="110" t="s">
        <v>5440</v>
      </c>
      <c r="BT85" s="110" t="s">
        <v>5440</v>
      </c>
      <c r="BU85" s="110" t="s">
        <v>5440</v>
      </c>
      <c r="BV85" s="110" t="s">
        <v>5440</v>
      </c>
      <c r="BW85" s="110" t="s">
        <v>5832</v>
      </c>
      <c r="BX85" s="110" t="s">
        <v>14</v>
      </c>
      <c r="BY85" s="110" t="e">
        <f>VLOOKUP(BO85,#REF!,10,0)</f>
        <v>#REF!</v>
      </c>
      <c r="BZ85" s="110"/>
    </row>
    <row r="86" spans="1:78" x14ac:dyDescent="0.2">
      <c r="A86" s="153" t="s">
        <v>589</v>
      </c>
      <c r="B86" s="153"/>
      <c r="C86" s="100"/>
      <c r="D86" s="68"/>
      <c r="AZ86" s="110" t="s">
        <v>5998</v>
      </c>
      <c r="BA86" s="110" t="s">
        <v>5878</v>
      </c>
      <c r="BB86" s="110">
        <v>2017</v>
      </c>
      <c r="BC86" s="110">
        <v>0</v>
      </c>
      <c r="BD86" s="110" t="s">
        <v>5832</v>
      </c>
      <c r="BE86" s="110" t="s">
        <v>5852</v>
      </c>
      <c r="BF86" s="110"/>
      <c r="BO86" s="154" t="s">
        <v>5999</v>
      </c>
      <c r="BP86" s="154" t="s">
        <v>3512</v>
      </c>
      <c r="BQ86" s="110" t="s">
        <v>5440</v>
      </c>
      <c r="BR86" s="110" t="s">
        <v>5440</v>
      </c>
      <c r="BS86" s="110" t="s">
        <v>5440</v>
      </c>
      <c r="BT86" s="110" t="s">
        <v>5440</v>
      </c>
      <c r="BU86" s="110" t="s">
        <v>5440</v>
      </c>
      <c r="BV86" s="110" t="s">
        <v>5832</v>
      </c>
      <c r="BW86" s="110" t="s">
        <v>5440</v>
      </c>
      <c r="BX86" s="110" t="s">
        <v>14</v>
      </c>
      <c r="BY86" s="110" t="e">
        <f>VLOOKUP(BO86,#REF!,10,0)</f>
        <v>#REF!</v>
      </c>
      <c r="BZ86" s="149"/>
    </row>
    <row r="87" spans="1:78" x14ac:dyDescent="0.2">
      <c r="A87" s="153" t="s">
        <v>592</v>
      </c>
      <c r="B87" s="153"/>
      <c r="C87" s="100"/>
      <c r="D87" s="68"/>
      <c r="AZ87" s="110" t="s">
        <v>6000</v>
      </c>
      <c r="BA87" s="110" t="s">
        <v>5851</v>
      </c>
      <c r="BB87" s="110">
        <v>2016</v>
      </c>
      <c r="BC87" s="110">
        <v>0</v>
      </c>
      <c r="BD87" s="110" t="s">
        <v>3512</v>
      </c>
      <c r="BE87" s="110" t="s">
        <v>5852</v>
      </c>
      <c r="BF87" s="110"/>
      <c r="BO87" s="154" t="s">
        <v>6001</v>
      </c>
      <c r="BP87" s="154" t="s">
        <v>3512</v>
      </c>
      <c r="BQ87" s="110" t="s">
        <v>5440</v>
      </c>
      <c r="BR87" s="110" t="s">
        <v>5440</v>
      </c>
      <c r="BS87" s="110" t="s">
        <v>5440</v>
      </c>
      <c r="BT87" s="110" t="s">
        <v>5440</v>
      </c>
      <c r="BU87" s="110" t="s">
        <v>5832</v>
      </c>
      <c r="BV87" s="110" t="s">
        <v>5440</v>
      </c>
      <c r="BW87" s="110" t="s">
        <v>5440</v>
      </c>
      <c r="BX87" s="110" t="s">
        <v>14</v>
      </c>
      <c r="BY87" s="110" t="e">
        <f>VLOOKUP(BO87,#REF!,10,0)</f>
        <v>#REF!</v>
      </c>
      <c r="BZ87" s="110"/>
    </row>
    <row r="88" spans="1:78" x14ac:dyDescent="0.2">
      <c r="A88" s="153" t="s">
        <v>595</v>
      </c>
      <c r="B88" s="153"/>
      <c r="C88" s="100"/>
      <c r="D88" s="68"/>
      <c r="AM88"/>
      <c r="AZ88" s="110" t="s">
        <v>6002</v>
      </c>
      <c r="BA88" s="110" t="s">
        <v>5861</v>
      </c>
      <c r="BB88" s="110">
        <v>2017</v>
      </c>
      <c r="BC88" s="110">
        <v>0</v>
      </c>
      <c r="BD88" s="110" t="s">
        <v>5832</v>
      </c>
      <c r="BE88" s="110" t="s">
        <v>5852</v>
      </c>
      <c r="BF88" s="110"/>
      <c r="BO88" s="154" t="s">
        <v>6003</v>
      </c>
      <c r="BP88" s="154" t="s">
        <v>3512</v>
      </c>
      <c r="BQ88" s="110" t="s">
        <v>5440</v>
      </c>
      <c r="BR88" s="110" t="s">
        <v>5440</v>
      </c>
      <c r="BS88" s="110" t="s">
        <v>5440</v>
      </c>
      <c r="BT88" s="110" t="s">
        <v>5440</v>
      </c>
      <c r="BU88" s="110" t="s">
        <v>5832</v>
      </c>
      <c r="BV88" s="110" t="s">
        <v>5440</v>
      </c>
      <c r="BW88" s="110" t="s">
        <v>5440</v>
      </c>
      <c r="BX88" s="110" t="s">
        <v>14</v>
      </c>
      <c r="BY88" s="110" t="e">
        <f>VLOOKUP(BO88,#REF!,10,0)</f>
        <v>#REF!</v>
      </c>
      <c r="BZ88" s="149"/>
    </row>
    <row r="89" spans="1:78" x14ac:dyDescent="0.2">
      <c r="A89" s="153" t="s">
        <v>597</v>
      </c>
      <c r="B89" s="153"/>
      <c r="C89" s="100"/>
      <c r="D89" s="68"/>
      <c r="AM89"/>
      <c r="AZ89" s="110" t="s">
        <v>6004</v>
      </c>
      <c r="BA89" s="110" t="s">
        <v>5861</v>
      </c>
      <c r="BB89" s="110">
        <v>2016</v>
      </c>
      <c r="BC89" s="110">
        <v>0</v>
      </c>
      <c r="BD89" s="110" t="s">
        <v>5832</v>
      </c>
      <c r="BE89" s="110" t="s">
        <v>5852</v>
      </c>
      <c r="BF89" s="110"/>
      <c r="BO89" s="154" t="s">
        <v>2052</v>
      </c>
      <c r="BP89" s="154" t="s">
        <v>3512</v>
      </c>
      <c r="BQ89" s="110" t="s">
        <v>5440</v>
      </c>
      <c r="BR89" s="110" t="s">
        <v>5440</v>
      </c>
      <c r="BS89" s="110" t="s">
        <v>5440</v>
      </c>
      <c r="BT89" s="110" t="s">
        <v>5440</v>
      </c>
      <c r="BU89" s="110" t="s">
        <v>5440</v>
      </c>
      <c r="BV89" s="110" t="s">
        <v>5440</v>
      </c>
      <c r="BW89" s="110" t="s">
        <v>5832</v>
      </c>
      <c r="BX89" s="110" t="s">
        <v>14</v>
      </c>
      <c r="BY89" s="110" t="e">
        <f>VLOOKUP(BO89,#REF!,10,0)</f>
        <v>#REF!</v>
      </c>
      <c r="BZ89" s="110"/>
    </row>
    <row r="90" spans="1:78" x14ac:dyDescent="0.2">
      <c r="A90" s="153" t="s">
        <v>602</v>
      </c>
      <c r="B90" s="153"/>
      <c r="C90" s="100"/>
      <c r="D90" s="68"/>
      <c r="AM90"/>
      <c r="AZ90" s="110" t="s">
        <v>6005</v>
      </c>
      <c r="BA90" s="110" t="s">
        <v>5861</v>
      </c>
      <c r="BB90" s="110">
        <v>2017</v>
      </c>
      <c r="BC90" s="110">
        <v>0</v>
      </c>
      <c r="BD90" s="110" t="s">
        <v>5832</v>
      </c>
      <c r="BE90" s="110" t="s">
        <v>5852</v>
      </c>
      <c r="BF90" s="110"/>
      <c r="BO90" s="154" t="s">
        <v>6006</v>
      </c>
      <c r="BP90" s="154" t="s">
        <v>5832</v>
      </c>
      <c r="BQ90" s="110" t="s">
        <v>5440</v>
      </c>
      <c r="BR90" s="110" t="s">
        <v>5440</v>
      </c>
      <c r="BS90" s="110" t="s">
        <v>5832</v>
      </c>
      <c r="BT90" s="110" t="s">
        <v>5440</v>
      </c>
      <c r="BU90" s="110" t="s">
        <v>5440</v>
      </c>
      <c r="BV90" s="110" t="s">
        <v>5440</v>
      </c>
      <c r="BW90" s="110" t="s">
        <v>5832</v>
      </c>
      <c r="BX90" s="110" t="s">
        <v>14</v>
      </c>
      <c r="BY90" s="110" t="e">
        <f>VLOOKUP(BO90,#REF!,10,0)</f>
        <v>#REF!</v>
      </c>
      <c r="BZ90" s="110"/>
    </row>
    <row r="91" spans="1:78" x14ac:dyDescent="0.2">
      <c r="A91" s="153" t="s">
        <v>604</v>
      </c>
      <c r="B91" s="153"/>
      <c r="C91" s="100"/>
      <c r="D91" s="68"/>
      <c r="AM91"/>
      <c r="AZ91" s="110" t="s">
        <v>6007</v>
      </c>
      <c r="BA91" s="110" t="s">
        <v>5861</v>
      </c>
      <c r="BB91" s="110">
        <v>2014</v>
      </c>
      <c r="BC91" s="110">
        <v>0</v>
      </c>
      <c r="BD91" s="110" t="s">
        <v>5832</v>
      </c>
      <c r="BE91" s="110" t="s">
        <v>5852</v>
      </c>
      <c r="BF91" s="110"/>
      <c r="BO91" s="154" t="s">
        <v>4738</v>
      </c>
      <c r="BP91" s="154" t="s">
        <v>3512</v>
      </c>
      <c r="BQ91" s="110" t="s">
        <v>5440</v>
      </c>
      <c r="BR91" s="110" t="s">
        <v>5440</v>
      </c>
      <c r="BS91" s="110" t="s">
        <v>5440</v>
      </c>
      <c r="BT91" s="110" t="s">
        <v>5440</v>
      </c>
      <c r="BU91" s="110" t="s">
        <v>5440</v>
      </c>
      <c r="BV91" s="110" t="s">
        <v>5440</v>
      </c>
      <c r="BW91" s="110" t="s">
        <v>5832</v>
      </c>
      <c r="BX91" s="110" t="s">
        <v>14</v>
      </c>
      <c r="BY91" s="110" t="e">
        <f>VLOOKUP(BO91,#REF!,10,0)</f>
        <v>#REF!</v>
      </c>
      <c r="BZ91" s="110"/>
    </row>
    <row r="92" spans="1:78" x14ac:dyDescent="0.2">
      <c r="A92" s="153" t="s">
        <v>606</v>
      </c>
      <c r="B92" s="153"/>
      <c r="C92" s="100"/>
      <c r="D92" s="68"/>
      <c r="AM92"/>
      <c r="AZ92" s="110" t="s">
        <v>6008</v>
      </c>
      <c r="BA92" s="110" t="s">
        <v>5861</v>
      </c>
      <c r="BB92" s="110">
        <v>2017</v>
      </c>
      <c r="BC92" s="110">
        <v>0</v>
      </c>
      <c r="BD92" s="110" t="s">
        <v>5832</v>
      </c>
      <c r="BE92" s="110" t="s">
        <v>5852</v>
      </c>
      <c r="BF92" s="110"/>
      <c r="BO92" s="154" t="s">
        <v>1164</v>
      </c>
      <c r="BP92" s="154" t="s">
        <v>3512</v>
      </c>
      <c r="BQ92" s="110" t="s">
        <v>5440</v>
      </c>
      <c r="BR92" s="110" t="s">
        <v>5440</v>
      </c>
      <c r="BS92" s="110" t="s">
        <v>5440</v>
      </c>
      <c r="BT92" s="110" t="s">
        <v>5440</v>
      </c>
      <c r="BU92" s="110" t="s">
        <v>5440</v>
      </c>
      <c r="BV92" s="110" t="s">
        <v>5440</v>
      </c>
      <c r="BW92" s="110" t="s">
        <v>5832</v>
      </c>
      <c r="BX92" s="110" t="s">
        <v>14</v>
      </c>
      <c r="BY92" s="110" t="e">
        <f>VLOOKUP(BO92,#REF!,10,0)</f>
        <v>#REF!</v>
      </c>
      <c r="BZ92" s="110"/>
    </row>
    <row r="93" spans="1:78" x14ac:dyDescent="0.2">
      <c r="A93" s="153" t="s">
        <v>609</v>
      </c>
      <c r="B93" s="153"/>
      <c r="C93" s="100"/>
      <c r="D93" s="68"/>
      <c r="AM93"/>
      <c r="AZ93" s="110" t="s">
        <v>6009</v>
      </c>
      <c r="BA93" s="110" t="s">
        <v>5861</v>
      </c>
      <c r="BB93" s="110">
        <v>2016</v>
      </c>
      <c r="BC93" s="110">
        <v>0</v>
      </c>
      <c r="BD93" s="110" t="s">
        <v>5832</v>
      </c>
      <c r="BE93" s="110" t="s">
        <v>5852</v>
      </c>
      <c r="BF93" s="110"/>
      <c r="BO93" s="154" t="s">
        <v>3440</v>
      </c>
      <c r="BP93" s="154" t="s">
        <v>5832</v>
      </c>
      <c r="BQ93" s="110" t="s">
        <v>5440</v>
      </c>
      <c r="BR93" s="110" t="s">
        <v>5440</v>
      </c>
      <c r="BS93" s="110" t="s">
        <v>5832</v>
      </c>
      <c r="BT93" s="110" t="s">
        <v>5440</v>
      </c>
      <c r="BU93" s="110" t="s">
        <v>5440</v>
      </c>
      <c r="BV93" s="110" t="s">
        <v>5440</v>
      </c>
      <c r="BW93" s="110" t="s">
        <v>5832</v>
      </c>
      <c r="BX93" s="110" t="s">
        <v>14</v>
      </c>
      <c r="BY93" s="110" t="e">
        <f>VLOOKUP(BO93,#REF!,10,0)</f>
        <v>#REF!</v>
      </c>
      <c r="BZ93" s="110"/>
    </row>
    <row r="94" spans="1:78" x14ac:dyDescent="0.2">
      <c r="A94" s="153" t="s">
        <v>612</v>
      </c>
      <c r="B94" s="153"/>
      <c r="C94" s="100"/>
      <c r="D94" s="68"/>
      <c r="AM94"/>
      <c r="AZ94" s="110" t="s">
        <v>6010</v>
      </c>
      <c r="BA94" s="110" t="s">
        <v>5861</v>
      </c>
      <c r="BB94" s="110">
        <v>2017</v>
      </c>
      <c r="BC94" s="110">
        <v>0</v>
      </c>
      <c r="BD94" s="110" t="s">
        <v>5832</v>
      </c>
      <c r="BE94" s="110" t="s">
        <v>5852</v>
      </c>
      <c r="BF94" s="110"/>
      <c r="BO94" s="154" t="s">
        <v>6011</v>
      </c>
      <c r="BP94" s="154" t="s">
        <v>5832</v>
      </c>
      <c r="BQ94" s="110" t="s">
        <v>5440</v>
      </c>
      <c r="BR94" s="110" t="s">
        <v>5440</v>
      </c>
      <c r="BS94" s="110" t="s">
        <v>5832</v>
      </c>
      <c r="BT94" s="110" t="s">
        <v>5440</v>
      </c>
      <c r="BU94" s="110" t="s">
        <v>5440</v>
      </c>
      <c r="BV94" s="110" t="s">
        <v>5440</v>
      </c>
      <c r="BW94" s="110" t="s">
        <v>5832</v>
      </c>
      <c r="BX94" s="110" t="s">
        <v>14</v>
      </c>
      <c r="BY94" s="110" t="e">
        <f>VLOOKUP(BO94,#REF!,10,0)</f>
        <v>#REF!</v>
      </c>
      <c r="BZ94" s="110"/>
    </row>
    <row r="95" spans="1:78" x14ac:dyDescent="0.2">
      <c r="A95" s="153" t="s">
        <v>615</v>
      </c>
      <c r="B95" s="153"/>
      <c r="C95" s="100"/>
      <c r="D95" s="68"/>
      <c r="AM95"/>
      <c r="AZ95" s="110" t="s">
        <v>6012</v>
      </c>
      <c r="BA95" s="110" t="s">
        <v>5861</v>
      </c>
      <c r="BB95" s="110">
        <v>2016</v>
      </c>
      <c r="BC95" s="110">
        <v>0</v>
      </c>
      <c r="BD95" s="110" t="s">
        <v>5832</v>
      </c>
      <c r="BE95" s="110" t="s">
        <v>5852</v>
      </c>
      <c r="BF95" s="110"/>
      <c r="BO95" s="154" t="s">
        <v>6013</v>
      </c>
      <c r="BP95" s="154" t="s">
        <v>3512</v>
      </c>
      <c r="BQ95" s="110" t="s">
        <v>5440</v>
      </c>
      <c r="BR95" s="110" t="s">
        <v>5440</v>
      </c>
      <c r="BS95" s="110" t="s">
        <v>5440</v>
      </c>
      <c r="BT95" s="110" t="s">
        <v>5440</v>
      </c>
      <c r="BU95" s="110" t="s">
        <v>5440</v>
      </c>
      <c r="BV95" s="110" t="s">
        <v>5440</v>
      </c>
      <c r="BW95" s="110" t="s">
        <v>5832</v>
      </c>
      <c r="BX95" s="110" t="s">
        <v>14</v>
      </c>
      <c r="BY95" s="110" t="e">
        <f>VLOOKUP(BO95,#REF!,10,0)</f>
        <v>#REF!</v>
      </c>
      <c r="BZ95" s="110"/>
    </row>
    <row r="96" spans="1:78" x14ac:dyDescent="0.2">
      <c r="A96" s="153" t="s">
        <v>617</v>
      </c>
      <c r="B96" s="153"/>
      <c r="C96" s="100"/>
      <c r="D96" s="68"/>
      <c r="AM96"/>
      <c r="AZ96" s="110" t="s">
        <v>6014</v>
      </c>
      <c r="BA96" s="110" t="s">
        <v>5878</v>
      </c>
      <c r="BB96" s="110">
        <v>2016</v>
      </c>
      <c r="BC96" s="110">
        <v>0</v>
      </c>
      <c r="BD96" s="110" t="s">
        <v>5832</v>
      </c>
      <c r="BE96" s="110" t="s">
        <v>5852</v>
      </c>
      <c r="BF96" s="110"/>
      <c r="BO96" s="154" t="s">
        <v>969</v>
      </c>
      <c r="BP96" s="154" t="s">
        <v>3512</v>
      </c>
      <c r="BQ96" s="110" t="s">
        <v>5440</v>
      </c>
      <c r="BR96" s="110" t="s">
        <v>5440</v>
      </c>
      <c r="BS96" s="110" t="s">
        <v>5440</v>
      </c>
      <c r="BT96" s="110" t="s">
        <v>5440</v>
      </c>
      <c r="BU96" s="110" t="s">
        <v>5440</v>
      </c>
      <c r="BV96" s="110" t="s">
        <v>5440</v>
      </c>
      <c r="BW96" s="110" t="s">
        <v>5832</v>
      </c>
      <c r="BX96" s="110" t="s">
        <v>14</v>
      </c>
      <c r="BY96" s="110" t="e">
        <f>VLOOKUP(BO96,#REF!,10,0)</f>
        <v>#REF!</v>
      </c>
      <c r="BZ96" s="110"/>
    </row>
    <row r="97" spans="1:78" x14ac:dyDescent="0.2">
      <c r="A97" s="153" t="s">
        <v>621</v>
      </c>
      <c r="B97" s="153"/>
      <c r="C97" s="100"/>
      <c r="D97" s="68"/>
      <c r="AM97"/>
      <c r="AZ97" s="110" t="s">
        <v>6015</v>
      </c>
      <c r="BA97" s="110" t="s">
        <v>5878</v>
      </c>
      <c r="BB97" s="110">
        <v>2017</v>
      </c>
      <c r="BC97" s="110">
        <v>0</v>
      </c>
      <c r="BD97" s="110" t="s">
        <v>5832</v>
      </c>
      <c r="BE97" s="110" t="s">
        <v>5852</v>
      </c>
      <c r="BF97" s="110"/>
      <c r="BO97" s="154" t="s">
        <v>6016</v>
      </c>
      <c r="BP97" s="154" t="s">
        <v>3512</v>
      </c>
      <c r="BQ97" s="110" t="s">
        <v>5440</v>
      </c>
      <c r="BR97" s="110" t="s">
        <v>5440</v>
      </c>
      <c r="BS97" s="110" t="s">
        <v>5440</v>
      </c>
      <c r="BT97" s="110" t="s">
        <v>5440</v>
      </c>
      <c r="BU97" s="110" t="s">
        <v>5440</v>
      </c>
      <c r="BV97" s="110" t="s">
        <v>5440</v>
      </c>
      <c r="BW97" s="110" t="s">
        <v>5832</v>
      </c>
      <c r="BX97" s="110" t="s">
        <v>14</v>
      </c>
      <c r="BY97" s="110" t="e">
        <f>VLOOKUP(BO97,#REF!,10,0)</f>
        <v>#REF!</v>
      </c>
      <c r="BZ97" s="110"/>
    </row>
    <row r="98" spans="1:78" x14ac:dyDescent="0.2">
      <c r="A98" s="153" t="s">
        <v>624</v>
      </c>
      <c r="B98" s="153"/>
      <c r="C98" s="100"/>
      <c r="D98" s="68"/>
      <c r="AM98"/>
      <c r="AZ98" s="110" t="s">
        <v>6017</v>
      </c>
      <c r="BA98" s="110" t="s">
        <v>5861</v>
      </c>
      <c r="BB98" s="110">
        <v>2016</v>
      </c>
      <c r="BC98" s="110">
        <v>0</v>
      </c>
      <c r="BD98" s="110" t="s">
        <v>5832</v>
      </c>
      <c r="BE98" s="110" t="s">
        <v>5852</v>
      </c>
      <c r="BF98" s="110"/>
      <c r="BO98" s="154" t="s">
        <v>6018</v>
      </c>
      <c r="BP98" s="154" t="s">
        <v>3512</v>
      </c>
      <c r="BQ98" s="110" t="s">
        <v>5440</v>
      </c>
      <c r="BR98" s="110" t="s">
        <v>5440</v>
      </c>
      <c r="BS98" s="110" t="s">
        <v>5440</v>
      </c>
      <c r="BT98" s="110" t="s">
        <v>5440</v>
      </c>
      <c r="BU98" s="110" t="s">
        <v>5440</v>
      </c>
      <c r="BV98" s="110" t="s">
        <v>5440</v>
      </c>
      <c r="BW98" s="110" t="s">
        <v>5832</v>
      </c>
      <c r="BX98" s="110" t="s">
        <v>14</v>
      </c>
      <c r="BY98" s="110" t="e">
        <f>VLOOKUP(BO98,#REF!,10,0)</f>
        <v>#REF!</v>
      </c>
      <c r="BZ98" s="110"/>
    </row>
    <row r="99" spans="1:78" x14ac:dyDescent="0.2">
      <c r="A99" s="153" t="s">
        <v>628</v>
      </c>
      <c r="B99" s="153"/>
      <c r="C99" s="100"/>
      <c r="D99" s="68"/>
      <c r="AM99"/>
      <c r="AZ99" s="110" t="s">
        <v>6019</v>
      </c>
      <c r="BA99" s="110" t="s">
        <v>5861</v>
      </c>
      <c r="BB99" s="110">
        <v>2016</v>
      </c>
      <c r="BC99" s="110">
        <v>0</v>
      </c>
      <c r="BD99" s="110" t="s">
        <v>5832</v>
      </c>
      <c r="BE99" s="110" t="s">
        <v>5852</v>
      </c>
      <c r="BF99" s="110"/>
      <c r="BO99" s="154" t="s">
        <v>5867</v>
      </c>
      <c r="BP99" s="154" t="s">
        <v>3512</v>
      </c>
      <c r="BQ99" s="110" t="s">
        <v>5440</v>
      </c>
      <c r="BR99" s="110" t="s">
        <v>5832</v>
      </c>
      <c r="BS99" s="110" t="s">
        <v>5440</v>
      </c>
      <c r="BT99" s="110" t="s">
        <v>5440</v>
      </c>
      <c r="BU99" s="110" t="s">
        <v>5440</v>
      </c>
      <c r="BV99" s="110" t="s">
        <v>5440</v>
      </c>
      <c r="BW99" s="110" t="s">
        <v>5440</v>
      </c>
      <c r="BX99" s="110" t="s">
        <v>14</v>
      </c>
      <c r="BY99" s="110" t="e">
        <f>VLOOKUP(BO99,#REF!,10,0)</f>
        <v>#REF!</v>
      </c>
      <c r="BZ99" s="110"/>
    </row>
    <row r="100" spans="1:78" x14ac:dyDescent="0.2">
      <c r="A100" s="153" t="s">
        <v>631</v>
      </c>
      <c r="B100" s="153"/>
      <c r="C100" s="100"/>
      <c r="D100" s="68"/>
      <c r="AM100"/>
      <c r="AZ100" s="110" t="s">
        <v>6020</v>
      </c>
      <c r="BA100" s="110" t="s">
        <v>5861</v>
      </c>
      <c r="BB100" s="110">
        <v>2016</v>
      </c>
      <c r="BC100" s="110">
        <v>0</v>
      </c>
      <c r="BD100" s="110" t="s">
        <v>5832</v>
      </c>
      <c r="BE100" s="110" t="s">
        <v>5852</v>
      </c>
      <c r="BF100" s="110"/>
      <c r="BO100" s="154" t="s">
        <v>936</v>
      </c>
      <c r="BP100" s="154" t="s">
        <v>3512</v>
      </c>
      <c r="BQ100" s="110" t="s">
        <v>5440</v>
      </c>
      <c r="BR100" s="110" t="s">
        <v>5440</v>
      </c>
      <c r="BS100" s="110" t="s">
        <v>5440</v>
      </c>
      <c r="BT100" s="110" t="s">
        <v>5440</v>
      </c>
      <c r="BU100" s="110" t="s">
        <v>5440</v>
      </c>
      <c r="BV100" s="110" t="s">
        <v>5440</v>
      </c>
      <c r="BW100" s="110" t="s">
        <v>5832</v>
      </c>
      <c r="BX100" s="110" t="s">
        <v>14</v>
      </c>
      <c r="BY100" s="110" t="e">
        <f>VLOOKUP(BO100,#REF!,10,0)</f>
        <v>#REF!</v>
      </c>
      <c r="BZ100" s="110"/>
    </row>
    <row r="101" spans="1:78" x14ac:dyDescent="0.2">
      <c r="A101" s="153" t="s">
        <v>634</v>
      </c>
      <c r="B101" s="153"/>
      <c r="C101" s="100"/>
      <c r="D101" s="68"/>
      <c r="AM101"/>
      <c r="AZ101" s="110" t="s">
        <v>6021</v>
      </c>
      <c r="BA101" s="110" t="s">
        <v>5861</v>
      </c>
      <c r="BB101" s="110">
        <v>1935</v>
      </c>
      <c r="BC101" s="110">
        <v>2016</v>
      </c>
      <c r="BD101" s="110" t="s">
        <v>5832</v>
      </c>
      <c r="BE101" s="110" t="s">
        <v>5852</v>
      </c>
      <c r="BF101" s="110"/>
      <c r="BO101" s="154" t="s">
        <v>1611</v>
      </c>
      <c r="BP101" s="154" t="s">
        <v>3512</v>
      </c>
      <c r="BQ101" s="110" t="s">
        <v>5440</v>
      </c>
      <c r="BR101" s="110" t="s">
        <v>5440</v>
      </c>
      <c r="BS101" s="110" t="s">
        <v>5440</v>
      </c>
      <c r="BT101" s="110" t="s">
        <v>5440</v>
      </c>
      <c r="BU101" s="110" t="s">
        <v>5440</v>
      </c>
      <c r="BV101" s="110" t="s">
        <v>5440</v>
      </c>
      <c r="BW101" s="110" t="s">
        <v>5832</v>
      </c>
      <c r="BX101" s="110" t="s">
        <v>14</v>
      </c>
      <c r="BY101" s="110" t="e">
        <f>VLOOKUP(BO101,#REF!,10,0)</f>
        <v>#REF!</v>
      </c>
      <c r="BZ101" s="110"/>
    </row>
    <row r="102" spans="1:78" x14ac:dyDescent="0.2">
      <c r="A102" s="153" t="s">
        <v>636</v>
      </c>
      <c r="B102" s="153"/>
      <c r="C102" s="100"/>
      <c r="D102" s="68"/>
      <c r="AM102"/>
      <c r="AZ102" s="110" t="s">
        <v>6022</v>
      </c>
      <c r="BA102" s="110" t="s">
        <v>5861</v>
      </c>
      <c r="BB102" s="110">
        <v>2016</v>
      </c>
      <c r="BC102" s="110">
        <v>0</v>
      </c>
      <c r="BD102" s="110" t="s">
        <v>5832</v>
      </c>
      <c r="BE102" s="110" t="s">
        <v>5852</v>
      </c>
      <c r="BF102" s="110"/>
      <c r="BO102" s="154" t="s">
        <v>1407</v>
      </c>
      <c r="BP102" s="154" t="s">
        <v>3512</v>
      </c>
      <c r="BQ102" s="110" t="s">
        <v>5440</v>
      </c>
      <c r="BR102" s="110" t="s">
        <v>5440</v>
      </c>
      <c r="BS102" s="110" t="s">
        <v>5440</v>
      </c>
      <c r="BT102" s="110" t="s">
        <v>5440</v>
      </c>
      <c r="BU102" s="110" t="s">
        <v>5440</v>
      </c>
      <c r="BV102" s="110" t="s">
        <v>5440</v>
      </c>
      <c r="BW102" s="110" t="s">
        <v>5832</v>
      </c>
      <c r="BX102" s="110" t="s">
        <v>14</v>
      </c>
      <c r="BY102" s="110" t="e">
        <f>VLOOKUP(BO102,#REF!,10,0)</f>
        <v>#REF!</v>
      </c>
      <c r="BZ102" s="110"/>
    </row>
    <row r="103" spans="1:78" x14ac:dyDescent="0.2">
      <c r="A103" s="153" t="s">
        <v>638</v>
      </c>
      <c r="B103" s="153"/>
      <c r="C103" s="100"/>
      <c r="D103" s="68"/>
      <c r="AM103"/>
      <c r="AZ103" s="110" t="s">
        <v>6023</v>
      </c>
      <c r="BA103" s="110" t="s">
        <v>5861</v>
      </c>
      <c r="BB103" s="110">
        <v>2017</v>
      </c>
      <c r="BC103" s="110">
        <v>0</v>
      </c>
      <c r="BD103" s="110" t="s">
        <v>5832</v>
      </c>
      <c r="BE103" s="110" t="s">
        <v>5852</v>
      </c>
      <c r="BF103" s="110"/>
      <c r="BO103" s="154" t="s">
        <v>6024</v>
      </c>
      <c r="BP103" s="154" t="s">
        <v>5832</v>
      </c>
      <c r="BQ103" s="110" t="s">
        <v>5832</v>
      </c>
      <c r="BR103" s="110" t="s">
        <v>5440</v>
      </c>
      <c r="BS103" s="110" t="s">
        <v>5440</v>
      </c>
      <c r="BT103" s="110" t="s">
        <v>5440</v>
      </c>
      <c r="BU103" s="110" t="s">
        <v>5440</v>
      </c>
      <c r="BV103" s="110" t="s">
        <v>5440</v>
      </c>
      <c r="BW103" s="110" t="s">
        <v>5440</v>
      </c>
      <c r="BX103" s="110" t="s">
        <v>14</v>
      </c>
      <c r="BY103" s="110" t="e">
        <f>VLOOKUP(BO103,#REF!,10,0)</f>
        <v>#REF!</v>
      </c>
      <c r="BZ103" s="110"/>
    </row>
    <row r="104" spans="1:78" x14ac:dyDescent="0.2">
      <c r="A104" s="153" t="s">
        <v>640</v>
      </c>
      <c r="B104" s="153"/>
      <c r="C104" s="100"/>
      <c r="D104" s="68"/>
      <c r="AM104"/>
      <c r="AZ104" s="110" t="s">
        <v>6025</v>
      </c>
      <c r="BA104" s="110" t="s">
        <v>5861</v>
      </c>
      <c r="BB104" s="110">
        <v>2016</v>
      </c>
      <c r="BC104" s="110">
        <v>0</v>
      </c>
      <c r="BD104" s="110" t="s">
        <v>5832</v>
      </c>
      <c r="BE104" s="110" t="s">
        <v>5852</v>
      </c>
      <c r="BF104" s="110"/>
      <c r="BO104" s="154" t="s">
        <v>6026</v>
      </c>
      <c r="BP104" s="154" t="s">
        <v>5832</v>
      </c>
      <c r="BQ104" s="110" t="s">
        <v>5832</v>
      </c>
      <c r="BR104" s="110" t="s">
        <v>5440</v>
      </c>
      <c r="BS104" s="110" t="s">
        <v>5440</v>
      </c>
      <c r="BT104" s="110" t="s">
        <v>5440</v>
      </c>
      <c r="BU104" s="110" t="s">
        <v>5440</v>
      </c>
      <c r="BV104" s="110" t="s">
        <v>5440</v>
      </c>
      <c r="BW104" s="110" t="s">
        <v>5440</v>
      </c>
      <c r="BX104" s="110" t="s">
        <v>14</v>
      </c>
      <c r="BY104" s="110" t="e">
        <f>VLOOKUP(BO104,#REF!,10,0)</f>
        <v>#REF!</v>
      </c>
      <c r="BZ104" s="110"/>
    </row>
    <row r="105" spans="1:78" x14ac:dyDescent="0.2">
      <c r="A105" s="153" t="s">
        <v>642</v>
      </c>
      <c r="B105" s="153"/>
      <c r="C105" s="100"/>
      <c r="D105" s="68"/>
      <c r="AM105"/>
      <c r="AZ105" s="110" t="s">
        <v>6027</v>
      </c>
      <c r="BA105" s="110" t="s">
        <v>5861</v>
      </c>
      <c r="BB105" s="110">
        <v>2016</v>
      </c>
      <c r="BC105" s="110">
        <v>0</v>
      </c>
      <c r="BD105" s="110" t="s">
        <v>5832</v>
      </c>
      <c r="BE105" s="110" t="s">
        <v>5852</v>
      </c>
      <c r="BF105" s="110"/>
      <c r="BO105" s="154" t="s">
        <v>6028</v>
      </c>
      <c r="BP105" s="154" t="s">
        <v>3512</v>
      </c>
      <c r="BQ105" s="110" t="s">
        <v>5440</v>
      </c>
      <c r="BR105" s="110" t="s">
        <v>5440</v>
      </c>
      <c r="BS105" s="110" t="s">
        <v>5440</v>
      </c>
      <c r="BT105" s="110" t="s">
        <v>5440</v>
      </c>
      <c r="BU105" s="110" t="s">
        <v>5440</v>
      </c>
      <c r="BV105" s="110" t="s">
        <v>5440</v>
      </c>
      <c r="BW105" s="110" t="s">
        <v>5832</v>
      </c>
      <c r="BX105" s="110" t="s">
        <v>14</v>
      </c>
      <c r="BY105" s="110" t="e">
        <f>VLOOKUP(BO105,#REF!,10,0)</f>
        <v>#REF!</v>
      </c>
      <c r="BZ105" s="110"/>
    </row>
    <row r="106" spans="1:78" x14ac:dyDescent="0.2">
      <c r="A106" s="153" t="s">
        <v>644</v>
      </c>
      <c r="B106" s="153"/>
      <c r="C106" s="100"/>
      <c r="D106" s="68"/>
      <c r="AM106"/>
      <c r="AZ106" s="110" t="s">
        <v>6029</v>
      </c>
      <c r="BA106" s="110" t="s">
        <v>5861</v>
      </c>
      <c r="BB106" s="110">
        <v>2016</v>
      </c>
      <c r="BC106" s="110">
        <v>0</v>
      </c>
      <c r="BD106" s="110" t="s">
        <v>5832</v>
      </c>
      <c r="BE106" s="110" t="s">
        <v>5852</v>
      </c>
      <c r="BF106" s="110"/>
      <c r="BO106" s="154" t="s">
        <v>6030</v>
      </c>
      <c r="BP106" s="154" t="s">
        <v>3512</v>
      </c>
      <c r="BQ106" s="110" t="s">
        <v>5440</v>
      </c>
      <c r="BR106" s="110" t="s">
        <v>5440</v>
      </c>
      <c r="BS106" s="110" t="s">
        <v>5440</v>
      </c>
      <c r="BT106" s="110" t="s">
        <v>5440</v>
      </c>
      <c r="BU106" s="110" t="s">
        <v>5440</v>
      </c>
      <c r="BV106" s="110" t="s">
        <v>5440</v>
      </c>
      <c r="BW106" s="110" t="s">
        <v>5832</v>
      </c>
      <c r="BX106" s="110" t="s">
        <v>14</v>
      </c>
      <c r="BY106" s="110" t="e">
        <f>VLOOKUP(BO106,#REF!,10,0)</f>
        <v>#REF!</v>
      </c>
      <c r="BZ106" s="110"/>
    </row>
    <row r="107" spans="1:78" x14ac:dyDescent="0.2">
      <c r="A107" s="153" t="s">
        <v>646</v>
      </c>
      <c r="B107" s="153"/>
      <c r="C107" s="100"/>
      <c r="D107" s="68"/>
      <c r="AM107"/>
      <c r="AZ107" s="110" t="s">
        <v>6031</v>
      </c>
      <c r="BA107" s="110" t="s">
        <v>5878</v>
      </c>
      <c r="BB107" s="110">
        <v>2017</v>
      </c>
      <c r="BC107" s="110">
        <v>0</v>
      </c>
      <c r="BD107" s="110" t="s">
        <v>3512</v>
      </c>
      <c r="BE107" s="110" t="s">
        <v>5852</v>
      </c>
      <c r="BF107" s="110"/>
      <c r="BO107" s="154" t="s">
        <v>3048</v>
      </c>
      <c r="BP107" s="154" t="s">
        <v>3512</v>
      </c>
      <c r="BQ107" s="110" t="s">
        <v>5440</v>
      </c>
      <c r="BR107" s="110" t="s">
        <v>5440</v>
      </c>
      <c r="BS107" s="110" t="s">
        <v>5440</v>
      </c>
      <c r="BT107" s="110" t="s">
        <v>5440</v>
      </c>
      <c r="BU107" s="110" t="s">
        <v>5440</v>
      </c>
      <c r="BV107" s="110" t="s">
        <v>5440</v>
      </c>
      <c r="BW107" s="110" t="s">
        <v>5832</v>
      </c>
      <c r="BX107" s="110" t="s">
        <v>14</v>
      </c>
      <c r="BY107" s="110" t="e">
        <f>VLOOKUP(BO107,#REF!,10,0)</f>
        <v>#REF!</v>
      </c>
      <c r="BZ107" s="110"/>
    </row>
    <row r="108" spans="1:78" x14ac:dyDescent="0.2">
      <c r="A108" s="153" t="s">
        <v>648</v>
      </c>
      <c r="B108" s="153"/>
      <c r="C108" s="100"/>
      <c r="D108" s="68"/>
      <c r="AM108"/>
      <c r="AZ108" s="110" t="s">
        <v>6032</v>
      </c>
      <c r="BA108" s="110" t="s">
        <v>5861</v>
      </c>
      <c r="BB108" s="110">
        <v>2017</v>
      </c>
      <c r="BC108" s="110">
        <v>0</v>
      </c>
      <c r="BD108" s="110" t="s">
        <v>5832</v>
      </c>
      <c r="BE108" s="110" t="s">
        <v>5852</v>
      </c>
      <c r="BF108" s="110"/>
      <c r="BO108" s="154" t="s">
        <v>6033</v>
      </c>
      <c r="BP108" s="154" t="s">
        <v>3512</v>
      </c>
      <c r="BQ108" s="110" t="s">
        <v>5440</v>
      </c>
      <c r="BR108" s="110" t="s">
        <v>5440</v>
      </c>
      <c r="BS108" s="110" t="s">
        <v>5440</v>
      </c>
      <c r="BT108" s="110" t="s">
        <v>5440</v>
      </c>
      <c r="BU108" s="110" t="s">
        <v>5440</v>
      </c>
      <c r="BV108" s="110" t="s">
        <v>5440</v>
      </c>
      <c r="BW108" s="110" t="s">
        <v>5832</v>
      </c>
      <c r="BX108" s="110" t="s">
        <v>14</v>
      </c>
      <c r="BY108" s="110" t="e">
        <f>VLOOKUP(BO108,#REF!,10,0)</f>
        <v>#REF!</v>
      </c>
      <c r="BZ108" s="110"/>
    </row>
    <row r="109" spans="1:78" x14ac:dyDescent="0.2">
      <c r="A109" s="153" t="s">
        <v>651</v>
      </c>
      <c r="B109" s="153"/>
      <c r="C109" s="100"/>
      <c r="D109" s="68"/>
      <c r="AM109"/>
      <c r="AZ109" s="110" t="s">
        <v>6034</v>
      </c>
      <c r="BA109" s="110" t="s">
        <v>5861</v>
      </c>
      <c r="BB109" s="110">
        <v>2016</v>
      </c>
      <c r="BC109" s="110">
        <v>0</v>
      </c>
      <c r="BD109" s="110" t="s">
        <v>5832</v>
      </c>
      <c r="BE109" s="110" t="s">
        <v>5852</v>
      </c>
      <c r="BF109" s="110"/>
      <c r="BO109" s="154" t="s">
        <v>4963</v>
      </c>
      <c r="BP109" s="154" t="s">
        <v>3512</v>
      </c>
      <c r="BQ109" s="110" t="s">
        <v>5440</v>
      </c>
      <c r="BR109" s="110" t="s">
        <v>5440</v>
      </c>
      <c r="BS109" s="110" t="s">
        <v>5440</v>
      </c>
      <c r="BT109" s="110" t="s">
        <v>5440</v>
      </c>
      <c r="BU109" s="110" t="s">
        <v>5440</v>
      </c>
      <c r="BV109" s="110" t="s">
        <v>5440</v>
      </c>
      <c r="BW109" s="110" t="s">
        <v>5832</v>
      </c>
      <c r="BX109" s="110" t="s">
        <v>14</v>
      </c>
      <c r="BY109" s="110" t="e">
        <f>VLOOKUP(BO109,#REF!,10,0)</f>
        <v>#REF!</v>
      </c>
      <c r="BZ109" s="110"/>
    </row>
    <row r="110" spans="1:78" x14ac:dyDescent="0.2">
      <c r="A110" s="153" t="s">
        <v>654</v>
      </c>
      <c r="B110" s="153"/>
      <c r="C110" s="100"/>
      <c r="D110" s="68"/>
      <c r="AM110"/>
      <c r="AZ110" s="110" t="s">
        <v>6035</v>
      </c>
      <c r="BA110" s="110" t="s">
        <v>5861</v>
      </c>
      <c r="BB110" s="110">
        <v>1935</v>
      </c>
      <c r="BC110" s="110">
        <v>2016</v>
      </c>
      <c r="BD110" s="110" t="s">
        <v>5832</v>
      </c>
      <c r="BE110" s="110" t="s">
        <v>5852</v>
      </c>
      <c r="BF110" s="110"/>
      <c r="BO110" s="154" t="s">
        <v>5871</v>
      </c>
      <c r="BP110" s="154" t="s">
        <v>3512</v>
      </c>
      <c r="BQ110" s="110" t="s">
        <v>5440</v>
      </c>
      <c r="BR110" s="110" t="s">
        <v>5832</v>
      </c>
      <c r="BS110" s="110" t="s">
        <v>5440</v>
      </c>
      <c r="BT110" s="110" t="s">
        <v>5440</v>
      </c>
      <c r="BU110" s="110" t="s">
        <v>5440</v>
      </c>
      <c r="BV110" s="110" t="s">
        <v>5440</v>
      </c>
      <c r="BW110" s="110" t="s">
        <v>5440</v>
      </c>
      <c r="BX110" s="110" t="s">
        <v>14</v>
      </c>
      <c r="BY110" s="110" t="e">
        <f>VLOOKUP(BO110,#REF!,10,0)</f>
        <v>#REF!</v>
      </c>
      <c r="BZ110" s="110"/>
    </row>
    <row r="111" spans="1:78" x14ac:dyDescent="0.2">
      <c r="A111" s="153" t="s">
        <v>657</v>
      </c>
      <c r="B111" s="153"/>
      <c r="C111" s="100"/>
      <c r="D111" s="68"/>
      <c r="AM111"/>
      <c r="AZ111" s="110" t="s">
        <v>6036</v>
      </c>
      <c r="BA111" s="110" t="s">
        <v>5861</v>
      </c>
      <c r="BB111" s="110">
        <v>2016</v>
      </c>
      <c r="BC111" s="110">
        <v>0</v>
      </c>
      <c r="BD111" s="110" t="s">
        <v>5832</v>
      </c>
      <c r="BE111" s="110" t="s">
        <v>5852</v>
      </c>
      <c r="BF111" s="110"/>
      <c r="BO111" s="154" t="s">
        <v>6037</v>
      </c>
      <c r="BP111" s="154" t="s">
        <v>3512</v>
      </c>
      <c r="BQ111" s="110" t="s">
        <v>5440</v>
      </c>
      <c r="BR111" s="110" t="s">
        <v>5440</v>
      </c>
      <c r="BS111" s="110" t="s">
        <v>5440</v>
      </c>
      <c r="BT111" s="110" t="s">
        <v>5440</v>
      </c>
      <c r="BU111" s="110" t="s">
        <v>5440</v>
      </c>
      <c r="BV111" s="110" t="s">
        <v>5440</v>
      </c>
      <c r="BW111" s="110" t="s">
        <v>5832</v>
      </c>
      <c r="BX111" s="110" t="s">
        <v>14</v>
      </c>
      <c r="BY111" s="110" t="e">
        <f>VLOOKUP(BO111,#REF!,10,0)</f>
        <v>#REF!</v>
      </c>
      <c r="BZ111" s="110"/>
    </row>
    <row r="112" spans="1:78" x14ac:dyDescent="0.2">
      <c r="A112" s="153" t="s">
        <v>659</v>
      </c>
      <c r="B112" s="153"/>
      <c r="C112" s="100"/>
      <c r="D112" s="68"/>
      <c r="AM112"/>
      <c r="AZ112" s="110" t="s">
        <v>6038</v>
      </c>
      <c r="BA112" s="110" t="s">
        <v>5851</v>
      </c>
      <c r="BB112" s="110">
        <v>2016</v>
      </c>
      <c r="BC112" s="110">
        <v>0</v>
      </c>
      <c r="BD112" s="110" t="s">
        <v>3512</v>
      </c>
      <c r="BE112" s="110" t="s">
        <v>5852</v>
      </c>
      <c r="BF112" s="110"/>
      <c r="BO112" s="154" t="s">
        <v>4637</v>
      </c>
      <c r="BP112" s="154" t="s">
        <v>3512</v>
      </c>
      <c r="BQ112" s="110" t="s">
        <v>5440</v>
      </c>
      <c r="BR112" s="110" t="s">
        <v>5440</v>
      </c>
      <c r="BS112" s="110" t="s">
        <v>5440</v>
      </c>
      <c r="BT112" s="110" t="s">
        <v>5440</v>
      </c>
      <c r="BU112" s="110" t="s">
        <v>5440</v>
      </c>
      <c r="BV112" s="110" t="s">
        <v>5440</v>
      </c>
      <c r="BW112" s="110" t="s">
        <v>5832</v>
      </c>
      <c r="BX112" s="110" t="s">
        <v>14</v>
      </c>
      <c r="BY112" s="110" t="e">
        <f>VLOOKUP(BO112,#REF!,10,0)</f>
        <v>#REF!</v>
      </c>
      <c r="BZ112" s="110"/>
    </row>
    <row r="113" spans="1:78" x14ac:dyDescent="0.2">
      <c r="A113" s="153" t="s">
        <v>661</v>
      </c>
      <c r="B113" s="153"/>
      <c r="C113" s="100"/>
      <c r="D113" s="68"/>
      <c r="AM113"/>
      <c r="BO113" s="154" t="s">
        <v>2852</v>
      </c>
      <c r="BP113" s="154" t="s">
        <v>3512</v>
      </c>
      <c r="BQ113" s="110" t="s">
        <v>5440</v>
      </c>
      <c r="BR113" s="110" t="s">
        <v>5440</v>
      </c>
      <c r="BS113" s="110" t="s">
        <v>5440</v>
      </c>
      <c r="BT113" s="110" t="s">
        <v>5440</v>
      </c>
      <c r="BU113" s="110" t="s">
        <v>5440</v>
      </c>
      <c r="BV113" s="110" t="s">
        <v>5440</v>
      </c>
      <c r="BW113" s="110" t="s">
        <v>5832</v>
      </c>
      <c r="BX113" s="110" t="s">
        <v>14</v>
      </c>
      <c r="BY113" s="110" t="e">
        <f>VLOOKUP(BO113,#REF!,10,0)</f>
        <v>#REF!</v>
      </c>
      <c r="BZ113" s="110"/>
    </row>
    <row r="114" spans="1:78" x14ac:dyDescent="0.2">
      <c r="A114" s="153" t="s">
        <v>663</v>
      </c>
      <c r="B114" s="153"/>
      <c r="C114" s="100"/>
      <c r="D114" s="68"/>
      <c r="AM114"/>
      <c r="BO114" s="154" t="s">
        <v>4740</v>
      </c>
      <c r="BP114" s="154" t="s">
        <v>3512</v>
      </c>
      <c r="BQ114" s="110" t="s">
        <v>5440</v>
      </c>
      <c r="BR114" s="110" t="s">
        <v>5440</v>
      </c>
      <c r="BS114" s="110" t="s">
        <v>5440</v>
      </c>
      <c r="BT114" s="110" t="s">
        <v>5440</v>
      </c>
      <c r="BU114" s="110" t="s">
        <v>5440</v>
      </c>
      <c r="BV114" s="110" t="s">
        <v>5440</v>
      </c>
      <c r="BW114" s="110" t="s">
        <v>5832</v>
      </c>
      <c r="BX114" s="110" t="s">
        <v>14</v>
      </c>
      <c r="BY114" s="110" t="e">
        <f>VLOOKUP(BO114,#REF!,10,0)</f>
        <v>#REF!</v>
      </c>
      <c r="BZ114" s="110"/>
    </row>
    <row r="115" spans="1:78" x14ac:dyDescent="0.2">
      <c r="A115" s="153" t="s">
        <v>665</v>
      </c>
      <c r="B115" s="153"/>
      <c r="C115" s="100"/>
      <c r="D115" s="68"/>
      <c r="AM115"/>
      <c r="BO115" s="154" t="s">
        <v>4742</v>
      </c>
      <c r="BP115" s="154" t="s">
        <v>3512</v>
      </c>
      <c r="BQ115" s="110" t="s">
        <v>5440</v>
      </c>
      <c r="BR115" s="110" t="s">
        <v>5440</v>
      </c>
      <c r="BS115" s="110" t="s">
        <v>5440</v>
      </c>
      <c r="BT115" s="110" t="s">
        <v>5440</v>
      </c>
      <c r="BU115" s="110" t="s">
        <v>5440</v>
      </c>
      <c r="BV115" s="110" t="s">
        <v>5440</v>
      </c>
      <c r="BW115" s="110" t="s">
        <v>5832</v>
      </c>
      <c r="BX115" s="110" t="s">
        <v>14</v>
      </c>
      <c r="BY115" s="110" t="e">
        <f>VLOOKUP(BO115,#REF!,10,0)</f>
        <v>#REF!</v>
      </c>
      <c r="BZ115" s="110"/>
    </row>
    <row r="116" spans="1:78" x14ac:dyDescent="0.2">
      <c r="A116" s="153" t="s">
        <v>667</v>
      </c>
      <c r="B116" s="153"/>
      <c r="C116" s="100"/>
      <c r="D116" s="68"/>
      <c r="AM116"/>
      <c r="BO116" s="154" t="s">
        <v>6039</v>
      </c>
      <c r="BP116" s="154" t="s">
        <v>3512</v>
      </c>
      <c r="BQ116" s="110" t="s">
        <v>5440</v>
      </c>
      <c r="BR116" s="110" t="s">
        <v>5440</v>
      </c>
      <c r="BS116" s="110" t="s">
        <v>5440</v>
      </c>
      <c r="BT116" s="110" t="s">
        <v>5440</v>
      </c>
      <c r="BU116" s="110" t="s">
        <v>5440</v>
      </c>
      <c r="BV116" s="110" t="s">
        <v>5832</v>
      </c>
      <c r="BW116" s="110" t="s">
        <v>5440</v>
      </c>
      <c r="BX116" s="110" t="s">
        <v>14</v>
      </c>
      <c r="BY116" s="110" t="e">
        <f>VLOOKUP(BO116,#REF!,10,0)</f>
        <v>#REF!</v>
      </c>
      <c r="BZ116" s="149"/>
    </row>
    <row r="117" spans="1:78" x14ac:dyDescent="0.2">
      <c r="A117" s="153" t="s">
        <v>670</v>
      </c>
      <c r="B117" s="153"/>
      <c r="C117" s="100"/>
      <c r="D117" s="68"/>
      <c r="AM117"/>
      <c r="BO117" s="154" t="s">
        <v>6040</v>
      </c>
      <c r="BP117" s="154" t="s">
        <v>3512</v>
      </c>
      <c r="BQ117" s="110" t="s">
        <v>5440</v>
      </c>
      <c r="BR117" s="110" t="s">
        <v>5440</v>
      </c>
      <c r="BS117" s="110" t="s">
        <v>5440</v>
      </c>
      <c r="BT117" s="110" t="s">
        <v>5440</v>
      </c>
      <c r="BU117" s="110" t="s">
        <v>5440</v>
      </c>
      <c r="BV117" s="110" t="s">
        <v>5832</v>
      </c>
      <c r="BW117" s="110" t="s">
        <v>5440</v>
      </c>
      <c r="BX117" s="110" t="s">
        <v>14</v>
      </c>
      <c r="BY117" s="110" t="e">
        <f>VLOOKUP(BO117,#REF!,10,0)</f>
        <v>#REF!</v>
      </c>
      <c r="BZ117" s="149"/>
    </row>
    <row r="118" spans="1:78" x14ac:dyDescent="0.2">
      <c r="A118" s="153" t="s">
        <v>673</v>
      </c>
      <c r="B118" s="153"/>
      <c r="C118" s="100"/>
      <c r="D118" s="68"/>
      <c r="AM118"/>
      <c r="BO118" s="154" t="s">
        <v>5242</v>
      </c>
      <c r="BP118" s="154" t="s">
        <v>3512</v>
      </c>
      <c r="BQ118" s="110" t="s">
        <v>5440</v>
      </c>
      <c r="BR118" s="110" t="s">
        <v>5440</v>
      </c>
      <c r="BS118" s="110" t="s">
        <v>5440</v>
      </c>
      <c r="BT118" s="110" t="s">
        <v>5440</v>
      </c>
      <c r="BU118" s="110" t="s">
        <v>5440</v>
      </c>
      <c r="BV118" s="110" t="s">
        <v>5440</v>
      </c>
      <c r="BW118" s="110" t="s">
        <v>5832</v>
      </c>
      <c r="BX118" s="110" t="s">
        <v>14</v>
      </c>
      <c r="BY118" s="110" t="e">
        <f>VLOOKUP(BO118,#REF!,10,0)</f>
        <v>#REF!</v>
      </c>
      <c r="BZ118" s="110"/>
    </row>
    <row r="119" spans="1:78" x14ac:dyDescent="0.2">
      <c r="A119" s="153" t="s">
        <v>676</v>
      </c>
      <c r="B119" s="153"/>
      <c r="C119" s="100"/>
      <c r="D119" s="68"/>
      <c r="AM119"/>
      <c r="BO119" s="154" t="s">
        <v>6041</v>
      </c>
      <c r="BP119" s="154" t="s">
        <v>3512</v>
      </c>
      <c r="BQ119" s="110" t="s">
        <v>5440</v>
      </c>
      <c r="BR119" s="110" t="s">
        <v>5440</v>
      </c>
      <c r="BS119" s="110" t="s">
        <v>5440</v>
      </c>
      <c r="BT119" s="110" t="s">
        <v>5440</v>
      </c>
      <c r="BU119" s="110" t="s">
        <v>5440</v>
      </c>
      <c r="BV119" s="110" t="s">
        <v>5440</v>
      </c>
      <c r="BW119" s="110" t="s">
        <v>5832</v>
      </c>
      <c r="BX119" s="110" t="s">
        <v>14</v>
      </c>
      <c r="BY119" s="110" t="e">
        <f>VLOOKUP(BO119,#REF!,10,0)</f>
        <v>#REF!</v>
      </c>
      <c r="BZ119" s="110"/>
    </row>
    <row r="120" spans="1:78" x14ac:dyDescent="0.2">
      <c r="A120" s="153" t="s">
        <v>679</v>
      </c>
      <c r="B120" s="153"/>
      <c r="C120" s="100"/>
      <c r="D120" s="68"/>
      <c r="AM120"/>
      <c r="BO120" s="154" t="s">
        <v>4298</v>
      </c>
      <c r="BP120" s="154" t="s">
        <v>3512</v>
      </c>
      <c r="BQ120" s="110" t="s">
        <v>5440</v>
      </c>
      <c r="BR120" s="110" t="s">
        <v>5440</v>
      </c>
      <c r="BS120" s="110" t="s">
        <v>5440</v>
      </c>
      <c r="BT120" s="110" t="s">
        <v>5440</v>
      </c>
      <c r="BU120" s="110" t="s">
        <v>5440</v>
      </c>
      <c r="BV120" s="110" t="s">
        <v>5440</v>
      </c>
      <c r="BW120" s="110" t="s">
        <v>5832</v>
      </c>
      <c r="BX120" s="110" t="s">
        <v>14</v>
      </c>
      <c r="BY120" s="110" t="e">
        <f>VLOOKUP(BO120,#REF!,10,0)</f>
        <v>#REF!</v>
      </c>
      <c r="BZ120" s="110"/>
    </row>
    <row r="121" spans="1:78" x14ac:dyDescent="0.2">
      <c r="A121" s="153" t="s">
        <v>682</v>
      </c>
      <c r="B121" s="153"/>
      <c r="C121" s="100"/>
      <c r="D121" s="68"/>
      <c r="AM121"/>
      <c r="BO121" s="154" t="s">
        <v>3342</v>
      </c>
      <c r="BP121" s="154" t="s">
        <v>3512</v>
      </c>
      <c r="BQ121" s="110" t="s">
        <v>5440</v>
      </c>
      <c r="BR121" s="110" t="s">
        <v>5440</v>
      </c>
      <c r="BS121" s="110" t="s">
        <v>5440</v>
      </c>
      <c r="BT121" s="110" t="s">
        <v>5440</v>
      </c>
      <c r="BU121" s="110" t="s">
        <v>5440</v>
      </c>
      <c r="BV121" s="110" t="s">
        <v>5440</v>
      </c>
      <c r="BW121" s="110" t="s">
        <v>5832</v>
      </c>
      <c r="BX121" s="110" t="s">
        <v>14</v>
      </c>
      <c r="BY121" s="110" t="e">
        <f>VLOOKUP(BO121,#REF!,10,0)</f>
        <v>#REF!</v>
      </c>
      <c r="BZ121" s="110"/>
    </row>
    <row r="122" spans="1:78" x14ac:dyDescent="0.2">
      <c r="A122" s="153" t="s">
        <v>685</v>
      </c>
      <c r="B122" s="153"/>
      <c r="C122" s="100"/>
      <c r="D122" s="68"/>
      <c r="AM122"/>
      <c r="BO122" s="154" t="s">
        <v>5071</v>
      </c>
      <c r="BP122" s="154" t="s">
        <v>3512</v>
      </c>
      <c r="BQ122" s="110" t="s">
        <v>5440</v>
      </c>
      <c r="BR122" s="110" t="s">
        <v>5440</v>
      </c>
      <c r="BS122" s="110" t="s">
        <v>5440</v>
      </c>
      <c r="BT122" s="110" t="s">
        <v>5440</v>
      </c>
      <c r="BU122" s="110" t="s">
        <v>5440</v>
      </c>
      <c r="BV122" s="110" t="s">
        <v>5440</v>
      </c>
      <c r="BW122" s="110" t="s">
        <v>5832</v>
      </c>
      <c r="BX122" s="110" t="s">
        <v>14</v>
      </c>
      <c r="BY122" s="110" t="e">
        <f>VLOOKUP(BO122,#REF!,10,0)</f>
        <v>#REF!</v>
      </c>
      <c r="BZ122" s="110"/>
    </row>
    <row r="123" spans="1:78" x14ac:dyDescent="0.2">
      <c r="A123" s="153" t="s">
        <v>688</v>
      </c>
      <c r="B123" s="153"/>
      <c r="C123" s="100"/>
      <c r="D123" s="68"/>
      <c r="AM123"/>
      <c r="BO123" s="154" t="s">
        <v>1556</v>
      </c>
      <c r="BP123" s="154" t="s">
        <v>3512</v>
      </c>
      <c r="BQ123" s="110" t="s">
        <v>5440</v>
      </c>
      <c r="BR123" s="110" t="s">
        <v>5440</v>
      </c>
      <c r="BS123" s="110" t="s">
        <v>5440</v>
      </c>
      <c r="BT123" s="110" t="s">
        <v>5440</v>
      </c>
      <c r="BU123" s="110" t="s">
        <v>5440</v>
      </c>
      <c r="BV123" s="110" t="s">
        <v>5832</v>
      </c>
      <c r="BW123" s="110" t="s">
        <v>5440</v>
      </c>
      <c r="BX123" s="110" t="s">
        <v>14</v>
      </c>
      <c r="BY123" s="110" t="e">
        <f>VLOOKUP(BO123,#REF!,10,0)</f>
        <v>#REF!</v>
      </c>
      <c r="BZ123" s="149"/>
    </row>
    <row r="124" spans="1:78" x14ac:dyDescent="0.2">
      <c r="A124" s="153" t="s">
        <v>691</v>
      </c>
      <c r="B124" s="153"/>
      <c r="C124" s="100"/>
      <c r="D124" s="68"/>
      <c r="AM124"/>
      <c r="BO124" s="154" t="s">
        <v>6042</v>
      </c>
      <c r="BP124" s="154" t="s">
        <v>3512</v>
      </c>
      <c r="BQ124" s="110" t="s">
        <v>5440</v>
      </c>
      <c r="BR124" s="110" t="s">
        <v>5440</v>
      </c>
      <c r="BS124" s="110" t="s">
        <v>5440</v>
      </c>
      <c r="BT124" s="110" t="s">
        <v>5440</v>
      </c>
      <c r="BU124" s="110" t="s">
        <v>5440</v>
      </c>
      <c r="BV124" s="110" t="s">
        <v>5440</v>
      </c>
      <c r="BW124" s="110" t="s">
        <v>5832</v>
      </c>
      <c r="BX124" s="110" t="s">
        <v>14</v>
      </c>
      <c r="BY124" s="110" t="e">
        <f>VLOOKUP(BO124,#REF!,10,0)</f>
        <v>#REF!</v>
      </c>
      <c r="BZ124" s="110"/>
    </row>
    <row r="125" spans="1:78" x14ac:dyDescent="0.2">
      <c r="A125" s="153" t="s">
        <v>694</v>
      </c>
      <c r="B125" s="153"/>
      <c r="C125" s="100"/>
      <c r="D125" s="68"/>
      <c r="AM125"/>
      <c r="BO125" s="154" t="s">
        <v>6043</v>
      </c>
      <c r="BP125" s="154" t="s">
        <v>3512</v>
      </c>
      <c r="BQ125" s="110" t="s">
        <v>5440</v>
      </c>
      <c r="BR125" s="110" t="s">
        <v>5440</v>
      </c>
      <c r="BS125" s="110" t="s">
        <v>5440</v>
      </c>
      <c r="BT125" s="110" t="s">
        <v>5440</v>
      </c>
      <c r="BU125" s="110" t="s">
        <v>5440</v>
      </c>
      <c r="BV125" s="110" t="s">
        <v>5440</v>
      </c>
      <c r="BW125" s="110" t="s">
        <v>5832</v>
      </c>
      <c r="BX125" s="110" t="s">
        <v>14</v>
      </c>
      <c r="BY125" s="110" t="e">
        <f>VLOOKUP(BO125,#REF!,10,0)</f>
        <v>#REF!</v>
      </c>
      <c r="BZ125" s="110"/>
    </row>
    <row r="126" spans="1:78" x14ac:dyDescent="0.2">
      <c r="A126" s="153" t="s">
        <v>697</v>
      </c>
      <c r="B126" s="153"/>
      <c r="C126" s="100"/>
      <c r="D126" s="68"/>
      <c r="AM126"/>
      <c r="BO126" s="154" t="s">
        <v>6044</v>
      </c>
      <c r="BP126" s="154" t="s">
        <v>3512</v>
      </c>
      <c r="BQ126" s="110" t="s">
        <v>5440</v>
      </c>
      <c r="BR126" s="110" t="s">
        <v>5440</v>
      </c>
      <c r="BS126" s="110" t="s">
        <v>5440</v>
      </c>
      <c r="BT126" s="110" t="s">
        <v>5440</v>
      </c>
      <c r="BU126" s="110" t="s">
        <v>5440</v>
      </c>
      <c r="BV126" s="110" t="s">
        <v>5440</v>
      </c>
      <c r="BW126" s="110" t="s">
        <v>5832</v>
      </c>
      <c r="BX126" s="110" t="s">
        <v>14</v>
      </c>
      <c r="BY126" s="110" t="e">
        <f>VLOOKUP(BO126,#REF!,10,0)</f>
        <v>#REF!</v>
      </c>
      <c r="BZ126" s="110"/>
    </row>
    <row r="127" spans="1:78" x14ac:dyDescent="0.2">
      <c r="A127" s="153" t="s">
        <v>699</v>
      </c>
      <c r="B127" s="153"/>
      <c r="C127" s="100"/>
      <c r="D127" s="68"/>
      <c r="AM127"/>
      <c r="BO127" s="154" t="s">
        <v>4967</v>
      </c>
      <c r="BP127" s="154" t="s">
        <v>5832</v>
      </c>
      <c r="BQ127" s="110" t="s">
        <v>5440</v>
      </c>
      <c r="BR127" s="110" t="s">
        <v>5440</v>
      </c>
      <c r="BS127" s="110" t="s">
        <v>5832</v>
      </c>
      <c r="BT127" s="110" t="s">
        <v>5440</v>
      </c>
      <c r="BU127" s="110" t="s">
        <v>5440</v>
      </c>
      <c r="BV127" s="110" t="s">
        <v>5440</v>
      </c>
      <c r="BW127" s="110" t="s">
        <v>5832</v>
      </c>
      <c r="BX127" s="110" t="s">
        <v>14</v>
      </c>
      <c r="BY127" s="110" t="e">
        <f>VLOOKUP(BO127,#REF!,10,0)</f>
        <v>#REF!</v>
      </c>
      <c r="BZ127" s="110"/>
    </row>
    <row r="128" spans="1:78" x14ac:dyDescent="0.2">
      <c r="A128" s="153" t="s">
        <v>701</v>
      </c>
      <c r="B128" s="153"/>
      <c r="C128" s="100"/>
      <c r="D128" s="68"/>
      <c r="AM128"/>
      <c r="BO128" s="154" t="s">
        <v>5286</v>
      </c>
      <c r="BP128" s="154" t="s">
        <v>3512</v>
      </c>
      <c r="BQ128" s="110" t="s">
        <v>5440</v>
      </c>
      <c r="BR128" s="110" t="s">
        <v>5440</v>
      </c>
      <c r="BS128" s="110" t="s">
        <v>5440</v>
      </c>
      <c r="BT128" s="110" t="s">
        <v>5440</v>
      </c>
      <c r="BU128" s="110" t="s">
        <v>5440</v>
      </c>
      <c r="BV128" s="110" t="s">
        <v>5440</v>
      </c>
      <c r="BW128" s="110" t="s">
        <v>5832</v>
      </c>
      <c r="BX128" s="110" t="s">
        <v>14</v>
      </c>
      <c r="BY128" s="110" t="e">
        <f>VLOOKUP(BO128,#REF!,10,0)</f>
        <v>#REF!</v>
      </c>
      <c r="BZ128" s="110"/>
    </row>
    <row r="129" spans="1:78" x14ac:dyDescent="0.2">
      <c r="A129" s="153" t="s">
        <v>704</v>
      </c>
      <c r="B129" s="153"/>
      <c r="C129" s="100"/>
      <c r="D129" s="68"/>
      <c r="AM129"/>
      <c r="BO129" s="154" t="s">
        <v>1479</v>
      </c>
      <c r="BP129" s="154" t="s">
        <v>3512</v>
      </c>
      <c r="BQ129" s="110" t="s">
        <v>5440</v>
      </c>
      <c r="BR129" s="110" t="s">
        <v>5440</v>
      </c>
      <c r="BS129" s="110" t="s">
        <v>5440</v>
      </c>
      <c r="BT129" s="110" t="s">
        <v>5440</v>
      </c>
      <c r="BU129" s="110" t="s">
        <v>5440</v>
      </c>
      <c r="BV129" s="110" t="s">
        <v>5440</v>
      </c>
      <c r="BW129" s="110" t="s">
        <v>5832</v>
      </c>
      <c r="BX129" s="110" t="s">
        <v>14</v>
      </c>
      <c r="BY129" s="110" t="e">
        <f>VLOOKUP(BO129,#REF!,10,0)</f>
        <v>#REF!</v>
      </c>
      <c r="BZ129" s="110"/>
    </row>
    <row r="130" spans="1:78" x14ac:dyDescent="0.2">
      <c r="A130" s="153" t="s">
        <v>707</v>
      </c>
      <c r="B130" s="153"/>
      <c r="C130" s="100"/>
      <c r="D130" s="68"/>
      <c r="AM130"/>
      <c r="BO130" s="154" t="s">
        <v>6045</v>
      </c>
      <c r="BP130" s="154" t="s">
        <v>3512</v>
      </c>
      <c r="BQ130" s="110" t="s">
        <v>5440</v>
      </c>
      <c r="BR130" s="110" t="s">
        <v>5440</v>
      </c>
      <c r="BS130" s="110" t="s">
        <v>5440</v>
      </c>
      <c r="BT130" s="110" t="s">
        <v>5440</v>
      </c>
      <c r="BU130" s="110" t="s">
        <v>5832</v>
      </c>
      <c r="BV130" s="110" t="s">
        <v>5440</v>
      </c>
      <c r="BW130" s="110" t="s">
        <v>5440</v>
      </c>
      <c r="BX130" s="110" t="s">
        <v>14</v>
      </c>
      <c r="BY130" s="110" t="e">
        <f>VLOOKUP(BO130,#REF!,10,0)</f>
        <v>#REF!</v>
      </c>
      <c r="BZ130" s="149"/>
    </row>
    <row r="131" spans="1:78" x14ac:dyDescent="0.2">
      <c r="A131" s="153" t="s">
        <v>710</v>
      </c>
      <c r="B131" s="153"/>
      <c r="C131" s="100"/>
      <c r="D131" s="68"/>
      <c r="AM131"/>
      <c r="BO131" s="154" t="s">
        <v>6046</v>
      </c>
      <c r="BP131" s="154" t="s">
        <v>3512</v>
      </c>
      <c r="BQ131" s="110" t="s">
        <v>5440</v>
      </c>
      <c r="BR131" s="110" t="s">
        <v>5440</v>
      </c>
      <c r="BS131" s="110" t="s">
        <v>5832</v>
      </c>
      <c r="BT131" s="110" t="s">
        <v>5440</v>
      </c>
      <c r="BU131" s="110" t="s">
        <v>5440</v>
      </c>
      <c r="BV131" s="110" t="s">
        <v>5440</v>
      </c>
      <c r="BW131" s="110" t="s">
        <v>5832</v>
      </c>
      <c r="BX131" s="110" t="s">
        <v>14</v>
      </c>
      <c r="BY131" s="110" t="e">
        <f>VLOOKUP(BO131,#REF!,10,0)</f>
        <v>#REF!</v>
      </c>
      <c r="BZ131" s="110"/>
    </row>
    <row r="132" spans="1:78" x14ac:dyDescent="0.2">
      <c r="A132" s="153" t="s">
        <v>713</v>
      </c>
      <c r="B132" s="153"/>
      <c r="C132" s="100"/>
      <c r="D132" s="68"/>
      <c r="AM132"/>
      <c r="BO132" s="154" t="s">
        <v>6047</v>
      </c>
      <c r="BP132" s="154" t="s">
        <v>3512</v>
      </c>
      <c r="BQ132" s="110" t="s">
        <v>5440</v>
      </c>
      <c r="BR132" s="110" t="s">
        <v>5440</v>
      </c>
      <c r="BS132" s="110" t="s">
        <v>5440</v>
      </c>
      <c r="BT132" s="110" t="s">
        <v>5440</v>
      </c>
      <c r="BU132" s="110" t="s">
        <v>5440</v>
      </c>
      <c r="BV132" s="110" t="s">
        <v>5440</v>
      </c>
      <c r="BW132" s="110" t="s">
        <v>5832</v>
      </c>
      <c r="BX132" s="110" t="s">
        <v>14</v>
      </c>
      <c r="BY132" s="110" t="e">
        <f>VLOOKUP(BO132,#REF!,10,0)</f>
        <v>#REF!</v>
      </c>
      <c r="BZ132" s="110"/>
    </row>
    <row r="133" spans="1:78" x14ac:dyDescent="0.2">
      <c r="A133" s="153" t="s">
        <v>716</v>
      </c>
      <c r="B133" s="153"/>
      <c r="C133" s="100"/>
      <c r="D133" s="68"/>
      <c r="AM133"/>
      <c r="BO133" s="154" t="s">
        <v>1668</v>
      </c>
      <c r="BP133" s="154" t="s">
        <v>3512</v>
      </c>
      <c r="BQ133" s="110" t="s">
        <v>5440</v>
      </c>
      <c r="BR133" s="110" t="s">
        <v>5440</v>
      </c>
      <c r="BS133" s="110" t="s">
        <v>5440</v>
      </c>
      <c r="BT133" s="110" t="s">
        <v>5440</v>
      </c>
      <c r="BU133" s="110" t="s">
        <v>5440</v>
      </c>
      <c r="BV133" s="110" t="s">
        <v>5440</v>
      </c>
      <c r="BW133" s="110" t="s">
        <v>5832</v>
      </c>
      <c r="BX133" s="110" t="s">
        <v>14</v>
      </c>
      <c r="BY133" s="110" t="e">
        <f>VLOOKUP(BO133,#REF!,10,0)</f>
        <v>#REF!</v>
      </c>
      <c r="BZ133" s="110"/>
    </row>
    <row r="134" spans="1:78" x14ac:dyDescent="0.2">
      <c r="A134" s="153" t="s">
        <v>720</v>
      </c>
      <c r="B134" s="153"/>
      <c r="C134" s="100"/>
      <c r="D134" s="68"/>
      <c r="AM134"/>
      <c r="BO134" s="154" t="s">
        <v>6048</v>
      </c>
      <c r="BP134" s="154" t="s">
        <v>3512</v>
      </c>
      <c r="BQ134" s="110" t="s">
        <v>5440</v>
      </c>
      <c r="BR134" s="110" t="s">
        <v>5440</v>
      </c>
      <c r="BS134" s="110" t="s">
        <v>5832</v>
      </c>
      <c r="BT134" s="110" t="s">
        <v>5440</v>
      </c>
      <c r="BU134" s="110" t="s">
        <v>5440</v>
      </c>
      <c r="BV134" s="110" t="s">
        <v>5440</v>
      </c>
      <c r="BW134" s="110" t="s">
        <v>5832</v>
      </c>
      <c r="BX134" s="110" t="s">
        <v>14</v>
      </c>
      <c r="BY134" s="110" t="e">
        <f>VLOOKUP(BO134,#REF!,10,0)</f>
        <v>#REF!</v>
      </c>
      <c r="BZ134" s="110"/>
    </row>
    <row r="135" spans="1:78" x14ac:dyDescent="0.2">
      <c r="A135" s="153" t="s">
        <v>723</v>
      </c>
      <c r="B135" s="153"/>
      <c r="C135" s="100"/>
      <c r="D135" s="68"/>
      <c r="AM135"/>
      <c r="BO135" s="154" t="s">
        <v>2552</v>
      </c>
      <c r="BP135" s="154" t="s">
        <v>3512</v>
      </c>
      <c r="BQ135" s="110" t="s">
        <v>5440</v>
      </c>
      <c r="BR135" s="110" t="s">
        <v>5440</v>
      </c>
      <c r="BS135" s="110" t="s">
        <v>5440</v>
      </c>
      <c r="BT135" s="110" t="s">
        <v>5440</v>
      </c>
      <c r="BU135" s="110" t="s">
        <v>5440</v>
      </c>
      <c r="BV135" s="110" t="s">
        <v>5440</v>
      </c>
      <c r="BW135" s="110" t="s">
        <v>5832</v>
      </c>
      <c r="BX135" s="110" t="s">
        <v>14</v>
      </c>
      <c r="BY135" s="110" t="e">
        <f>VLOOKUP(BO135,#REF!,10,0)</f>
        <v>#REF!</v>
      </c>
      <c r="BZ135" s="110"/>
    </row>
    <row r="136" spans="1:78" x14ac:dyDescent="0.2">
      <c r="A136" s="153" t="s">
        <v>725</v>
      </c>
      <c r="B136" s="153"/>
      <c r="C136" s="100"/>
      <c r="D136" s="68"/>
      <c r="AM136"/>
      <c r="BO136" s="154" t="s">
        <v>6049</v>
      </c>
      <c r="BP136" s="154" t="s">
        <v>3512</v>
      </c>
      <c r="BQ136" s="110" t="s">
        <v>5440</v>
      </c>
      <c r="BR136" s="110" t="s">
        <v>5440</v>
      </c>
      <c r="BS136" s="110" t="s">
        <v>5440</v>
      </c>
      <c r="BT136" s="110" t="s">
        <v>5440</v>
      </c>
      <c r="BU136" s="110" t="s">
        <v>5440</v>
      </c>
      <c r="BV136" s="110" t="s">
        <v>5440</v>
      </c>
      <c r="BW136" s="110" t="s">
        <v>5832</v>
      </c>
      <c r="BX136" s="110" t="s">
        <v>14</v>
      </c>
      <c r="BY136" s="110" t="e">
        <f>VLOOKUP(BO136,#REF!,10,0)</f>
        <v>#REF!</v>
      </c>
      <c r="BZ136" s="110"/>
    </row>
    <row r="137" spans="1:78" x14ac:dyDescent="0.2">
      <c r="A137" s="153" t="s">
        <v>727</v>
      </c>
      <c r="B137" s="153"/>
      <c r="C137" s="100"/>
      <c r="D137" s="68"/>
      <c r="AM137"/>
      <c r="BO137" s="154" t="s">
        <v>1786</v>
      </c>
      <c r="BP137" s="154" t="s">
        <v>3512</v>
      </c>
      <c r="BQ137" s="110" t="s">
        <v>5440</v>
      </c>
      <c r="BR137" s="110" t="s">
        <v>5440</v>
      </c>
      <c r="BS137" s="110" t="s">
        <v>5440</v>
      </c>
      <c r="BT137" s="110" t="s">
        <v>5440</v>
      </c>
      <c r="BU137" s="110" t="s">
        <v>5440</v>
      </c>
      <c r="BV137" s="110" t="s">
        <v>5440</v>
      </c>
      <c r="BW137" s="110" t="s">
        <v>5832</v>
      </c>
      <c r="BX137" s="110" t="s">
        <v>14</v>
      </c>
      <c r="BY137" s="110" t="e">
        <f>VLOOKUP(BO137,#REF!,10,0)</f>
        <v>#REF!</v>
      </c>
      <c r="BZ137" s="110"/>
    </row>
    <row r="138" spans="1:78" x14ac:dyDescent="0.2">
      <c r="A138" s="153" t="s">
        <v>729</v>
      </c>
      <c r="B138" s="153"/>
      <c r="C138" s="100"/>
      <c r="D138" s="68"/>
      <c r="AM138"/>
      <c r="BO138" s="154" t="s">
        <v>975</v>
      </c>
      <c r="BP138" s="154" t="s">
        <v>3512</v>
      </c>
      <c r="BQ138" s="110" t="s">
        <v>5440</v>
      </c>
      <c r="BR138" s="110" t="s">
        <v>5440</v>
      </c>
      <c r="BS138" s="110" t="s">
        <v>5440</v>
      </c>
      <c r="BT138" s="110" t="s">
        <v>5440</v>
      </c>
      <c r="BU138" s="110" t="s">
        <v>5440</v>
      </c>
      <c r="BV138" s="110" t="s">
        <v>5440</v>
      </c>
      <c r="BW138" s="110" t="s">
        <v>5832</v>
      </c>
      <c r="BX138" s="110" t="s">
        <v>14</v>
      </c>
      <c r="BY138" s="110" t="e">
        <f>VLOOKUP(BO138,#REF!,10,0)</f>
        <v>#REF!</v>
      </c>
      <c r="BZ138" s="110"/>
    </row>
    <row r="139" spans="1:78" x14ac:dyDescent="0.2">
      <c r="A139" s="153" t="s">
        <v>731</v>
      </c>
      <c r="B139" s="153"/>
      <c r="C139" s="100"/>
      <c r="D139" s="68"/>
      <c r="AM139"/>
      <c r="BO139" s="154" t="s">
        <v>3442</v>
      </c>
      <c r="BP139" s="154" t="s">
        <v>3512</v>
      </c>
      <c r="BQ139" s="110" t="s">
        <v>5440</v>
      </c>
      <c r="BR139" s="110" t="s">
        <v>5440</v>
      </c>
      <c r="BS139" s="110" t="s">
        <v>5440</v>
      </c>
      <c r="BT139" s="110" t="s">
        <v>5440</v>
      </c>
      <c r="BU139" s="110" t="s">
        <v>5440</v>
      </c>
      <c r="BV139" s="110" t="s">
        <v>5440</v>
      </c>
      <c r="BW139" s="110" t="s">
        <v>5832</v>
      </c>
      <c r="BX139" s="110" t="s">
        <v>14</v>
      </c>
      <c r="BY139" s="110" t="e">
        <f>VLOOKUP(BO139,#REF!,10,0)</f>
        <v>#REF!</v>
      </c>
      <c r="BZ139" s="110"/>
    </row>
    <row r="140" spans="1:78" x14ac:dyDescent="0.2">
      <c r="A140" s="153" t="s">
        <v>734</v>
      </c>
      <c r="B140" s="153"/>
      <c r="C140" s="100"/>
      <c r="D140" s="68"/>
      <c r="AM140"/>
      <c r="BO140" s="154" t="s">
        <v>6050</v>
      </c>
      <c r="BP140" s="154" t="s">
        <v>5832</v>
      </c>
      <c r="BQ140" s="110" t="s">
        <v>5440</v>
      </c>
      <c r="BR140" s="110" t="s">
        <v>5440</v>
      </c>
      <c r="BS140" s="110" t="s">
        <v>5832</v>
      </c>
      <c r="BT140" s="110" t="s">
        <v>5440</v>
      </c>
      <c r="BU140" s="110" t="s">
        <v>5440</v>
      </c>
      <c r="BV140" s="110" t="s">
        <v>5440</v>
      </c>
      <c r="BW140" s="110" t="s">
        <v>5832</v>
      </c>
      <c r="BX140" s="110" t="s">
        <v>14</v>
      </c>
      <c r="BY140" s="110" t="e">
        <f>VLOOKUP(BO140,#REF!,10,0)</f>
        <v>#REF!</v>
      </c>
      <c r="BZ140" s="110"/>
    </row>
    <row r="141" spans="1:78" x14ac:dyDescent="0.2">
      <c r="A141" s="153" t="s">
        <v>736</v>
      </c>
      <c r="B141" s="153"/>
      <c r="C141" s="100"/>
      <c r="D141" s="68"/>
      <c r="AM141"/>
      <c r="BO141" s="154" t="s">
        <v>5877</v>
      </c>
      <c r="BP141" s="154" t="s">
        <v>3512</v>
      </c>
      <c r="BQ141" s="110" t="s">
        <v>5440</v>
      </c>
      <c r="BR141" s="110" t="s">
        <v>5832</v>
      </c>
      <c r="BS141" s="110" t="s">
        <v>5440</v>
      </c>
      <c r="BT141" s="110" t="s">
        <v>5440</v>
      </c>
      <c r="BU141" s="110" t="s">
        <v>5440</v>
      </c>
      <c r="BV141" s="110" t="s">
        <v>5440</v>
      </c>
      <c r="BW141" s="110" t="s">
        <v>5440</v>
      </c>
      <c r="BX141" s="110" t="s">
        <v>14</v>
      </c>
      <c r="BY141" s="110" t="e">
        <f>VLOOKUP(BO141,#REF!,10,0)</f>
        <v>#REF!</v>
      </c>
      <c r="BZ141" s="110"/>
    </row>
    <row r="142" spans="1:78" x14ac:dyDescent="0.2">
      <c r="A142" s="153" t="s">
        <v>738</v>
      </c>
      <c r="B142" s="153"/>
      <c r="C142" s="100"/>
      <c r="D142" s="68"/>
      <c r="AM142"/>
      <c r="BO142" s="154" t="s">
        <v>6051</v>
      </c>
      <c r="BP142" s="154" t="s">
        <v>3512</v>
      </c>
      <c r="BQ142" s="110" t="s">
        <v>5440</v>
      </c>
      <c r="BR142" s="110" t="s">
        <v>5440</v>
      </c>
      <c r="BS142" s="110" t="s">
        <v>5440</v>
      </c>
      <c r="BT142" s="110" t="s">
        <v>5440</v>
      </c>
      <c r="BU142" s="110" t="s">
        <v>5440</v>
      </c>
      <c r="BV142" s="110" t="s">
        <v>5440</v>
      </c>
      <c r="BW142" s="110" t="s">
        <v>5832</v>
      </c>
      <c r="BX142" s="110" t="s">
        <v>14</v>
      </c>
      <c r="BY142" s="110" t="e">
        <f>VLOOKUP(BO142,#REF!,10,0)</f>
        <v>#REF!</v>
      </c>
      <c r="BZ142" s="110"/>
    </row>
    <row r="143" spans="1:78" x14ac:dyDescent="0.2">
      <c r="A143" s="153" t="s">
        <v>740</v>
      </c>
      <c r="B143" s="153"/>
      <c r="C143" s="100"/>
      <c r="D143" s="68"/>
      <c r="AM143"/>
      <c r="BO143" s="154" t="s">
        <v>6052</v>
      </c>
      <c r="BP143" s="154" t="s">
        <v>3512</v>
      </c>
      <c r="BQ143" s="110" t="s">
        <v>5440</v>
      </c>
      <c r="BR143" s="110" t="s">
        <v>5440</v>
      </c>
      <c r="BS143" s="110" t="s">
        <v>5440</v>
      </c>
      <c r="BT143" s="110" t="s">
        <v>5440</v>
      </c>
      <c r="BU143" s="110" t="s">
        <v>5440</v>
      </c>
      <c r="BV143" s="110" t="s">
        <v>5440</v>
      </c>
      <c r="BW143" s="110" t="s">
        <v>5832</v>
      </c>
      <c r="BX143" s="110" t="s">
        <v>14</v>
      </c>
      <c r="BY143" s="110" t="e">
        <f>VLOOKUP(BO143,#REF!,10,0)</f>
        <v>#REF!</v>
      </c>
      <c r="BZ143" s="110"/>
    </row>
    <row r="144" spans="1:78" x14ac:dyDescent="0.2">
      <c r="A144" s="153" t="s">
        <v>744</v>
      </c>
      <c r="B144" s="153"/>
      <c r="C144" s="100"/>
      <c r="D144" s="68"/>
      <c r="AM144"/>
      <c r="BO144" s="154" t="s">
        <v>1946</v>
      </c>
      <c r="BP144" s="154" t="s">
        <v>3512</v>
      </c>
      <c r="BQ144" s="110" t="s">
        <v>5440</v>
      </c>
      <c r="BR144" s="110" t="s">
        <v>5440</v>
      </c>
      <c r="BS144" s="110" t="s">
        <v>5440</v>
      </c>
      <c r="BT144" s="110" t="s">
        <v>5440</v>
      </c>
      <c r="BU144" s="110" t="s">
        <v>5440</v>
      </c>
      <c r="BV144" s="110" t="s">
        <v>5440</v>
      </c>
      <c r="BW144" s="110" t="s">
        <v>5832</v>
      </c>
      <c r="BX144" s="110" t="s">
        <v>14</v>
      </c>
      <c r="BY144" s="110" t="e">
        <f>VLOOKUP(BO144,#REF!,10,0)</f>
        <v>#REF!</v>
      </c>
      <c r="BZ144" s="110"/>
    </row>
    <row r="145" spans="1:78" x14ac:dyDescent="0.2">
      <c r="A145" s="153" t="s">
        <v>748</v>
      </c>
      <c r="B145" s="153"/>
      <c r="C145" s="100"/>
      <c r="D145" s="68"/>
      <c r="AM145"/>
      <c r="BO145" s="154" t="s">
        <v>6053</v>
      </c>
      <c r="BP145" s="154" t="s">
        <v>3512</v>
      </c>
      <c r="BQ145" s="110" t="s">
        <v>5440</v>
      </c>
      <c r="BR145" s="110" t="s">
        <v>5440</v>
      </c>
      <c r="BS145" s="110" t="s">
        <v>5440</v>
      </c>
      <c r="BT145" s="110" t="s">
        <v>5440</v>
      </c>
      <c r="BU145" s="110" t="s">
        <v>5832</v>
      </c>
      <c r="BV145" s="110" t="s">
        <v>5440</v>
      </c>
      <c r="BW145" s="110" t="s">
        <v>5440</v>
      </c>
      <c r="BX145" s="110" t="s">
        <v>14</v>
      </c>
      <c r="BY145" s="110" t="e">
        <f>VLOOKUP(BO145,#REF!,10,0)</f>
        <v>#REF!</v>
      </c>
      <c r="BZ145" s="149"/>
    </row>
    <row r="146" spans="1:78" x14ac:dyDescent="0.2">
      <c r="A146" s="153" t="s">
        <v>750</v>
      </c>
      <c r="B146" s="153"/>
      <c r="C146" s="100"/>
      <c r="D146" s="68"/>
      <c r="AM146"/>
      <c r="BO146" s="154" t="s">
        <v>6054</v>
      </c>
      <c r="BP146" s="154" t="s">
        <v>5832</v>
      </c>
      <c r="BQ146" s="110" t="s">
        <v>5440</v>
      </c>
      <c r="BR146" s="110" t="s">
        <v>5440</v>
      </c>
      <c r="BS146" s="110" t="s">
        <v>5440</v>
      </c>
      <c r="BT146" s="110" t="s">
        <v>5440</v>
      </c>
      <c r="BU146" s="110" t="s">
        <v>5832</v>
      </c>
      <c r="BV146" s="110" t="s">
        <v>5440</v>
      </c>
      <c r="BW146" s="110" t="s">
        <v>5440</v>
      </c>
      <c r="BX146" s="110" t="s">
        <v>14</v>
      </c>
      <c r="BY146" s="110" t="e">
        <f>VLOOKUP(BO146,#REF!,10,0)</f>
        <v>#REF!</v>
      </c>
      <c r="BZ146" s="149"/>
    </row>
    <row r="147" spans="1:78" x14ac:dyDescent="0.2">
      <c r="A147" s="153" t="s">
        <v>753</v>
      </c>
      <c r="B147" s="153"/>
      <c r="C147" s="100"/>
      <c r="D147" s="68"/>
      <c r="AM147"/>
      <c r="BO147" s="154" t="s">
        <v>6055</v>
      </c>
      <c r="BP147" s="154" t="s">
        <v>3512</v>
      </c>
      <c r="BQ147" s="110" t="s">
        <v>5440</v>
      </c>
      <c r="BR147" s="110" t="s">
        <v>5440</v>
      </c>
      <c r="BS147" s="110" t="s">
        <v>5440</v>
      </c>
      <c r="BT147" s="110" t="s">
        <v>5440</v>
      </c>
      <c r="BU147" s="110" t="s">
        <v>5440</v>
      </c>
      <c r="BV147" s="110" t="s">
        <v>5832</v>
      </c>
      <c r="BW147" s="110" t="s">
        <v>5440</v>
      </c>
      <c r="BX147" s="110" t="s">
        <v>14</v>
      </c>
      <c r="BY147" s="110" t="e">
        <f>VLOOKUP(BO147,#REF!,10,0)</f>
        <v>#REF!</v>
      </c>
      <c r="BZ147" s="149"/>
    </row>
    <row r="148" spans="1:78" x14ac:dyDescent="0.2">
      <c r="A148" s="153" t="s">
        <v>755</v>
      </c>
      <c r="B148" s="153"/>
      <c r="C148" s="100"/>
      <c r="D148" s="68"/>
      <c r="AM148"/>
      <c r="BO148" s="154" t="s">
        <v>6056</v>
      </c>
      <c r="BP148" s="154" t="s">
        <v>3512</v>
      </c>
      <c r="BQ148" s="110" t="s">
        <v>5440</v>
      </c>
      <c r="BR148" s="110" t="s">
        <v>5440</v>
      </c>
      <c r="BS148" s="110" t="s">
        <v>5832</v>
      </c>
      <c r="BT148" s="110" t="s">
        <v>5440</v>
      </c>
      <c r="BU148" s="110" t="s">
        <v>5440</v>
      </c>
      <c r="BV148" s="110" t="s">
        <v>5440</v>
      </c>
      <c r="BW148" s="110" t="s">
        <v>5832</v>
      </c>
      <c r="BX148" s="110" t="s">
        <v>14</v>
      </c>
      <c r="BY148" s="110" t="e">
        <f>VLOOKUP(BO148,#REF!,10,0)</f>
        <v>#REF!</v>
      </c>
      <c r="BZ148" s="110"/>
    </row>
    <row r="149" spans="1:78" x14ac:dyDescent="0.2">
      <c r="A149" s="153" t="s">
        <v>758</v>
      </c>
      <c r="B149" s="153"/>
      <c r="C149" s="100"/>
      <c r="D149" s="68"/>
      <c r="AM149"/>
      <c r="BO149" s="154" t="s">
        <v>2070</v>
      </c>
      <c r="BP149" s="154" t="s">
        <v>3512</v>
      </c>
      <c r="BQ149" s="110" t="s">
        <v>5440</v>
      </c>
      <c r="BR149" s="110" t="s">
        <v>5440</v>
      </c>
      <c r="BS149" s="110" t="s">
        <v>5440</v>
      </c>
      <c r="BT149" s="110" t="s">
        <v>5440</v>
      </c>
      <c r="BU149" s="110" t="s">
        <v>5440</v>
      </c>
      <c r="BV149" s="110" t="s">
        <v>5440</v>
      </c>
      <c r="BW149" s="110" t="s">
        <v>5832</v>
      </c>
      <c r="BX149" s="110" t="s">
        <v>14</v>
      </c>
      <c r="BY149" s="110" t="e">
        <f>VLOOKUP(BO149,#REF!,10,0)</f>
        <v>#REF!</v>
      </c>
      <c r="BZ149" s="110"/>
    </row>
    <row r="150" spans="1:78" x14ac:dyDescent="0.2">
      <c r="A150" s="153" t="s">
        <v>760</v>
      </c>
      <c r="B150" s="153"/>
      <c r="C150" s="100"/>
      <c r="D150" s="68"/>
      <c r="AM150"/>
      <c r="BO150" s="154" t="s">
        <v>3699</v>
      </c>
      <c r="BP150" s="154" t="s">
        <v>3512</v>
      </c>
      <c r="BQ150" s="110" t="s">
        <v>5440</v>
      </c>
      <c r="BR150" s="110" t="s">
        <v>5440</v>
      </c>
      <c r="BS150" s="110" t="s">
        <v>5440</v>
      </c>
      <c r="BT150" s="110" t="s">
        <v>5440</v>
      </c>
      <c r="BU150" s="110" t="s">
        <v>5440</v>
      </c>
      <c r="BV150" s="110" t="s">
        <v>5440</v>
      </c>
      <c r="BW150" s="110" t="s">
        <v>5832</v>
      </c>
      <c r="BX150" s="110" t="s">
        <v>14</v>
      </c>
      <c r="BY150" s="110" t="e">
        <f>VLOOKUP(BO150,#REF!,10,0)</f>
        <v>#REF!</v>
      </c>
      <c r="BZ150" s="110"/>
    </row>
    <row r="151" spans="1:78" x14ac:dyDescent="0.2">
      <c r="A151" s="153" t="s">
        <v>762</v>
      </c>
      <c r="B151" s="153"/>
      <c r="C151" s="100"/>
      <c r="D151" s="68"/>
      <c r="AM151"/>
      <c r="BO151" s="154" t="s">
        <v>2128</v>
      </c>
      <c r="BP151" s="154" t="s">
        <v>3512</v>
      </c>
      <c r="BQ151" s="110" t="s">
        <v>5440</v>
      </c>
      <c r="BR151" s="110" t="s">
        <v>5440</v>
      </c>
      <c r="BS151" s="110" t="s">
        <v>5440</v>
      </c>
      <c r="BT151" s="110" t="s">
        <v>5440</v>
      </c>
      <c r="BU151" s="110" t="s">
        <v>5440</v>
      </c>
      <c r="BV151" s="110" t="s">
        <v>5440</v>
      </c>
      <c r="BW151" s="110" t="s">
        <v>5832</v>
      </c>
      <c r="BX151" s="110" t="s">
        <v>14</v>
      </c>
      <c r="BY151" s="110" t="e">
        <f>VLOOKUP(BO151,#REF!,10,0)</f>
        <v>#REF!</v>
      </c>
      <c r="BZ151" s="110"/>
    </row>
    <row r="152" spans="1:78" x14ac:dyDescent="0.2">
      <c r="A152" s="153" t="s">
        <v>764</v>
      </c>
      <c r="B152" s="153"/>
      <c r="C152" s="100"/>
      <c r="D152" s="68"/>
      <c r="AM152"/>
      <c r="BO152" s="154" t="s">
        <v>2073</v>
      </c>
      <c r="BP152" s="154" t="s">
        <v>3512</v>
      </c>
      <c r="BQ152" s="110" t="s">
        <v>5440</v>
      </c>
      <c r="BR152" s="110" t="s">
        <v>5440</v>
      </c>
      <c r="BS152" s="110" t="s">
        <v>5440</v>
      </c>
      <c r="BT152" s="110" t="s">
        <v>5440</v>
      </c>
      <c r="BU152" s="110" t="s">
        <v>5440</v>
      </c>
      <c r="BV152" s="110" t="s">
        <v>5440</v>
      </c>
      <c r="BW152" s="110" t="s">
        <v>5832</v>
      </c>
      <c r="BX152" s="110" t="s">
        <v>14</v>
      </c>
      <c r="BY152" s="110" t="e">
        <f>VLOOKUP(BO152,#REF!,10,0)</f>
        <v>#REF!</v>
      </c>
      <c r="BZ152" s="110"/>
    </row>
    <row r="153" spans="1:78" x14ac:dyDescent="0.2">
      <c r="A153" s="153" t="s">
        <v>766</v>
      </c>
      <c r="B153" s="153"/>
      <c r="C153" s="100"/>
      <c r="D153" s="68"/>
      <c r="AM153"/>
      <c r="BO153" s="154" t="s">
        <v>396</v>
      </c>
      <c r="BP153" s="154" t="s">
        <v>3512</v>
      </c>
      <c r="BQ153" s="110" t="s">
        <v>5440</v>
      </c>
      <c r="BR153" s="110" t="s">
        <v>5440</v>
      </c>
      <c r="BS153" s="110" t="s">
        <v>5440</v>
      </c>
      <c r="BT153" s="110" t="s">
        <v>5440</v>
      </c>
      <c r="BU153" s="110" t="s">
        <v>5440</v>
      </c>
      <c r="BV153" s="110" t="s">
        <v>5440</v>
      </c>
      <c r="BW153" s="110" t="s">
        <v>5832</v>
      </c>
      <c r="BX153" s="110" t="s">
        <v>14</v>
      </c>
      <c r="BY153" s="110" t="e">
        <f>VLOOKUP(BO153,#REF!,10,0)</f>
        <v>#REF!</v>
      </c>
      <c r="BZ153" s="110"/>
    </row>
    <row r="154" spans="1:78" x14ac:dyDescent="0.2">
      <c r="A154" s="153" t="s">
        <v>769</v>
      </c>
      <c r="B154" s="153"/>
      <c r="C154" s="100"/>
      <c r="D154" s="68"/>
      <c r="AM154"/>
      <c r="BO154" s="154" t="s">
        <v>6057</v>
      </c>
      <c r="BP154" s="154" t="s">
        <v>5832</v>
      </c>
      <c r="BQ154" s="110" t="s">
        <v>5832</v>
      </c>
      <c r="BR154" s="110" t="s">
        <v>5440</v>
      </c>
      <c r="BS154" s="110" t="s">
        <v>5440</v>
      </c>
      <c r="BT154" s="110" t="s">
        <v>5440</v>
      </c>
      <c r="BU154" s="110" t="s">
        <v>5440</v>
      </c>
      <c r="BV154" s="110" t="s">
        <v>5440</v>
      </c>
      <c r="BW154" s="110" t="s">
        <v>5440</v>
      </c>
      <c r="BX154" s="110" t="s">
        <v>14</v>
      </c>
      <c r="BY154" s="110" t="e">
        <f>VLOOKUP(BO154,#REF!,10,0)</f>
        <v>#REF!</v>
      </c>
      <c r="BZ154" s="110"/>
    </row>
    <row r="155" spans="1:78" x14ac:dyDescent="0.2">
      <c r="A155" s="153" t="s">
        <v>771</v>
      </c>
      <c r="B155" s="153"/>
      <c r="C155" s="100"/>
      <c r="D155" s="68"/>
      <c r="AM155"/>
      <c r="BO155" s="154" t="s">
        <v>6058</v>
      </c>
      <c r="BP155" s="154" t="s">
        <v>3512</v>
      </c>
      <c r="BQ155" s="110" t="s">
        <v>5440</v>
      </c>
      <c r="BR155" s="110" t="s">
        <v>5440</v>
      </c>
      <c r="BS155" s="110" t="s">
        <v>5440</v>
      </c>
      <c r="BT155" s="110" t="s">
        <v>5440</v>
      </c>
      <c r="BU155" s="110" t="s">
        <v>5440</v>
      </c>
      <c r="BV155" s="110" t="s">
        <v>5832</v>
      </c>
      <c r="BW155" s="110" t="s">
        <v>5440</v>
      </c>
      <c r="BX155" s="110" t="s">
        <v>14</v>
      </c>
      <c r="BY155" s="110" t="e">
        <f>VLOOKUP(BO155,#REF!,10,0)</f>
        <v>#REF!</v>
      </c>
      <c r="BZ155" s="149"/>
    </row>
    <row r="156" spans="1:78" x14ac:dyDescent="0.2">
      <c r="A156" s="153" t="s">
        <v>773</v>
      </c>
      <c r="B156" s="153"/>
      <c r="C156" s="100"/>
      <c r="D156" s="68"/>
      <c r="AM156"/>
      <c r="BO156" s="154" t="s">
        <v>2715</v>
      </c>
      <c r="BP156" s="154" t="s">
        <v>3512</v>
      </c>
      <c r="BQ156" s="110" t="s">
        <v>5440</v>
      </c>
      <c r="BR156" s="110" t="s">
        <v>5440</v>
      </c>
      <c r="BS156" s="110" t="s">
        <v>5440</v>
      </c>
      <c r="BT156" s="110" t="s">
        <v>5440</v>
      </c>
      <c r="BU156" s="110" t="s">
        <v>5440</v>
      </c>
      <c r="BV156" s="110" t="s">
        <v>5440</v>
      </c>
      <c r="BW156" s="110" t="s">
        <v>5832</v>
      </c>
      <c r="BX156" s="110" t="s">
        <v>14</v>
      </c>
      <c r="BY156" s="110" t="e">
        <f>VLOOKUP(BO156,#REF!,10,0)</f>
        <v>#REF!</v>
      </c>
      <c r="BZ156" s="110"/>
    </row>
    <row r="157" spans="1:78" x14ac:dyDescent="0.2">
      <c r="A157" s="153" t="s">
        <v>775</v>
      </c>
      <c r="B157" s="153"/>
      <c r="C157" s="100"/>
      <c r="D157" s="68"/>
      <c r="AM157"/>
      <c r="BO157" s="154" t="s">
        <v>2131</v>
      </c>
      <c r="BP157" s="154" t="s">
        <v>3512</v>
      </c>
      <c r="BQ157" s="110" t="s">
        <v>5440</v>
      </c>
      <c r="BR157" s="110" t="s">
        <v>5440</v>
      </c>
      <c r="BS157" s="110" t="s">
        <v>5440</v>
      </c>
      <c r="BT157" s="110" t="s">
        <v>5440</v>
      </c>
      <c r="BU157" s="110" t="s">
        <v>5440</v>
      </c>
      <c r="BV157" s="110" t="s">
        <v>5440</v>
      </c>
      <c r="BW157" s="110" t="s">
        <v>5832</v>
      </c>
      <c r="BX157" s="110" t="s">
        <v>14</v>
      </c>
      <c r="BY157" s="110" t="e">
        <f>VLOOKUP(BO157,#REF!,10,0)</f>
        <v>#REF!</v>
      </c>
      <c r="BZ157" s="110"/>
    </row>
    <row r="158" spans="1:78" x14ac:dyDescent="0.2">
      <c r="A158" s="153" t="s">
        <v>777</v>
      </c>
      <c r="B158" s="153"/>
      <c r="C158" s="100"/>
      <c r="D158" s="68"/>
      <c r="AM158"/>
      <c r="BO158" s="154" t="s">
        <v>6059</v>
      </c>
      <c r="BP158" s="154" t="s">
        <v>3512</v>
      </c>
      <c r="BQ158" s="110" t="s">
        <v>5440</v>
      </c>
      <c r="BR158" s="110" t="s">
        <v>5440</v>
      </c>
      <c r="BS158" s="110" t="s">
        <v>5440</v>
      </c>
      <c r="BT158" s="110" t="s">
        <v>5440</v>
      </c>
      <c r="BU158" s="110" t="s">
        <v>5440</v>
      </c>
      <c r="BV158" s="110" t="s">
        <v>5440</v>
      </c>
      <c r="BW158" s="110" t="s">
        <v>5832</v>
      </c>
      <c r="BX158" s="110" t="s">
        <v>14</v>
      </c>
      <c r="BY158" s="110" t="e">
        <f>VLOOKUP(BO158,#REF!,10,0)</f>
        <v>#REF!</v>
      </c>
      <c r="BZ158" s="110"/>
    </row>
    <row r="159" spans="1:78" x14ac:dyDescent="0.2">
      <c r="A159" s="153" t="s">
        <v>779</v>
      </c>
      <c r="B159" s="153"/>
      <c r="C159" s="100"/>
      <c r="D159" s="68"/>
      <c r="AM159"/>
      <c r="BO159" s="154" t="s">
        <v>2558</v>
      </c>
      <c r="BP159" s="154" t="s">
        <v>3512</v>
      </c>
      <c r="BQ159" s="110" t="s">
        <v>5440</v>
      </c>
      <c r="BR159" s="110" t="s">
        <v>5440</v>
      </c>
      <c r="BS159" s="110" t="s">
        <v>5440</v>
      </c>
      <c r="BT159" s="110" t="s">
        <v>5440</v>
      </c>
      <c r="BU159" s="110" t="s">
        <v>5440</v>
      </c>
      <c r="BV159" s="110" t="s">
        <v>5440</v>
      </c>
      <c r="BW159" s="110" t="s">
        <v>5832</v>
      </c>
      <c r="BX159" s="110" t="s">
        <v>14</v>
      </c>
      <c r="BY159" s="110" t="e">
        <f>VLOOKUP(BO159,#REF!,10,0)</f>
        <v>#REF!</v>
      </c>
      <c r="BZ159" s="110"/>
    </row>
    <row r="160" spans="1:78" x14ac:dyDescent="0.2">
      <c r="A160" s="153" t="s">
        <v>781</v>
      </c>
      <c r="B160" s="153"/>
      <c r="C160" s="100"/>
      <c r="D160" s="68"/>
      <c r="AM160"/>
      <c r="BO160" s="154" t="s">
        <v>3264</v>
      </c>
      <c r="BP160" s="154" t="s">
        <v>3512</v>
      </c>
      <c r="BQ160" s="110" t="s">
        <v>5440</v>
      </c>
      <c r="BR160" s="110" t="s">
        <v>5440</v>
      </c>
      <c r="BS160" s="110" t="s">
        <v>5440</v>
      </c>
      <c r="BT160" s="110" t="s">
        <v>5440</v>
      </c>
      <c r="BU160" s="110" t="s">
        <v>5440</v>
      </c>
      <c r="BV160" s="110" t="s">
        <v>5440</v>
      </c>
      <c r="BW160" s="110" t="s">
        <v>5832</v>
      </c>
      <c r="BX160" s="110" t="s">
        <v>14</v>
      </c>
      <c r="BY160" s="110" t="e">
        <f>VLOOKUP(BO160,#REF!,10,0)</f>
        <v>#REF!</v>
      </c>
      <c r="BZ160" s="110"/>
    </row>
    <row r="161" spans="1:78" x14ac:dyDescent="0.2">
      <c r="A161" s="153" t="s">
        <v>783</v>
      </c>
      <c r="B161" s="153"/>
      <c r="C161" s="100"/>
      <c r="D161" s="68"/>
      <c r="AM161"/>
      <c r="BO161" s="154" t="s">
        <v>6060</v>
      </c>
      <c r="BP161" s="154" t="s">
        <v>3512</v>
      </c>
      <c r="BQ161" s="110" t="s">
        <v>5440</v>
      </c>
      <c r="BR161" s="110" t="s">
        <v>5440</v>
      </c>
      <c r="BS161" s="110" t="s">
        <v>5440</v>
      </c>
      <c r="BT161" s="110" t="s">
        <v>5440</v>
      </c>
      <c r="BU161" s="110" t="s">
        <v>5440</v>
      </c>
      <c r="BV161" s="110" t="s">
        <v>5440</v>
      </c>
      <c r="BW161" s="110" t="s">
        <v>5832</v>
      </c>
      <c r="BX161" s="110" t="s">
        <v>14</v>
      </c>
      <c r="BY161" s="110" t="e">
        <f>VLOOKUP(BO161,#REF!,10,0)</f>
        <v>#REF!</v>
      </c>
      <c r="BZ161" s="110"/>
    </row>
    <row r="162" spans="1:78" x14ac:dyDescent="0.2">
      <c r="A162" s="153" t="s">
        <v>785</v>
      </c>
      <c r="B162" s="153"/>
      <c r="C162" s="100"/>
      <c r="D162" s="68"/>
      <c r="AM162"/>
      <c r="BO162" s="154" t="s">
        <v>6061</v>
      </c>
      <c r="BP162" s="154" t="s">
        <v>3512</v>
      </c>
      <c r="BQ162" s="110" t="s">
        <v>5440</v>
      </c>
      <c r="BR162" s="110" t="s">
        <v>5440</v>
      </c>
      <c r="BS162" s="110" t="s">
        <v>5440</v>
      </c>
      <c r="BT162" s="110" t="s">
        <v>5440</v>
      </c>
      <c r="BU162" s="110" t="s">
        <v>5440</v>
      </c>
      <c r="BV162" s="110" t="s">
        <v>5440</v>
      </c>
      <c r="BW162" s="110" t="s">
        <v>5832</v>
      </c>
      <c r="BX162" s="110" t="s">
        <v>14</v>
      </c>
      <c r="BY162" s="110" t="e">
        <f>VLOOKUP(BO162,#REF!,10,0)</f>
        <v>#REF!</v>
      </c>
      <c r="BZ162" s="110"/>
    </row>
    <row r="163" spans="1:78" x14ac:dyDescent="0.2">
      <c r="A163" s="153" t="s">
        <v>788</v>
      </c>
      <c r="B163" s="153"/>
      <c r="C163" s="100"/>
      <c r="D163" s="68"/>
      <c r="AM163"/>
      <c r="BO163" s="154" t="s">
        <v>6062</v>
      </c>
      <c r="BP163" s="154" t="s">
        <v>3512</v>
      </c>
      <c r="BQ163" s="110" t="s">
        <v>5440</v>
      </c>
      <c r="BR163" s="110" t="s">
        <v>5440</v>
      </c>
      <c r="BS163" s="110" t="s">
        <v>5440</v>
      </c>
      <c r="BT163" s="110" t="s">
        <v>5440</v>
      </c>
      <c r="BU163" s="110" t="s">
        <v>5440</v>
      </c>
      <c r="BV163" s="110" t="s">
        <v>5440</v>
      </c>
      <c r="BW163" s="110" t="s">
        <v>5832</v>
      </c>
      <c r="BX163" s="110" t="s">
        <v>14</v>
      </c>
      <c r="BY163" s="110" t="e">
        <f>VLOOKUP(BO163,#REF!,10,0)</f>
        <v>#REF!</v>
      </c>
      <c r="BZ163" s="110"/>
    </row>
    <row r="164" spans="1:78" x14ac:dyDescent="0.2">
      <c r="A164" s="153" t="s">
        <v>791</v>
      </c>
      <c r="B164" s="153"/>
      <c r="C164" s="100"/>
      <c r="D164" s="68"/>
      <c r="AM164"/>
      <c r="BO164" s="154" t="s">
        <v>6063</v>
      </c>
      <c r="BP164" s="154" t="s">
        <v>3512</v>
      </c>
      <c r="BQ164" s="110" t="s">
        <v>5440</v>
      </c>
      <c r="BR164" s="110" t="s">
        <v>5440</v>
      </c>
      <c r="BS164" s="110" t="s">
        <v>5832</v>
      </c>
      <c r="BT164" s="110" t="s">
        <v>5832</v>
      </c>
      <c r="BU164" s="110" t="s">
        <v>5440</v>
      </c>
      <c r="BV164" s="110" t="s">
        <v>5440</v>
      </c>
      <c r="BW164" s="110" t="s">
        <v>5440</v>
      </c>
      <c r="BX164" s="110" t="s">
        <v>14</v>
      </c>
      <c r="BY164" s="110" t="e">
        <f>VLOOKUP(BO164,#REF!,10,0)</f>
        <v>#REF!</v>
      </c>
      <c r="BZ164" s="110"/>
    </row>
    <row r="165" spans="1:78" x14ac:dyDescent="0.2">
      <c r="A165" s="153" t="s">
        <v>793</v>
      </c>
      <c r="B165" s="153"/>
      <c r="C165" s="100"/>
      <c r="D165" s="68"/>
      <c r="AM165"/>
      <c r="BO165" s="154" t="s">
        <v>6064</v>
      </c>
      <c r="BP165" s="154" t="s">
        <v>3512</v>
      </c>
      <c r="BQ165" s="110" t="s">
        <v>5440</v>
      </c>
      <c r="BR165" s="110" t="s">
        <v>5440</v>
      </c>
      <c r="BS165" s="110" t="s">
        <v>5832</v>
      </c>
      <c r="BT165" s="110" t="s">
        <v>5832</v>
      </c>
      <c r="BU165" s="110" t="s">
        <v>5440</v>
      </c>
      <c r="BV165" s="110" t="s">
        <v>5440</v>
      </c>
      <c r="BW165" s="110" t="s">
        <v>5440</v>
      </c>
      <c r="BX165" s="110" t="s">
        <v>14</v>
      </c>
      <c r="BY165" s="110" t="e">
        <f>VLOOKUP(BO165,#REF!,10,0)</f>
        <v>#REF!</v>
      </c>
      <c r="BZ165" s="110"/>
    </row>
    <row r="166" spans="1:78" x14ac:dyDescent="0.2">
      <c r="A166" s="153" t="s">
        <v>796</v>
      </c>
      <c r="B166" s="153"/>
      <c r="C166" s="100"/>
      <c r="D166" s="68"/>
      <c r="AM166"/>
      <c r="BO166" s="154" t="s">
        <v>4714</v>
      </c>
      <c r="BP166" s="154" t="s">
        <v>3512</v>
      </c>
      <c r="BQ166" s="110" t="s">
        <v>5440</v>
      </c>
      <c r="BR166" s="110" t="s">
        <v>5440</v>
      </c>
      <c r="BS166" s="110" t="s">
        <v>5440</v>
      </c>
      <c r="BT166" s="110" t="s">
        <v>5440</v>
      </c>
      <c r="BU166" s="110" t="s">
        <v>5440</v>
      </c>
      <c r="BV166" s="110" t="s">
        <v>5440</v>
      </c>
      <c r="BW166" s="110" t="s">
        <v>5832</v>
      </c>
      <c r="BX166" s="110" t="s">
        <v>14</v>
      </c>
      <c r="BY166" s="110" t="e">
        <f>VLOOKUP(BO166,#REF!,10,0)</f>
        <v>#REF!</v>
      </c>
      <c r="BZ166" s="110"/>
    </row>
    <row r="167" spans="1:78" x14ac:dyDescent="0.2">
      <c r="A167" s="153" t="s">
        <v>799</v>
      </c>
      <c r="B167" s="153"/>
      <c r="C167" s="100"/>
      <c r="D167" s="68"/>
      <c r="AM167"/>
      <c r="BO167" s="154" t="s">
        <v>6065</v>
      </c>
      <c r="BP167" s="154" t="s">
        <v>3512</v>
      </c>
      <c r="BQ167" s="110" t="s">
        <v>5440</v>
      </c>
      <c r="BR167" s="110" t="s">
        <v>5440</v>
      </c>
      <c r="BS167" s="110" t="s">
        <v>5440</v>
      </c>
      <c r="BT167" s="110" t="s">
        <v>5440</v>
      </c>
      <c r="BU167" s="110" t="s">
        <v>5440</v>
      </c>
      <c r="BV167" s="110" t="s">
        <v>5832</v>
      </c>
      <c r="BW167" s="110" t="s">
        <v>5440</v>
      </c>
      <c r="BX167" s="110" t="s">
        <v>14</v>
      </c>
      <c r="BY167" s="110" t="e">
        <f>VLOOKUP(BO167,#REF!,10,0)</f>
        <v>#REF!</v>
      </c>
      <c r="BZ167" s="149"/>
    </row>
    <row r="168" spans="1:78" x14ac:dyDescent="0.2">
      <c r="A168" s="153" t="s">
        <v>801</v>
      </c>
      <c r="B168" s="153"/>
      <c r="C168" s="100"/>
      <c r="D168" s="68"/>
      <c r="AM168"/>
      <c r="BO168" s="154" t="s">
        <v>6066</v>
      </c>
      <c r="BP168" s="154" t="s">
        <v>3512</v>
      </c>
      <c r="BQ168" s="110" t="s">
        <v>5440</v>
      </c>
      <c r="BR168" s="110" t="s">
        <v>5440</v>
      </c>
      <c r="BS168" s="110" t="s">
        <v>5440</v>
      </c>
      <c r="BT168" s="110" t="s">
        <v>5440</v>
      </c>
      <c r="BU168" s="110" t="s">
        <v>5440</v>
      </c>
      <c r="BV168" s="110" t="s">
        <v>5440</v>
      </c>
      <c r="BW168" s="110" t="s">
        <v>5832</v>
      </c>
      <c r="BX168" s="110" t="s">
        <v>14</v>
      </c>
      <c r="BY168" s="110" t="e">
        <f>VLOOKUP(BO168,#REF!,10,0)</f>
        <v>#REF!</v>
      </c>
      <c r="BZ168" s="110"/>
    </row>
    <row r="169" spans="1:78" x14ac:dyDescent="0.2">
      <c r="A169" s="153" t="s">
        <v>804</v>
      </c>
      <c r="B169" s="153"/>
      <c r="C169" s="100"/>
      <c r="D169" s="68"/>
      <c r="AM169"/>
      <c r="BO169" s="154" t="s">
        <v>4639</v>
      </c>
      <c r="BP169" s="154" t="s">
        <v>3512</v>
      </c>
      <c r="BQ169" s="110" t="s">
        <v>5440</v>
      </c>
      <c r="BR169" s="110" t="s">
        <v>5440</v>
      </c>
      <c r="BS169" s="110" t="s">
        <v>5440</v>
      </c>
      <c r="BT169" s="110" t="s">
        <v>5440</v>
      </c>
      <c r="BU169" s="110" t="s">
        <v>5440</v>
      </c>
      <c r="BV169" s="110" t="s">
        <v>5440</v>
      </c>
      <c r="BW169" s="110" t="s">
        <v>5832</v>
      </c>
      <c r="BX169" s="110" t="s">
        <v>14</v>
      </c>
      <c r="BY169" s="110" t="e">
        <f>VLOOKUP(BO169,#REF!,10,0)</f>
        <v>#REF!</v>
      </c>
      <c r="BZ169" s="110"/>
    </row>
    <row r="170" spans="1:78" x14ac:dyDescent="0.2">
      <c r="A170" s="153" t="s">
        <v>806</v>
      </c>
      <c r="B170" s="153"/>
      <c r="C170" s="100"/>
      <c r="D170" s="68"/>
      <c r="AM170"/>
      <c r="BO170" s="154" t="s">
        <v>6067</v>
      </c>
      <c r="BP170" s="154" t="s">
        <v>3512</v>
      </c>
      <c r="BQ170" s="110" t="s">
        <v>5440</v>
      </c>
      <c r="BR170" s="110" t="s">
        <v>5440</v>
      </c>
      <c r="BS170" s="110" t="s">
        <v>5440</v>
      </c>
      <c r="BT170" s="110" t="s">
        <v>5440</v>
      </c>
      <c r="BU170" s="110" t="s">
        <v>5440</v>
      </c>
      <c r="BV170" s="110" t="s">
        <v>5440</v>
      </c>
      <c r="BW170" s="110" t="s">
        <v>5832</v>
      </c>
      <c r="BX170" s="110" t="s">
        <v>14</v>
      </c>
      <c r="BY170" s="110" t="e">
        <f>VLOOKUP(BO170,#REF!,10,0)</f>
        <v>#REF!</v>
      </c>
      <c r="BZ170" s="110"/>
    </row>
    <row r="171" spans="1:78" x14ac:dyDescent="0.2">
      <c r="A171" s="153" t="s">
        <v>809</v>
      </c>
      <c r="B171" s="153"/>
      <c r="C171" s="100"/>
      <c r="D171" s="68"/>
      <c r="AM171"/>
      <c r="BO171" s="154" t="s">
        <v>6068</v>
      </c>
      <c r="BP171" s="154" t="s">
        <v>3512</v>
      </c>
      <c r="BQ171" s="110" t="s">
        <v>5440</v>
      </c>
      <c r="BR171" s="110" t="s">
        <v>5440</v>
      </c>
      <c r="BS171" s="110" t="s">
        <v>5832</v>
      </c>
      <c r="BT171" s="110" t="s">
        <v>5440</v>
      </c>
      <c r="BU171" s="110" t="s">
        <v>5440</v>
      </c>
      <c r="BV171" s="110" t="s">
        <v>5440</v>
      </c>
      <c r="BW171" s="110" t="s">
        <v>5832</v>
      </c>
      <c r="BX171" s="110" t="s">
        <v>14</v>
      </c>
      <c r="BY171" s="110" t="e">
        <f>VLOOKUP(BO171,#REF!,10,0)</f>
        <v>#REF!</v>
      </c>
      <c r="BZ171" s="110"/>
    </row>
    <row r="172" spans="1:78" x14ac:dyDescent="0.2">
      <c r="A172" s="153" t="s">
        <v>812</v>
      </c>
      <c r="B172" s="153"/>
      <c r="C172" s="100"/>
      <c r="D172" s="68"/>
      <c r="AM172"/>
      <c r="BO172" s="154" t="s">
        <v>4268</v>
      </c>
      <c r="BP172" s="154" t="s">
        <v>3512</v>
      </c>
      <c r="BQ172" s="110" t="s">
        <v>5440</v>
      </c>
      <c r="BR172" s="110" t="s">
        <v>5440</v>
      </c>
      <c r="BS172" s="110" t="s">
        <v>5440</v>
      </c>
      <c r="BT172" s="110" t="s">
        <v>5440</v>
      </c>
      <c r="BU172" s="110" t="s">
        <v>5440</v>
      </c>
      <c r="BV172" s="110" t="s">
        <v>5440</v>
      </c>
      <c r="BW172" s="110" t="s">
        <v>5832</v>
      </c>
      <c r="BX172" s="110" t="s">
        <v>14</v>
      </c>
      <c r="BY172" s="110" t="e">
        <f>VLOOKUP(BO172,#REF!,10,0)</f>
        <v>#REF!</v>
      </c>
      <c r="BZ172" s="110"/>
    </row>
    <row r="173" spans="1:78" x14ac:dyDescent="0.2">
      <c r="A173" s="153" t="s">
        <v>815</v>
      </c>
      <c r="B173" s="153"/>
      <c r="C173" s="100"/>
      <c r="D173" s="68"/>
      <c r="AM173"/>
      <c r="BO173" s="154" t="s">
        <v>2561</v>
      </c>
      <c r="BP173" s="154" t="s">
        <v>3512</v>
      </c>
      <c r="BQ173" s="110" t="s">
        <v>5440</v>
      </c>
      <c r="BR173" s="110" t="s">
        <v>5440</v>
      </c>
      <c r="BS173" s="110" t="s">
        <v>5440</v>
      </c>
      <c r="BT173" s="110" t="s">
        <v>5440</v>
      </c>
      <c r="BU173" s="110" t="s">
        <v>5440</v>
      </c>
      <c r="BV173" s="110" t="s">
        <v>5440</v>
      </c>
      <c r="BW173" s="110" t="s">
        <v>5832</v>
      </c>
      <c r="BX173" s="110" t="s">
        <v>14</v>
      </c>
      <c r="BY173" s="110" t="e">
        <f>VLOOKUP(BO173,#REF!,10,0)</f>
        <v>#REF!</v>
      </c>
      <c r="BZ173" s="110"/>
    </row>
    <row r="174" spans="1:78" x14ac:dyDescent="0.2">
      <c r="A174" s="153" t="s">
        <v>818</v>
      </c>
      <c r="B174" s="153"/>
      <c r="C174" s="100"/>
      <c r="D174" s="68"/>
      <c r="AM174"/>
      <c r="BO174" s="154" t="s">
        <v>1829</v>
      </c>
      <c r="BP174" s="154" t="s">
        <v>3512</v>
      </c>
      <c r="BQ174" s="110" t="s">
        <v>5440</v>
      </c>
      <c r="BR174" s="110" t="s">
        <v>5440</v>
      </c>
      <c r="BS174" s="110" t="s">
        <v>5440</v>
      </c>
      <c r="BT174" s="110" t="s">
        <v>5440</v>
      </c>
      <c r="BU174" s="110" t="s">
        <v>5440</v>
      </c>
      <c r="BV174" s="110" t="s">
        <v>5440</v>
      </c>
      <c r="BW174" s="110" t="s">
        <v>5832</v>
      </c>
      <c r="BX174" s="110" t="s">
        <v>14</v>
      </c>
      <c r="BY174" s="110" t="e">
        <f>VLOOKUP(BO174,#REF!,10,0)</f>
        <v>#REF!</v>
      </c>
      <c r="BZ174" s="110"/>
    </row>
    <row r="175" spans="1:78" x14ac:dyDescent="0.2">
      <c r="A175" s="153" t="s">
        <v>821</v>
      </c>
      <c r="B175" s="153"/>
      <c r="C175" s="100"/>
      <c r="D175" s="68"/>
      <c r="AM175"/>
      <c r="BO175" s="154" t="s">
        <v>1949</v>
      </c>
      <c r="BP175" s="154" t="s">
        <v>3512</v>
      </c>
      <c r="BQ175" s="110" t="s">
        <v>5440</v>
      </c>
      <c r="BR175" s="110" t="s">
        <v>5440</v>
      </c>
      <c r="BS175" s="110" t="s">
        <v>5440</v>
      </c>
      <c r="BT175" s="110" t="s">
        <v>5440</v>
      </c>
      <c r="BU175" s="110" t="s">
        <v>5440</v>
      </c>
      <c r="BV175" s="110" t="s">
        <v>5440</v>
      </c>
      <c r="BW175" s="110" t="s">
        <v>5832</v>
      </c>
      <c r="BX175" s="110" t="s">
        <v>14</v>
      </c>
      <c r="BY175" s="110" t="e">
        <f>VLOOKUP(BO175,#REF!,10,0)</f>
        <v>#REF!</v>
      </c>
      <c r="BZ175" s="110"/>
    </row>
    <row r="176" spans="1:78" x14ac:dyDescent="0.2">
      <c r="A176" s="153" t="s">
        <v>824</v>
      </c>
      <c r="B176" s="153"/>
      <c r="C176" s="100"/>
      <c r="D176" s="68"/>
      <c r="AM176"/>
      <c r="BO176" s="154" t="s">
        <v>583</v>
      </c>
      <c r="BP176" s="154" t="s">
        <v>3512</v>
      </c>
      <c r="BQ176" s="110" t="s">
        <v>5440</v>
      </c>
      <c r="BR176" s="110" t="s">
        <v>5440</v>
      </c>
      <c r="BS176" s="110" t="s">
        <v>5440</v>
      </c>
      <c r="BT176" s="110" t="s">
        <v>5440</v>
      </c>
      <c r="BU176" s="110" t="s">
        <v>5440</v>
      </c>
      <c r="BV176" s="110" t="s">
        <v>5440</v>
      </c>
      <c r="BW176" s="110" t="s">
        <v>5832</v>
      </c>
      <c r="BX176" s="110" t="s">
        <v>14</v>
      </c>
      <c r="BY176" s="110" t="e">
        <f>VLOOKUP(BO176,#REF!,10,0)</f>
        <v>#REF!</v>
      </c>
      <c r="BZ176" s="110"/>
    </row>
    <row r="177" spans="1:78" x14ac:dyDescent="0.2">
      <c r="A177" s="153" t="s">
        <v>826</v>
      </c>
      <c r="B177" s="153"/>
      <c r="C177" s="100"/>
      <c r="D177" s="68"/>
      <c r="AM177"/>
      <c r="BO177" s="154" t="s">
        <v>4304</v>
      </c>
      <c r="BP177" s="154" t="s">
        <v>3512</v>
      </c>
      <c r="BQ177" s="110" t="s">
        <v>5440</v>
      </c>
      <c r="BR177" s="110" t="s">
        <v>5440</v>
      </c>
      <c r="BS177" s="110" t="s">
        <v>5440</v>
      </c>
      <c r="BT177" s="110" t="s">
        <v>5440</v>
      </c>
      <c r="BU177" s="110" t="s">
        <v>5440</v>
      </c>
      <c r="BV177" s="110" t="s">
        <v>5440</v>
      </c>
      <c r="BW177" s="110" t="s">
        <v>5832</v>
      </c>
      <c r="BX177" s="110" t="s">
        <v>14</v>
      </c>
      <c r="BY177" s="110" t="e">
        <f>VLOOKUP(BO177,#REF!,10,0)</f>
        <v>#REF!</v>
      </c>
      <c r="BZ177" s="110"/>
    </row>
    <row r="178" spans="1:78" x14ac:dyDescent="0.2">
      <c r="A178" s="153" t="s">
        <v>830</v>
      </c>
      <c r="B178" s="153"/>
      <c r="C178" s="100"/>
      <c r="D178" s="68"/>
      <c r="AM178"/>
      <c r="BO178" s="154" t="s">
        <v>3347</v>
      </c>
      <c r="BP178" s="154" t="s">
        <v>3512</v>
      </c>
      <c r="BQ178" s="110" t="s">
        <v>5440</v>
      </c>
      <c r="BR178" s="110" t="s">
        <v>5440</v>
      </c>
      <c r="BS178" s="110" t="s">
        <v>5440</v>
      </c>
      <c r="BT178" s="110" t="s">
        <v>5440</v>
      </c>
      <c r="BU178" s="110" t="s">
        <v>5440</v>
      </c>
      <c r="BV178" s="110" t="s">
        <v>5440</v>
      </c>
      <c r="BW178" s="110" t="s">
        <v>5832</v>
      </c>
      <c r="BX178" s="110" t="s">
        <v>14</v>
      </c>
      <c r="BY178" s="110" t="e">
        <f>VLOOKUP(BO178,#REF!,10,0)</f>
        <v>#REF!</v>
      </c>
      <c r="BZ178" s="110"/>
    </row>
    <row r="179" spans="1:78" x14ac:dyDescent="0.2">
      <c r="A179" s="153" t="s">
        <v>832</v>
      </c>
      <c r="B179" s="153"/>
      <c r="C179" s="100"/>
      <c r="D179" s="68"/>
      <c r="AM179"/>
      <c r="BO179" s="154" t="s">
        <v>5883</v>
      </c>
      <c r="BP179" s="154" t="s">
        <v>3512</v>
      </c>
      <c r="BQ179" s="110" t="s">
        <v>5440</v>
      </c>
      <c r="BR179" s="110" t="s">
        <v>5832</v>
      </c>
      <c r="BS179" s="110" t="s">
        <v>5440</v>
      </c>
      <c r="BT179" s="110" t="s">
        <v>5440</v>
      </c>
      <c r="BU179" s="110" t="s">
        <v>5440</v>
      </c>
      <c r="BV179" s="110" t="s">
        <v>5440</v>
      </c>
      <c r="BW179" s="110" t="s">
        <v>5440</v>
      </c>
      <c r="BX179" s="110" t="s">
        <v>14</v>
      </c>
      <c r="BY179" s="110" t="e">
        <f>VLOOKUP(BO179,#REF!,10,0)</f>
        <v>#REF!</v>
      </c>
      <c r="BZ179" s="110"/>
    </row>
    <row r="180" spans="1:78" x14ac:dyDescent="0.2">
      <c r="A180" s="153" t="s">
        <v>835</v>
      </c>
      <c r="B180" s="153"/>
      <c r="C180" s="100"/>
      <c r="D180" s="68"/>
      <c r="AM180"/>
      <c r="BO180" s="154" t="s">
        <v>871</v>
      </c>
      <c r="BP180" s="154" t="s">
        <v>3512</v>
      </c>
      <c r="BQ180" s="110" t="s">
        <v>5440</v>
      </c>
      <c r="BR180" s="110" t="s">
        <v>5440</v>
      </c>
      <c r="BS180" s="110" t="s">
        <v>5440</v>
      </c>
      <c r="BT180" s="110" t="s">
        <v>5440</v>
      </c>
      <c r="BU180" s="110" t="s">
        <v>5440</v>
      </c>
      <c r="BV180" s="110" t="s">
        <v>5440</v>
      </c>
      <c r="BW180" s="110" t="s">
        <v>5832</v>
      </c>
      <c r="BX180" s="110" t="s">
        <v>14</v>
      </c>
      <c r="BY180" s="110" t="e">
        <f>VLOOKUP(BO180,#REF!,10,0)</f>
        <v>#REF!</v>
      </c>
      <c r="BZ180" s="110"/>
    </row>
    <row r="181" spans="1:78" x14ac:dyDescent="0.2">
      <c r="A181" s="153" t="s">
        <v>838</v>
      </c>
      <c r="B181" s="153"/>
      <c r="C181" s="100"/>
      <c r="D181" s="68"/>
      <c r="AM181"/>
      <c r="BO181" s="154" t="s">
        <v>6069</v>
      </c>
      <c r="BP181" s="154" t="s">
        <v>3512</v>
      </c>
      <c r="BQ181" s="110" t="s">
        <v>5440</v>
      </c>
      <c r="BR181" s="110" t="s">
        <v>5440</v>
      </c>
      <c r="BS181" s="110" t="s">
        <v>5440</v>
      </c>
      <c r="BT181" s="110" t="s">
        <v>5440</v>
      </c>
      <c r="BU181" s="110" t="s">
        <v>5440</v>
      </c>
      <c r="BV181" s="110" t="s">
        <v>5440</v>
      </c>
      <c r="BW181" s="110" t="s">
        <v>5832</v>
      </c>
      <c r="BX181" s="110" t="s">
        <v>14</v>
      </c>
      <c r="BY181" s="110" t="e">
        <f>VLOOKUP(BO181,#REF!,10,0)</f>
        <v>#REF!</v>
      </c>
      <c r="BZ181" s="110"/>
    </row>
    <row r="182" spans="1:78" x14ac:dyDescent="0.2">
      <c r="A182" s="153" t="s">
        <v>841</v>
      </c>
      <c r="B182" s="153"/>
      <c r="C182" s="100"/>
      <c r="D182" s="68"/>
      <c r="AM182"/>
      <c r="BO182" s="154" t="s">
        <v>1952</v>
      </c>
      <c r="BP182" s="154" t="s">
        <v>3512</v>
      </c>
      <c r="BQ182" s="110" t="s">
        <v>5440</v>
      </c>
      <c r="BR182" s="110" t="s">
        <v>5440</v>
      </c>
      <c r="BS182" s="110" t="s">
        <v>5440</v>
      </c>
      <c r="BT182" s="110" t="s">
        <v>5440</v>
      </c>
      <c r="BU182" s="110" t="s">
        <v>5440</v>
      </c>
      <c r="BV182" s="110" t="s">
        <v>5440</v>
      </c>
      <c r="BW182" s="110" t="s">
        <v>5832</v>
      </c>
      <c r="BX182" s="110" t="s">
        <v>14</v>
      </c>
      <c r="BY182" s="110" t="e">
        <f>VLOOKUP(BO182,#REF!,10,0)</f>
        <v>#REF!</v>
      </c>
      <c r="BZ182" s="110"/>
    </row>
    <row r="183" spans="1:78" x14ac:dyDescent="0.2">
      <c r="A183" s="153" t="s">
        <v>844</v>
      </c>
      <c r="B183" s="153"/>
      <c r="C183" s="100"/>
      <c r="D183" s="68"/>
      <c r="AM183"/>
      <c r="BO183" s="154" t="s">
        <v>5884</v>
      </c>
      <c r="BP183" s="154" t="s">
        <v>3512</v>
      </c>
      <c r="BQ183" s="110" t="s">
        <v>5440</v>
      </c>
      <c r="BR183" s="110" t="s">
        <v>5832</v>
      </c>
      <c r="BS183" s="110" t="s">
        <v>5440</v>
      </c>
      <c r="BT183" s="110" t="s">
        <v>5440</v>
      </c>
      <c r="BU183" s="110" t="s">
        <v>5440</v>
      </c>
      <c r="BV183" s="110" t="s">
        <v>5440</v>
      </c>
      <c r="BW183" s="110" t="s">
        <v>5440</v>
      </c>
      <c r="BX183" s="110" t="s">
        <v>14</v>
      </c>
      <c r="BY183" s="110" t="e">
        <f>VLOOKUP(BO183,#REF!,10,0)</f>
        <v>#REF!</v>
      </c>
      <c r="BZ183" s="110"/>
    </row>
    <row r="184" spans="1:78" x14ac:dyDescent="0.2">
      <c r="A184" s="153" t="s">
        <v>847</v>
      </c>
      <c r="B184" s="153"/>
      <c r="C184" s="100"/>
      <c r="D184" s="68"/>
      <c r="AM184"/>
      <c r="BO184" s="154" t="s">
        <v>6070</v>
      </c>
      <c r="BP184" s="154" t="s">
        <v>5832</v>
      </c>
      <c r="BQ184" s="110" t="s">
        <v>5440</v>
      </c>
      <c r="BR184" s="110" t="s">
        <v>5440</v>
      </c>
      <c r="BS184" s="110" t="s">
        <v>5440</v>
      </c>
      <c r="BT184" s="110" t="s">
        <v>5440</v>
      </c>
      <c r="BU184" s="110" t="s">
        <v>5440</v>
      </c>
      <c r="BV184" s="110" t="s">
        <v>5440</v>
      </c>
      <c r="BW184" s="110" t="s">
        <v>5832</v>
      </c>
      <c r="BX184" s="110" t="s">
        <v>14</v>
      </c>
      <c r="BY184" s="110" t="e">
        <f>VLOOKUP(BO184,#REF!,10,0)</f>
        <v>#REF!</v>
      </c>
      <c r="BZ184" s="110"/>
    </row>
    <row r="185" spans="1:78" x14ac:dyDescent="0.2">
      <c r="A185" s="153" t="s">
        <v>849</v>
      </c>
      <c r="B185" s="153"/>
      <c r="C185" s="100"/>
      <c r="D185" s="68"/>
      <c r="AM185"/>
      <c r="BO185" s="154" t="s">
        <v>1955</v>
      </c>
      <c r="BP185" s="154" t="s">
        <v>3512</v>
      </c>
      <c r="BQ185" s="110" t="s">
        <v>5440</v>
      </c>
      <c r="BR185" s="110" t="s">
        <v>5440</v>
      </c>
      <c r="BS185" s="110" t="s">
        <v>5440</v>
      </c>
      <c r="BT185" s="110" t="s">
        <v>5440</v>
      </c>
      <c r="BU185" s="110" t="s">
        <v>5440</v>
      </c>
      <c r="BV185" s="110" t="s">
        <v>5440</v>
      </c>
      <c r="BW185" s="110" t="s">
        <v>5832</v>
      </c>
      <c r="BX185" s="110" t="s">
        <v>14</v>
      </c>
      <c r="BY185" s="110" t="e">
        <f>VLOOKUP(BO185,#REF!,10,0)</f>
        <v>#REF!</v>
      </c>
      <c r="BZ185" s="110"/>
    </row>
    <row r="186" spans="1:78" x14ac:dyDescent="0.2">
      <c r="A186" s="153" t="s">
        <v>852</v>
      </c>
      <c r="B186" s="153"/>
      <c r="C186" s="100"/>
      <c r="D186" s="68"/>
      <c r="AM186"/>
      <c r="BO186" s="154" t="s">
        <v>2134</v>
      </c>
      <c r="BP186" s="154" t="s">
        <v>3512</v>
      </c>
      <c r="BQ186" s="110" t="s">
        <v>5440</v>
      </c>
      <c r="BR186" s="110" t="s">
        <v>5440</v>
      </c>
      <c r="BS186" s="110" t="s">
        <v>5440</v>
      </c>
      <c r="BT186" s="110" t="s">
        <v>5440</v>
      </c>
      <c r="BU186" s="110" t="s">
        <v>5440</v>
      </c>
      <c r="BV186" s="110" t="s">
        <v>5440</v>
      </c>
      <c r="BW186" s="110" t="s">
        <v>5832</v>
      </c>
      <c r="BX186" s="110" t="s">
        <v>14</v>
      </c>
      <c r="BY186" s="110" t="e">
        <f>VLOOKUP(BO186,#REF!,10,0)</f>
        <v>#REF!</v>
      </c>
      <c r="BZ186" s="110"/>
    </row>
    <row r="187" spans="1:78" x14ac:dyDescent="0.2">
      <c r="A187" s="153" t="s">
        <v>854</v>
      </c>
      <c r="B187" s="153"/>
      <c r="C187" s="100"/>
      <c r="D187" s="68"/>
      <c r="AM187"/>
      <c r="BO187" s="154" t="s">
        <v>3746</v>
      </c>
      <c r="BP187" s="154" t="s">
        <v>3512</v>
      </c>
      <c r="BQ187" s="110" t="s">
        <v>5440</v>
      </c>
      <c r="BR187" s="110" t="s">
        <v>5440</v>
      </c>
      <c r="BS187" s="110" t="s">
        <v>5440</v>
      </c>
      <c r="BT187" s="110" t="s">
        <v>5440</v>
      </c>
      <c r="BU187" s="110" t="s">
        <v>5440</v>
      </c>
      <c r="BV187" s="110" t="s">
        <v>5440</v>
      </c>
      <c r="BW187" s="110" t="s">
        <v>5832</v>
      </c>
      <c r="BX187" s="110" t="s">
        <v>14</v>
      </c>
      <c r="BY187" s="110" t="e">
        <f>VLOOKUP(BO187,#REF!,10,0)</f>
        <v>#REF!</v>
      </c>
      <c r="BZ187" s="110"/>
    </row>
    <row r="188" spans="1:78" x14ac:dyDescent="0.2">
      <c r="A188" s="153" t="s">
        <v>856</v>
      </c>
      <c r="B188" s="153"/>
      <c r="C188" s="100"/>
      <c r="D188" s="68"/>
      <c r="AM188"/>
      <c r="BO188" s="154" t="s">
        <v>4523</v>
      </c>
      <c r="BP188" s="154" t="s">
        <v>3512</v>
      </c>
      <c r="BQ188" s="110" t="s">
        <v>5440</v>
      </c>
      <c r="BR188" s="110" t="s">
        <v>5440</v>
      </c>
      <c r="BS188" s="110" t="s">
        <v>5440</v>
      </c>
      <c r="BT188" s="110" t="s">
        <v>5440</v>
      </c>
      <c r="BU188" s="110" t="s">
        <v>5440</v>
      </c>
      <c r="BV188" s="110" t="s">
        <v>5440</v>
      </c>
      <c r="BW188" s="110" t="s">
        <v>5832</v>
      </c>
      <c r="BX188" s="110" t="s">
        <v>14</v>
      </c>
      <c r="BY188" s="110" t="e">
        <f>VLOOKUP(BO188,#REF!,10,0)</f>
        <v>#REF!</v>
      </c>
      <c r="BZ188" s="110"/>
    </row>
    <row r="189" spans="1:78" x14ac:dyDescent="0.2">
      <c r="A189" s="153" t="s">
        <v>858</v>
      </c>
      <c r="B189" s="153"/>
      <c r="C189" s="100"/>
      <c r="D189" s="68"/>
      <c r="AM189"/>
      <c r="BO189" s="154" t="s">
        <v>6071</v>
      </c>
      <c r="BP189" s="154" t="s">
        <v>3512</v>
      </c>
      <c r="BQ189" s="110" t="s">
        <v>5440</v>
      </c>
      <c r="BR189" s="110" t="s">
        <v>5440</v>
      </c>
      <c r="BS189" s="110" t="s">
        <v>5440</v>
      </c>
      <c r="BT189" s="110" t="s">
        <v>5440</v>
      </c>
      <c r="BU189" s="110" t="s">
        <v>5440</v>
      </c>
      <c r="BV189" s="110" t="s">
        <v>5440</v>
      </c>
      <c r="BW189" s="110" t="s">
        <v>5832</v>
      </c>
      <c r="BX189" s="110" t="s">
        <v>14</v>
      </c>
      <c r="BY189" s="110" t="e">
        <f>VLOOKUP(BO189,#REF!,10,0)</f>
        <v>#REF!</v>
      </c>
      <c r="BZ189" s="110"/>
    </row>
    <row r="190" spans="1:78" x14ac:dyDescent="0.2">
      <c r="A190" s="153" t="s">
        <v>861</v>
      </c>
      <c r="B190" s="153"/>
      <c r="C190" s="100"/>
      <c r="D190" s="68"/>
      <c r="AM190"/>
      <c r="BO190" s="154" t="s">
        <v>6072</v>
      </c>
      <c r="BP190" s="154" t="s">
        <v>3512</v>
      </c>
      <c r="BQ190" s="110" t="s">
        <v>5440</v>
      </c>
      <c r="BR190" s="110" t="s">
        <v>5440</v>
      </c>
      <c r="BS190" s="110" t="s">
        <v>5440</v>
      </c>
      <c r="BT190" s="110" t="s">
        <v>5440</v>
      </c>
      <c r="BU190" s="110" t="s">
        <v>5440</v>
      </c>
      <c r="BV190" s="110" t="s">
        <v>5440</v>
      </c>
      <c r="BW190" s="110" t="s">
        <v>5832</v>
      </c>
      <c r="BX190" s="110" t="s">
        <v>14</v>
      </c>
      <c r="BY190" s="110" t="e">
        <f>VLOOKUP(BO190,#REF!,10,0)</f>
        <v>#REF!</v>
      </c>
      <c r="BZ190" s="110"/>
    </row>
    <row r="191" spans="1:78" x14ac:dyDescent="0.2">
      <c r="A191" s="153" t="s">
        <v>863</v>
      </c>
      <c r="B191" s="153"/>
      <c r="C191" s="100"/>
      <c r="D191" s="68"/>
      <c r="AM191"/>
      <c r="BO191" s="154" t="s">
        <v>6073</v>
      </c>
      <c r="BP191" s="154" t="s">
        <v>3512</v>
      </c>
      <c r="BQ191" s="110" t="s">
        <v>5440</v>
      </c>
      <c r="BR191" s="110" t="s">
        <v>5440</v>
      </c>
      <c r="BS191" s="110" t="s">
        <v>5440</v>
      </c>
      <c r="BT191" s="110" t="s">
        <v>5440</v>
      </c>
      <c r="BU191" s="110" t="s">
        <v>5440</v>
      </c>
      <c r="BV191" s="110" t="s">
        <v>5440</v>
      </c>
      <c r="BW191" s="110" t="s">
        <v>5832</v>
      </c>
      <c r="BX191" s="110" t="s">
        <v>14</v>
      </c>
      <c r="BY191" s="110" t="e">
        <f>VLOOKUP(BO191,#REF!,10,0)</f>
        <v>#REF!</v>
      </c>
      <c r="BZ191" s="110"/>
    </row>
    <row r="192" spans="1:78" x14ac:dyDescent="0.2">
      <c r="A192" s="153" t="s">
        <v>865</v>
      </c>
      <c r="B192" s="153"/>
      <c r="C192" s="100"/>
      <c r="D192" s="68"/>
      <c r="AM192"/>
      <c r="BO192" s="154" t="s">
        <v>3445</v>
      </c>
      <c r="BP192" s="154" t="s">
        <v>3512</v>
      </c>
      <c r="BQ192" s="110" t="s">
        <v>5440</v>
      </c>
      <c r="BR192" s="110" t="s">
        <v>5440</v>
      </c>
      <c r="BS192" s="110" t="s">
        <v>5440</v>
      </c>
      <c r="BT192" s="110" t="s">
        <v>5440</v>
      </c>
      <c r="BU192" s="110" t="s">
        <v>5440</v>
      </c>
      <c r="BV192" s="110" t="s">
        <v>5440</v>
      </c>
      <c r="BW192" s="110" t="s">
        <v>5832</v>
      </c>
      <c r="BX192" s="110" t="s">
        <v>14</v>
      </c>
      <c r="BY192" s="110" t="e">
        <f>VLOOKUP(BO192,#REF!,10,0)</f>
        <v>#REF!</v>
      </c>
      <c r="BZ192" s="110"/>
    </row>
    <row r="193" spans="1:78" x14ac:dyDescent="0.2">
      <c r="A193" s="153" t="s">
        <v>868</v>
      </c>
      <c r="B193" s="153"/>
      <c r="C193" s="100"/>
      <c r="D193" s="68"/>
      <c r="AM193"/>
      <c r="BO193" s="154" t="s">
        <v>6074</v>
      </c>
      <c r="BP193" s="154" t="s">
        <v>3512</v>
      </c>
      <c r="BQ193" s="110" t="s">
        <v>5440</v>
      </c>
      <c r="BR193" s="110" t="s">
        <v>5440</v>
      </c>
      <c r="BS193" s="110" t="s">
        <v>5440</v>
      </c>
      <c r="BT193" s="110" t="s">
        <v>5440</v>
      </c>
      <c r="BU193" s="110" t="s">
        <v>5440</v>
      </c>
      <c r="BV193" s="110" t="s">
        <v>5440</v>
      </c>
      <c r="BW193" s="110" t="s">
        <v>5832</v>
      </c>
      <c r="BX193" s="110" t="s">
        <v>14</v>
      </c>
      <c r="BY193" s="110" t="e">
        <f>VLOOKUP(BO193,#REF!,10,0)</f>
        <v>#REF!</v>
      </c>
      <c r="BZ193" s="110"/>
    </row>
    <row r="194" spans="1:78" x14ac:dyDescent="0.2">
      <c r="A194" s="153" t="s">
        <v>871</v>
      </c>
      <c r="B194" s="153"/>
      <c r="C194" s="100"/>
      <c r="D194" s="68"/>
      <c r="AM194"/>
      <c r="BO194" s="154" t="s">
        <v>586</v>
      </c>
      <c r="BP194" s="154" t="s">
        <v>3512</v>
      </c>
      <c r="BQ194" s="110" t="s">
        <v>5440</v>
      </c>
      <c r="BR194" s="110" t="s">
        <v>5440</v>
      </c>
      <c r="BS194" s="110" t="s">
        <v>5440</v>
      </c>
      <c r="BT194" s="110" t="s">
        <v>5440</v>
      </c>
      <c r="BU194" s="110" t="s">
        <v>5440</v>
      </c>
      <c r="BV194" s="110" t="s">
        <v>5440</v>
      </c>
      <c r="BW194" s="110" t="s">
        <v>5832</v>
      </c>
      <c r="BX194" s="110" t="s">
        <v>14</v>
      </c>
      <c r="BY194" s="110" t="e">
        <f>VLOOKUP(BO194,#REF!,10,0)</f>
        <v>#REF!</v>
      </c>
      <c r="BZ194" s="110"/>
    </row>
    <row r="195" spans="1:78" x14ac:dyDescent="0.2">
      <c r="A195" s="153" t="s">
        <v>874</v>
      </c>
      <c r="B195" s="153"/>
      <c r="C195" s="100"/>
      <c r="D195" s="68"/>
      <c r="AM195"/>
      <c r="BO195" s="154" t="s">
        <v>6075</v>
      </c>
      <c r="BP195" s="154" t="s">
        <v>3512</v>
      </c>
      <c r="BQ195" s="110" t="s">
        <v>5440</v>
      </c>
      <c r="BR195" s="110" t="s">
        <v>5440</v>
      </c>
      <c r="BS195" s="110" t="s">
        <v>5440</v>
      </c>
      <c r="BT195" s="110" t="s">
        <v>5440</v>
      </c>
      <c r="BU195" s="110" t="s">
        <v>5440</v>
      </c>
      <c r="BV195" s="110" t="s">
        <v>5440</v>
      </c>
      <c r="BW195" s="110" t="s">
        <v>5832</v>
      </c>
      <c r="BX195" s="110" t="s">
        <v>14</v>
      </c>
      <c r="BY195" s="110" t="e">
        <f>VLOOKUP(BO195,#REF!,10,0)</f>
        <v>#REF!</v>
      </c>
      <c r="BZ195" s="110"/>
    </row>
    <row r="196" spans="1:78" x14ac:dyDescent="0.2">
      <c r="A196" s="153" t="s">
        <v>878</v>
      </c>
      <c r="B196" s="153"/>
      <c r="C196" s="100"/>
      <c r="D196" s="68"/>
      <c r="AM196"/>
      <c r="BO196" s="154" t="s">
        <v>3155</v>
      </c>
      <c r="BP196" s="154" t="s">
        <v>3512</v>
      </c>
      <c r="BQ196" s="110" t="s">
        <v>5440</v>
      </c>
      <c r="BR196" s="110" t="s">
        <v>5440</v>
      </c>
      <c r="BS196" s="110" t="s">
        <v>5440</v>
      </c>
      <c r="BT196" s="110" t="s">
        <v>5440</v>
      </c>
      <c r="BU196" s="110" t="s">
        <v>5440</v>
      </c>
      <c r="BV196" s="110" t="s">
        <v>5440</v>
      </c>
      <c r="BW196" s="110" t="s">
        <v>5832</v>
      </c>
      <c r="BX196" s="110" t="s">
        <v>14</v>
      </c>
      <c r="BY196" s="110" t="e">
        <f>VLOOKUP(BO196,#REF!,10,0)</f>
        <v>#REF!</v>
      </c>
      <c r="BZ196" s="110"/>
    </row>
    <row r="197" spans="1:78" x14ac:dyDescent="0.2">
      <c r="A197" s="153" t="s">
        <v>882</v>
      </c>
      <c r="B197" s="153"/>
      <c r="C197" s="100"/>
      <c r="D197" s="68"/>
      <c r="AM197"/>
      <c r="BO197" s="154" t="s">
        <v>4773</v>
      </c>
      <c r="BP197" s="154" t="s">
        <v>3512</v>
      </c>
      <c r="BQ197" s="110" t="s">
        <v>5440</v>
      </c>
      <c r="BR197" s="110" t="s">
        <v>5440</v>
      </c>
      <c r="BS197" s="110" t="s">
        <v>5440</v>
      </c>
      <c r="BT197" s="110" t="s">
        <v>5440</v>
      </c>
      <c r="BU197" s="110" t="s">
        <v>5440</v>
      </c>
      <c r="BV197" s="110" t="s">
        <v>5440</v>
      </c>
      <c r="BW197" s="110" t="s">
        <v>5832</v>
      </c>
      <c r="BX197" s="110" t="s">
        <v>14</v>
      </c>
      <c r="BY197" s="110" t="e">
        <f>VLOOKUP(BO197,#REF!,10,0)</f>
        <v>#REF!</v>
      </c>
      <c r="BZ197" s="110"/>
    </row>
    <row r="198" spans="1:78" x14ac:dyDescent="0.2">
      <c r="A198" s="153" t="s">
        <v>885</v>
      </c>
      <c r="B198" s="153"/>
      <c r="C198" s="100"/>
      <c r="D198" s="68"/>
      <c r="AM198"/>
      <c r="BO198" s="154" t="s">
        <v>3852</v>
      </c>
      <c r="BP198" s="154" t="s">
        <v>3512</v>
      </c>
      <c r="BQ198" s="110" t="s">
        <v>5440</v>
      </c>
      <c r="BR198" s="110" t="s">
        <v>5440</v>
      </c>
      <c r="BS198" s="110" t="s">
        <v>5440</v>
      </c>
      <c r="BT198" s="110" t="s">
        <v>5440</v>
      </c>
      <c r="BU198" s="110" t="s">
        <v>5440</v>
      </c>
      <c r="BV198" s="110" t="s">
        <v>5440</v>
      </c>
      <c r="BW198" s="110" t="s">
        <v>5832</v>
      </c>
      <c r="BX198" s="110" t="s">
        <v>14</v>
      </c>
      <c r="BY198" s="110" t="e">
        <f>VLOOKUP(BO198,#REF!,10,0)</f>
        <v>#REF!</v>
      </c>
      <c r="BZ198" s="110"/>
    </row>
    <row r="199" spans="1:78" x14ac:dyDescent="0.2">
      <c r="A199" s="153" t="s">
        <v>888</v>
      </c>
      <c r="B199" s="153"/>
      <c r="C199" s="100"/>
      <c r="D199" s="68"/>
      <c r="AM199"/>
      <c r="BO199" s="154" t="s">
        <v>6076</v>
      </c>
      <c r="BP199" s="154" t="s">
        <v>3512</v>
      </c>
      <c r="BQ199" s="110" t="s">
        <v>5440</v>
      </c>
      <c r="BR199" s="110" t="s">
        <v>5440</v>
      </c>
      <c r="BS199" s="110" t="s">
        <v>5440</v>
      </c>
      <c r="BT199" s="110" t="s">
        <v>5440</v>
      </c>
      <c r="BU199" s="110" t="s">
        <v>5440</v>
      </c>
      <c r="BV199" s="110" t="s">
        <v>5440</v>
      </c>
      <c r="BW199" s="110" t="s">
        <v>5832</v>
      </c>
      <c r="BX199" s="110" t="s">
        <v>14</v>
      </c>
      <c r="BY199" s="110" t="e">
        <f>VLOOKUP(BO199,#REF!,10,0)</f>
        <v>#REF!</v>
      </c>
      <c r="BZ199" s="110"/>
    </row>
    <row r="200" spans="1:78" x14ac:dyDescent="0.2">
      <c r="A200" s="153" t="s">
        <v>891</v>
      </c>
      <c r="B200" s="153"/>
      <c r="C200" s="100"/>
      <c r="D200" s="68"/>
      <c r="AM200"/>
      <c r="BO200" s="154" t="s">
        <v>1826</v>
      </c>
      <c r="BP200" s="154" t="s">
        <v>3512</v>
      </c>
      <c r="BQ200" s="110" t="s">
        <v>5440</v>
      </c>
      <c r="BR200" s="110" t="s">
        <v>5440</v>
      </c>
      <c r="BS200" s="110" t="s">
        <v>5440</v>
      </c>
      <c r="BT200" s="110" t="s">
        <v>5440</v>
      </c>
      <c r="BU200" s="110" t="s">
        <v>5440</v>
      </c>
      <c r="BV200" s="110" t="s">
        <v>5440</v>
      </c>
      <c r="BW200" s="110" t="s">
        <v>5832</v>
      </c>
      <c r="BX200" s="110" t="s">
        <v>14</v>
      </c>
      <c r="BY200" s="110" t="e">
        <f>VLOOKUP(BO200,#REF!,10,0)</f>
        <v>#REF!</v>
      </c>
      <c r="BZ200" s="110"/>
    </row>
    <row r="201" spans="1:78" x14ac:dyDescent="0.2">
      <c r="A201" s="153" t="s">
        <v>893</v>
      </c>
      <c r="B201" s="153"/>
      <c r="C201" s="100"/>
      <c r="D201" s="68"/>
      <c r="AM201"/>
      <c r="BO201" s="154" t="s">
        <v>6077</v>
      </c>
      <c r="BP201" s="154" t="s">
        <v>3512</v>
      </c>
      <c r="BQ201" s="110" t="s">
        <v>5440</v>
      </c>
      <c r="BR201" s="110" t="s">
        <v>5440</v>
      </c>
      <c r="BS201" s="110" t="s">
        <v>5440</v>
      </c>
      <c r="BT201" s="110" t="s">
        <v>5440</v>
      </c>
      <c r="BU201" s="110" t="s">
        <v>5440</v>
      </c>
      <c r="BV201" s="110" t="s">
        <v>5440</v>
      </c>
      <c r="BW201" s="110" t="s">
        <v>5832</v>
      </c>
      <c r="BX201" s="110" t="s">
        <v>14</v>
      </c>
      <c r="BY201" s="110" t="e">
        <f>VLOOKUP(BO201,#REF!,10,0)</f>
        <v>#REF!</v>
      </c>
      <c r="BZ201" s="110"/>
    </row>
    <row r="202" spans="1:78" x14ac:dyDescent="0.2">
      <c r="A202" s="153" t="s">
        <v>897</v>
      </c>
      <c r="B202" s="153"/>
      <c r="C202" s="100"/>
      <c r="D202" s="68"/>
      <c r="AM202"/>
      <c r="BO202" s="154" t="s">
        <v>1817</v>
      </c>
      <c r="BP202" s="154" t="s">
        <v>3512</v>
      </c>
      <c r="BQ202" s="110" t="s">
        <v>5440</v>
      </c>
      <c r="BR202" s="110" t="s">
        <v>5440</v>
      </c>
      <c r="BS202" s="110" t="s">
        <v>5440</v>
      </c>
      <c r="BT202" s="110" t="s">
        <v>5440</v>
      </c>
      <c r="BU202" s="110" t="s">
        <v>5440</v>
      </c>
      <c r="BV202" s="110" t="s">
        <v>5440</v>
      </c>
      <c r="BW202" s="110" t="s">
        <v>5832</v>
      </c>
      <c r="BX202" s="110" t="s">
        <v>14</v>
      </c>
      <c r="BY202" s="110" t="e">
        <f>VLOOKUP(BO202,#REF!,10,0)</f>
        <v>#REF!</v>
      </c>
      <c r="BZ202" s="110"/>
    </row>
    <row r="203" spans="1:78" x14ac:dyDescent="0.2">
      <c r="A203" s="153" t="s">
        <v>899</v>
      </c>
      <c r="B203" s="153"/>
      <c r="C203" s="100"/>
      <c r="D203" s="68"/>
      <c r="AM203"/>
      <c r="BO203" s="154" t="s">
        <v>6078</v>
      </c>
      <c r="BP203" s="154" t="s">
        <v>3512</v>
      </c>
      <c r="BQ203" s="110" t="s">
        <v>5440</v>
      </c>
      <c r="BR203" s="110" t="s">
        <v>5440</v>
      </c>
      <c r="BS203" s="110" t="s">
        <v>5440</v>
      </c>
      <c r="BT203" s="110" t="s">
        <v>5440</v>
      </c>
      <c r="BU203" s="110" t="s">
        <v>5832</v>
      </c>
      <c r="BV203" s="110" t="s">
        <v>5440</v>
      </c>
      <c r="BW203" s="110" t="s">
        <v>5440</v>
      </c>
      <c r="BX203" s="110" t="s">
        <v>14</v>
      </c>
      <c r="BY203" s="110" t="e">
        <f>VLOOKUP(BO203,#REF!,10,0)</f>
        <v>#REF!</v>
      </c>
      <c r="BZ203" s="149"/>
    </row>
    <row r="204" spans="1:78" x14ac:dyDescent="0.2">
      <c r="A204" s="153" t="s">
        <v>902</v>
      </c>
      <c r="B204" s="153"/>
      <c r="C204" s="100"/>
      <c r="D204" s="68"/>
      <c r="AM204"/>
      <c r="BO204" s="154" t="s">
        <v>2137</v>
      </c>
      <c r="BP204" s="154" t="s">
        <v>3512</v>
      </c>
      <c r="BQ204" s="110" t="s">
        <v>5440</v>
      </c>
      <c r="BR204" s="110" t="s">
        <v>5440</v>
      </c>
      <c r="BS204" s="110" t="s">
        <v>5440</v>
      </c>
      <c r="BT204" s="110" t="s">
        <v>5440</v>
      </c>
      <c r="BU204" s="110" t="s">
        <v>5440</v>
      </c>
      <c r="BV204" s="110" t="s">
        <v>5440</v>
      </c>
      <c r="BW204" s="110" t="s">
        <v>5832</v>
      </c>
      <c r="BX204" s="110" t="s">
        <v>14</v>
      </c>
      <c r="BY204" s="110" t="e">
        <f>VLOOKUP(BO204,#REF!,10,0)</f>
        <v>#REF!</v>
      </c>
      <c r="BZ204" s="110"/>
    </row>
    <row r="205" spans="1:78" x14ac:dyDescent="0.2">
      <c r="A205" s="153" t="s">
        <v>905</v>
      </c>
      <c r="B205" s="153"/>
      <c r="C205" s="100"/>
      <c r="D205" s="68"/>
      <c r="AM205"/>
      <c r="BO205" s="154" t="s">
        <v>2570</v>
      </c>
      <c r="BP205" s="154" t="s">
        <v>3512</v>
      </c>
      <c r="BQ205" s="110" t="s">
        <v>5440</v>
      </c>
      <c r="BR205" s="110" t="s">
        <v>5440</v>
      </c>
      <c r="BS205" s="110" t="s">
        <v>5440</v>
      </c>
      <c r="BT205" s="110" t="s">
        <v>5440</v>
      </c>
      <c r="BU205" s="110" t="s">
        <v>5440</v>
      </c>
      <c r="BV205" s="110" t="s">
        <v>5440</v>
      </c>
      <c r="BW205" s="110" t="s">
        <v>5832</v>
      </c>
      <c r="BX205" s="110" t="s">
        <v>14</v>
      </c>
      <c r="BY205" s="110" t="e">
        <f>VLOOKUP(BO205,#REF!,10,0)</f>
        <v>#REF!</v>
      </c>
      <c r="BZ205" s="110"/>
    </row>
    <row r="206" spans="1:78" x14ac:dyDescent="0.2">
      <c r="A206" s="153" t="s">
        <v>907</v>
      </c>
      <c r="B206" s="153"/>
      <c r="C206" s="100"/>
      <c r="D206" s="68"/>
      <c r="AM206"/>
      <c r="BO206" s="154" t="s">
        <v>3661</v>
      </c>
      <c r="BP206" s="154" t="s">
        <v>3512</v>
      </c>
      <c r="BQ206" s="110" t="s">
        <v>5440</v>
      </c>
      <c r="BR206" s="110" t="s">
        <v>5440</v>
      </c>
      <c r="BS206" s="110" t="s">
        <v>5440</v>
      </c>
      <c r="BT206" s="110" t="s">
        <v>5440</v>
      </c>
      <c r="BU206" s="110" t="s">
        <v>5440</v>
      </c>
      <c r="BV206" s="110" t="s">
        <v>5440</v>
      </c>
      <c r="BW206" s="110" t="s">
        <v>5832</v>
      </c>
      <c r="BX206" s="110" t="s">
        <v>14</v>
      </c>
      <c r="BY206" s="110" t="e">
        <f>VLOOKUP(BO206,#REF!,10,0)</f>
        <v>#REF!</v>
      </c>
      <c r="BZ206" s="110"/>
    </row>
    <row r="207" spans="1:78" x14ac:dyDescent="0.2">
      <c r="A207" s="153" t="s">
        <v>909</v>
      </c>
      <c r="B207" s="153"/>
      <c r="C207" s="100"/>
      <c r="D207" s="68"/>
      <c r="AM207"/>
      <c r="BO207" s="154" t="s">
        <v>4202</v>
      </c>
      <c r="BP207" s="154" t="s">
        <v>3512</v>
      </c>
      <c r="BQ207" s="110" t="s">
        <v>5440</v>
      </c>
      <c r="BR207" s="110" t="s">
        <v>5440</v>
      </c>
      <c r="BS207" s="110" t="s">
        <v>5440</v>
      </c>
      <c r="BT207" s="110" t="s">
        <v>5440</v>
      </c>
      <c r="BU207" s="110" t="s">
        <v>5440</v>
      </c>
      <c r="BV207" s="110" t="s">
        <v>5440</v>
      </c>
      <c r="BW207" s="110" t="s">
        <v>5832</v>
      </c>
      <c r="BX207" s="110" t="s">
        <v>14</v>
      </c>
      <c r="BY207" s="110" t="e">
        <f>VLOOKUP(BO207,#REF!,10,0)</f>
        <v>#REF!</v>
      </c>
      <c r="BZ207" s="110"/>
    </row>
    <row r="208" spans="1:78" x14ac:dyDescent="0.2">
      <c r="A208" s="153" t="s">
        <v>911</v>
      </c>
      <c r="B208" s="153"/>
      <c r="C208" s="100"/>
      <c r="D208" s="68"/>
      <c r="AM208"/>
      <c r="BO208" s="154" t="s">
        <v>3158</v>
      </c>
      <c r="BP208" s="154" t="s">
        <v>3512</v>
      </c>
      <c r="BQ208" s="110" t="s">
        <v>5440</v>
      </c>
      <c r="BR208" s="110" t="s">
        <v>5440</v>
      </c>
      <c r="BS208" s="110" t="s">
        <v>5440</v>
      </c>
      <c r="BT208" s="110" t="s">
        <v>5440</v>
      </c>
      <c r="BU208" s="110" t="s">
        <v>5440</v>
      </c>
      <c r="BV208" s="110" t="s">
        <v>5440</v>
      </c>
      <c r="BW208" s="110" t="s">
        <v>5832</v>
      </c>
      <c r="BX208" s="110" t="s">
        <v>14</v>
      </c>
      <c r="BY208" s="110" t="e">
        <f>VLOOKUP(BO208,#REF!,10,0)</f>
        <v>#REF!</v>
      </c>
      <c r="BZ208" s="110"/>
    </row>
    <row r="209" spans="1:78" x14ac:dyDescent="0.2">
      <c r="A209" s="153" t="s">
        <v>913</v>
      </c>
      <c r="B209" s="153"/>
      <c r="C209" s="100"/>
      <c r="D209" s="68"/>
      <c r="AM209"/>
      <c r="BO209" s="154" t="s">
        <v>6079</v>
      </c>
      <c r="BP209" s="154" t="s">
        <v>3512</v>
      </c>
      <c r="BQ209" s="110" t="s">
        <v>5440</v>
      </c>
      <c r="BR209" s="110" t="s">
        <v>5440</v>
      </c>
      <c r="BS209" s="110" t="s">
        <v>5832</v>
      </c>
      <c r="BT209" s="110" t="s">
        <v>5440</v>
      </c>
      <c r="BU209" s="110" t="s">
        <v>5440</v>
      </c>
      <c r="BV209" s="110" t="s">
        <v>5440</v>
      </c>
      <c r="BW209" s="110" t="s">
        <v>5832</v>
      </c>
      <c r="BX209" s="110" t="s">
        <v>14</v>
      </c>
      <c r="BY209" s="110" t="e">
        <f>VLOOKUP(BO209,#REF!,10,0)</f>
        <v>#REF!</v>
      </c>
      <c r="BZ209" s="110"/>
    </row>
    <row r="210" spans="1:78" x14ac:dyDescent="0.2">
      <c r="A210" s="153" t="s">
        <v>915</v>
      </c>
      <c r="B210" s="153"/>
      <c r="C210" s="100"/>
      <c r="D210" s="68"/>
      <c r="AM210"/>
      <c r="BO210" s="154" t="s">
        <v>3749</v>
      </c>
      <c r="BP210" s="154" t="s">
        <v>3512</v>
      </c>
      <c r="BQ210" s="110" t="s">
        <v>5440</v>
      </c>
      <c r="BR210" s="110" t="s">
        <v>5440</v>
      </c>
      <c r="BS210" s="110" t="s">
        <v>5440</v>
      </c>
      <c r="BT210" s="110" t="s">
        <v>5440</v>
      </c>
      <c r="BU210" s="110" t="s">
        <v>5440</v>
      </c>
      <c r="BV210" s="110" t="s">
        <v>5440</v>
      </c>
      <c r="BW210" s="110" t="s">
        <v>5832</v>
      </c>
      <c r="BX210" s="110" t="s">
        <v>14</v>
      </c>
      <c r="BY210" s="110" t="e">
        <f>VLOOKUP(BO210,#REF!,10,0)</f>
        <v>#REF!</v>
      </c>
      <c r="BZ210" s="110"/>
    </row>
    <row r="211" spans="1:78" x14ac:dyDescent="0.2">
      <c r="A211" s="153" t="s">
        <v>917</v>
      </c>
      <c r="B211" s="153"/>
      <c r="C211" s="100"/>
      <c r="D211" s="68"/>
      <c r="AM211"/>
      <c r="BO211" s="154" t="s">
        <v>1614</v>
      </c>
      <c r="BP211" s="154" t="s">
        <v>3512</v>
      </c>
      <c r="BQ211" s="110" t="s">
        <v>5440</v>
      </c>
      <c r="BR211" s="110" t="s">
        <v>5440</v>
      </c>
      <c r="BS211" s="110" t="s">
        <v>5440</v>
      </c>
      <c r="BT211" s="110" t="s">
        <v>5440</v>
      </c>
      <c r="BU211" s="110" t="s">
        <v>5440</v>
      </c>
      <c r="BV211" s="110" t="s">
        <v>5440</v>
      </c>
      <c r="BW211" s="110" t="s">
        <v>5832</v>
      </c>
      <c r="BX211" s="110" t="s">
        <v>14</v>
      </c>
      <c r="BY211" s="110" t="e">
        <f>VLOOKUP(BO211,#REF!,10,0)</f>
        <v>#REF!</v>
      </c>
      <c r="BZ211" s="110"/>
    </row>
    <row r="212" spans="1:78" x14ac:dyDescent="0.2">
      <c r="A212" s="153" t="s">
        <v>920</v>
      </c>
      <c r="B212" s="153"/>
      <c r="C212" s="100"/>
      <c r="D212" s="68"/>
      <c r="AM212"/>
      <c r="BO212" s="154" t="s">
        <v>6080</v>
      </c>
      <c r="BP212" s="154" t="s">
        <v>3512</v>
      </c>
      <c r="BQ212" s="110" t="s">
        <v>5440</v>
      </c>
      <c r="BR212" s="110" t="s">
        <v>5440</v>
      </c>
      <c r="BS212" s="110" t="s">
        <v>5440</v>
      </c>
      <c r="BT212" s="110" t="s">
        <v>5440</v>
      </c>
      <c r="BU212" s="110" t="s">
        <v>5440</v>
      </c>
      <c r="BV212" s="110" t="s">
        <v>5440</v>
      </c>
      <c r="BW212" s="110" t="s">
        <v>5832</v>
      </c>
      <c r="BX212" s="110" t="s">
        <v>14</v>
      </c>
      <c r="BY212" s="110" t="e">
        <f>VLOOKUP(BO212,#REF!,10,0)</f>
        <v>#REF!</v>
      </c>
      <c r="BZ212" s="110"/>
    </row>
    <row r="213" spans="1:78" x14ac:dyDescent="0.2">
      <c r="A213" s="153" t="s">
        <v>923</v>
      </c>
      <c r="B213" s="153"/>
      <c r="C213" s="100"/>
      <c r="D213" s="68"/>
      <c r="AM213"/>
      <c r="BO213" s="154" t="s">
        <v>6081</v>
      </c>
      <c r="BP213" s="154" t="s">
        <v>3512</v>
      </c>
      <c r="BQ213" s="110" t="s">
        <v>5440</v>
      </c>
      <c r="BR213" s="110" t="s">
        <v>5440</v>
      </c>
      <c r="BS213" s="110" t="s">
        <v>5832</v>
      </c>
      <c r="BT213" s="110" t="s">
        <v>5832</v>
      </c>
      <c r="BU213" s="110" t="s">
        <v>5440</v>
      </c>
      <c r="BV213" s="110" t="s">
        <v>5440</v>
      </c>
      <c r="BW213" s="110" t="s">
        <v>5440</v>
      </c>
      <c r="BX213" s="110" t="s">
        <v>14</v>
      </c>
      <c r="BY213" s="110" t="e">
        <f>VLOOKUP(BO213,#REF!,10,0)</f>
        <v>#REF!</v>
      </c>
      <c r="BZ213" s="110"/>
    </row>
    <row r="214" spans="1:78" x14ac:dyDescent="0.2">
      <c r="A214" s="153" t="s">
        <v>926</v>
      </c>
      <c r="B214" s="153"/>
      <c r="C214" s="100"/>
      <c r="D214" s="68"/>
      <c r="AM214"/>
      <c r="BO214" s="154" t="s">
        <v>1738</v>
      </c>
      <c r="BP214" s="154" t="s">
        <v>3512</v>
      </c>
      <c r="BQ214" s="110" t="s">
        <v>5440</v>
      </c>
      <c r="BR214" s="110" t="s">
        <v>5440</v>
      </c>
      <c r="BS214" s="110" t="s">
        <v>5440</v>
      </c>
      <c r="BT214" s="110" t="s">
        <v>5440</v>
      </c>
      <c r="BU214" s="110" t="s">
        <v>5440</v>
      </c>
      <c r="BV214" s="110" t="s">
        <v>5440</v>
      </c>
      <c r="BW214" s="110" t="s">
        <v>5832</v>
      </c>
      <c r="BX214" s="110" t="s">
        <v>14</v>
      </c>
      <c r="BY214" s="110" t="e">
        <f>VLOOKUP(BO214,#REF!,10,0)</f>
        <v>#REF!</v>
      </c>
      <c r="BZ214" s="110"/>
    </row>
    <row r="215" spans="1:78" x14ac:dyDescent="0.2">
      <c r="A215" s="153" t="s">
        <v>929</v>
      </c>
      <c r="B215" s="153"/>
      <c r="C215" s="100"/>
      <c r="D215" s="68"/>
      <c r="AM215"/>
      <c r="BO215" s="154" t="s">
        <v>4307</v>
      </c>
      <c r="BP215" s="154" t="s">
        <v>3512</v>
      </c>
      <c r="BQ215" s="110" t="s">
        <v>5440</v>
      </c>
      <c r="BR215" s="110" t="s">
        <v>5440</v>
      </c>
      <c r="BS215" s="110" t="s">
        <v>5440</v>
      </c>
      <c r="BT215" s="110" t="s">
        <v>5440</v>
      </c>
      <c r="BU215" s="110" t="s">
        <v>5440</v>
      </c>
      <c r="BV215" s="110" t="s">
        <v>5440</v>
      </c>
      <c r="BW215" s="110" t="s">
        <v>5832</v>
      </c>
      <c r="BX215" s="110" t="s">
        <v>14</v>
      </c>
      <c r="BY215" s="110" t="e">
        <f>VLOOKUP(BO215,#REF!,10,0)</f>
        <v>#REF!</v>
      </c>
      <c r="BZ215" s="110"/>
    </row>
    <row r="216" spans="1:78" x14ac:dyDescent="0.2">
      <c r="A216" s="153" t="s">
        <v>932</v>
      </c>
      <c r="B216" s="153"/>
      <c r="C216" s="100"/>
      <c r="D216" s="68"/>
      <c r="AM216"/>
      <c r="BO216" s="154" t="s">
        <v>6082</v>
      </c>
      <c r="BP216" s="154" t="s">
        <v>3512</v>
      </c>
      <c r="BQ216" s="110" t="s">
        <v>5440</v>
      </c>
      <c r="BR216" s="110" t="s">
        <v>5440</v>
      </c>
      <c r="BS216" s="110" t="s">
        <v>5440</v>
      </c>
      <c r="BT216" s="110" t="s">
        <v>5440</v>
      </c>
      <c r="BU216" s="110" t="s">
        <v>5440</v>
      </c>
      <c r="BV216" s="110" t="s">
        <v>5440</v>
      </c>
      <c r="BW216" s="110" t="s">
        <v>5832</v>
      </c>
      <c r="BX216" s="110" t="s">
        <v>14</v>
      </c>
      <c r="BY216" s="110" t="e">
        <f>VLOOKUP(BO216,#REF!,10,0)</f>
        <v>#REF!</v>
      </c>
      <c r="BZ216" s="110"/>
    </row>
    <row r="217" spans="1:78" x14ac:dyDescent="0.2">
      <c r="A217" s="153" t="s">
        <v>934</v>
      </c>
      <c r="B217" s="153"/>
      <c r="C217" s="100"/>
      <c r="D217" s="68"/>
      <c r="AM217"/>
      <c r="BO217" s="154" t="s">
        <v>6083</v>
      </c>
      <c r="BP217" s="154" t="s">
        <v>3512</v>
      </c>
      <c r="BQ217" s="110" t="s">
        <v>5440</v>
      </c>
      <c r="BR217" s="110" t="s">
        <v>5440</v>
      </c>
      <c r="BS217" s="110" t="s">
        <v>5440</v>
      </c>
      <c r="BT217" s="110" t="s">
        <v>5440</v>
      </c>
      <c r="BU217" s="110" t="s">
        <v>5440</v>
      </c>
      <c r="BV217" s="110" t="s">
        <v>5832</v>
      </c>
      <c r="BW217" s="110" t="s">
        <v>5440</v>
      </c>
      <c r="BX217" s="110" t="s">
        <v>14</v>
      </c>
      <c r="BY217" s="110" t="e">
        <f>VLOOKUP(BO217,#REF!,10,0)</f>
        <v>#REF!</v>
      </c>
      <c r="BZ217" s="149"/>
    </row>
    <row r="218" spans="1:78" x14ac:dyDescent="0.2">
      <c r="A218" s="153" t="s">
        <v>936</v>
      </c>
      <c r="B218" s="153"/>
      <c r="C218" s="100"/>
      <c r="D218" s="68"/>
      <c r="AM218"/>
      <c r="BO218" s="154" t="s">
        <v>6084</v>
      </c>
      <c r="BP218" s="154" t="s">
        <v>3512</v>
      </c>
      <c r="BQ218" s="110" t="s">
        <v>5440</v>
      </c>
      <c r="BR218" s="110" t="s">
        <v>5440</v>
      </c>
      <c r="BS218" s="110" t="s">
        <v>5440</v>
      </c>
      <c r="BT218" s="110" t="s">
        <v>5440</v>
      </c>
      <c r="BU218" s="110" t="s">
        <v>5440</v>
      </c>
      <c r="BV218" s="110" t="s">
        <v>5832</v>
      </c>
      <c r="BW218" s="110" t="s">
        <v>5440</v>
      </c>
      <c r="BX218" s="110" t="s">
        <v>14</v>
      </c>
      <c r="BY218" s="110" t="e">
        <f>VLOOKUP(BO218,#REF!,10,0)</f>
        <v>#REF!</v>
      </c>
      <c r="BZ218" s="149"/>
    </row>
    <row r="219" spans="1:78" x14ac:dyDescent="0.2">
      <c r="A219" s="153" t="s">
        <v>940</v>
      </c>
      <c r="B219" s="153"/>
      <c r="C219" s="100"/>
      <c r="D219" s="68"/>
      <c r="AM219"/>
      <c r="BO219" s="154" t="s">
        <v>1222</v>
      </c>
      <c r="BP219" s="154" t="s">
        <v>3512</v>
      </c>
      <c r="BQ219" s="110" t="s">
        <v>5440</v>
      </c>
      <c r="BR219" s="110" t="s">
        <v>5440</v>
      </c>
      <c r="BS219" s="110" t="s">
        <v>5440</v>
      </c>
      <c r="BT219" s="110" t="s">
        <v>5440</v>
      </c>
      <c r="BU219" s="110" t="s">
        <v>5440</v>
      </c>
      <c r="BV219" s="110" t="s">
        <v>5440</v>
      </c>
      <c r="BW219" s="110" t="s">
        <v>5832</v>
      </c>
      <c r="BX219" s="110" t="s">
        <v>14</v>
      </c>
      <c r="BY219" s="110" t="e">
        <f>VLOOKUP(BO219,#REF!,10,0)</f>
        <v>#REF!</v>
      </c>
      <c r="BZ219" s="110"/>
    </row>
    <row r="220" spans="1:78" x14ac:dyDescent="0.2">
      <c r="A220" s="153" t="s">
        <v>943</v>
      </c>
      <c r="B220" s="153"/>
      <c r="C220" s="100"/>
      <c r="D220" s="68"/>
      <c r="AM220"/>
      <c r="BO220" s="154" t="s">
        <v>6085</v>
      </c>
      <c r="BP220" s="154" t="s">
        <v>3512</v>
      </c>
      <c r="BQ220" s="110" t="s">
        <v>5440</v>
      </c>
      <c r="BR220" s="110" t="s">
        <v>5440</v>
      </c>
      <c r="BS220" s="110" t="s">
        <v>5440</v>
      </c>
      <c r="BT220" s="110" t="s">
        <v>5440</v>
      </c>
      <c r="BU220" s="110" t="s">
        <v>5440</v>
      </c>
      <c r="BV220" s="110" t="s">
        <v>5832</v>
      </c>
      <c r="BW220" s="110" t="s">
        <v>5440</v>
      </c>
      <c r="BX220" s="110" t="s">
        <v>14</v>
      </c>
      <c r="BY220" s="110" t="e">
        <f>VLOOKUP(BO220,#REF!,10,0)</f>
        <v>#REF!</v>
      </c>
      <c r="BZ220" s="149"/>
    </row>
    <row r="221" spans="1:78" x14ac:dyDescent="0.2">
      <c r="A221" s="153" t="s">
        <v>945</v>
      </c>
      <c r="B221" s="153"/>
      <c r="C221" s="100"/>
      <c r="D221" s="68"/>
      <c r="AM221"/>
      <c r="BO221" s="154" t="s">
        <v>1958</v>
      </c>
      <c r="BP221" s="154" t="s">
        <v>3512</v>
      </c>
      <c r="BQ221" s="110" t="s">
        <v>5440</v>
      </c>
      <c r="BR221" s="110" t="s">
        <v>5440</v>
      </c>
      <c r="BS221" s="110" t="s">
        <v>5440</v>
      </c>
      <c r="BT221" s="110" t="s">
        <v>5440</v>
      </c>
      <c r="BU221" s="110" t="s">
        <v>5440</v>
      </c>
      <c r="BV221" s="110" t="s">
        <v>5440</v>
      </c>
      <c r="BW221" s="110" t="s">
        <v>5832</v>
      </c>
      <c r="BX221" s="110" t="s">
        <v>14</v>
      </c>
      <c r="BY221" s="110" t="e">
        <f>VLOOKUP(BO221,#REF!,10,0)</f>
        <v>#REF!</v>
      </c>
      <c r="BZ221" s="110"/>
    </row>
    <row r="222" spans="1:78" x14ac:dyDescent="0.2">
      <c r="A222" s="153" t="s">
        <v>947</v>
      </c>
      <c r="B222" s="153"/>
      <c r="C222" s="100"/>
      <c r="D222" s="68"/>
      <c r="AM222"/>
      <c r="BO222" s="154" t="s">
        <v>3272</v>
      </c>
      <c r="BP222" s="154" t="s">
        <v>3512</v>
      </c>
      <c r="BQ222" s="110" t="s">
        <v>5440</v>
      </c>
      <c r="BR222" s="110" t="s">
        <v>5440</v>
      </c>
      <c r="BS222" s="110" t="s">
        <v>5440</v>
      </c>
      <c r="BT222" s="110" t="s">
        <v>5440</v>
      </c>
      <c r="BU222" s="110" t="s">
        <v>5440</v>
      </c>
      <c r="BV222" s="110" t="s">
        <v>5440</v>
      </c>
      <c r="BW222" s="110" t="s">
        <v>5832</v>
      </c>
      <c r="BX222" s="110" t="s">
        <v>14</v>
      </c>
      <c r="BY222" s="110" t="e">
        <f>VLOOKUP(BO222,#REF!,10,0)</f>
        <v>#REF!</v>
      </c>
      <c r="BZ222" s="110"/>
    </row>
    <row r="223" spans="1:78" x14ac:dyDescent="0.2">
      <c r="A223" s="153" t="s">
        <v>950</v>
      </c>
      <c r="B223" s="153"/>
      <c r="C223" s="100"/>
      <c r="D223" s="68"/>
      <c r="AM223"/>
      <c r="BO223" s="154" t="s">
        <v>1260</v>
      </c>
      <c r="BP223" s="154" t="s">
        <v>3512</v>
      </c>
      <c r="BQ223" s="110" t="s">
        <v>5440</v>
      </c>
      <c r="BR223" s="110" t="s">
        <v>5440</v>
      </c>
      <c r="BS223" s="110" t="s">
        <v>5440</v>
      </c>
      <c r="BT223" s="110" t="s">
        <v>5440</v>
      </c>
      <c r="BU223" s="110" t="s">
        <v>5440</v>
      </c>
      <c r="BV223" s="110" t="s">
        <v>5440</v>
      </c>
      <c r="BW223" s="110" t="s">
        <v>5832</v>
      </c>
      <c r="BX223" s="110" t="s">
        <v>14</v>
      </c>
      <c r="BY223" s="110" t="e">
        <f>VLOOKUP(BO223,#REF!,10,0)</f>
        <v>#REF!</v>
      </c>
      <c r="BZ223" s="110"/>
    </row>
    <row r="224" spans="1:78" x14ac:dyDescent="0.2">
      <c r="A224" s="153" t="s">
        <v>952</v>
      </c>
      <c r="B224" s="153"/>
      <c r="C224" s="100"/>
      <c r="D224" s="68"/>
      <c r="AM224"/>
      <c r="BO224" s="154" t="s">
        <v>6086</v>
      </c>
      <c r="BP224" s="154" t="s">
        <v>3512</v>
      </c>
      <c r="BQ224" s="110" t="s">
        <v>5440</v>
      </c>
      <c r="BR224" s="110" t="s">
        <v>5440</v>
      </c>
      <c r="BS224" s="110" t="s">
        <v>5440</v>
      </c>
      <c r="BT224" s="110" t="s">
        <v>5440</v>
      </c>
      <c r="BU224" s="110" t="s">
        <v>5440</v>
      </c>
      <c r="BV224" s="110" t="s">
        <v>5440</v>
      </c>
      <c r="BW224" s="110" t="s">
        <v>5832</v>
      </c>
      <c r="BX224" s="110" t="s">
        <v>14</v>
      </c>
      <c r="BY224" s="110" t="e">
        <f>VLOOKUP(BO224,#REF!,10,0)</f>
        <v>#REF!</v>
      </c>
      <c r="BZ224" s="110"/>
    </row>
    <row r="225" spans="1:78" x14ac:dyDescent="0.2">
      <c r="A225" s="153" t="s">
        <v>955</v>
      </c>
      <c r="B225" s="153"/>
      <c r="C225" s="100"/>
      <c r="D225" s="68"/>
      <c r="AM225"/>
      <c r="BO225" s="154" t="s">
        <v>6087</v>
      </c>
      <c r="BP225" s="154" t="s">
        <v>3512</v>
      </c>
      <c r="BQ225" s="110" t="s">
        <v>5440</v>
      </c>
      <c r="BR225" s="110" t="s">
        <v>5440</v>
      </c>
      <c r="BS225" s="110" t="s">
        <v>5440</v>
      </c>
      <c r="BT225" s="110" t="s">
        <v>5440</v>
      </c>
      <c r="BU225" s="110" t="s">
        <v>5832</v>
      </c>
      <c r="BV225" s="110" t="s">
        <v>5440</v>
      </c>
      <c r="BW225" s="110" t="s">
        <v>5440</v>
      </c>
      <c r="BX225" s="110" t="s">
        <v>14</v>
      </c>
      <c r="BY225" s="110" t="e">
        <f>VLOOKUP(BO225,#REF!,10,0)</f>
        <v>#REF!</v>
      </c>
      <c r="BZ225" s="149"/>
    </row>
    <row r="226" spans="1:78" x14ac:dyDescent="0.2">
      <c r="A226" s="153" t="s">
        <v>957</v>
      </c>
      <c r="B226" s="153"/>
      <c r="C226" s="100"/>
      <c r="D226" s="68"/>
      <c r="AM226"/>
      <c r="BO226" s="154" t="s">
        <v>4226</v>
      </c>
      <c r="BP226" s="154" t="s">
        <v>3512</v>
      </c>
      <c r="BQ226" s="110" t="s">
        <v>5440</v>
      </c>
      <c r="BR226" s="110" t="s">
        <v>5440</v>
      </c>
      <c r="BS226" s="110" t="s">
        <v>5440</v>
      </c>
      <c r="BT226" s="110" t="s">
        <v>5440</v>
      </c>
      <c r="BU226" s="110" t="s">
        <v>5440</v>
      </c>
      <c r="BV226" s="110" t="s">
        <v>5440</v>
      </c>
      <c r="BW226" s="110" t="s">
        <v>5832</v>
      </c>
      <c r="BX226" s="110" t="s">
        <v>14</v>
      </c>
      <c r="BY226" s="110" t="e">
        <f>VLOOKUP(BO226,#REF!,10,0)</f>
        <v>#REF!</v>
      </c>
      <c r="BZ226" s="110"/>
    </row>
    <row r="227" spans="1:78" x14ac:dyDescent="0.2">
      <c r="A227" s="153" t="s">
        <v>960</v>
      </c>
      <c r="B227" s="153"/>
      <c r="C227" s="100"/>
      <c r="D227" s="68"/>
      <c r="AM227"/>
      <c r="BO227" s="154" t="s">
        <v>4309</v>
      </c>
      <c r="BP227" s="154" t="s">
        <v>3512</v>
      </c>
      <c r="BQ227" s="110" t="s">
        <v>5440</v>
      </c>
      <c r="BR227" s="110" t="s">
        <v>5440</v>
      </c>
      <c r="BS227" s="110" t="s">
        <v>5440</v>
      </c>
      <c r="BT227" s="110" t="s">
        <v>5440</v>
      </c>
      <c r="BU227" s="110" t="s">
        <v>5440</v>
      </c>
      <c r="BV227" s="110" t="s">
        <v>5440</v>
      </c>
      <c r="BW227" s="110" t="s">
        <v>5832</v>
      </c>
      <c r="BX227" s="110" t="s">
        <v>14</v>
      </c>
      <c r="BY227" s="110" t="e">
        <f>VLOOKUP(BO227,#REF!,10,0)</f>
        <v>#REF!</v>
      </c>
      <c r="BZ227" s="110"/>
    </row>
    <row r="228" spans="1:78" x14ac:dyDescent="0.2">
      <c r="A228" s="153" t="s">
        <v>962</v>
      </c>
      <c r="B228" s="153"/>
      <c r="C228" s="100"/>
      <c r="D228" s="68"/>
      <c r="AM228"/>
      <c r="BO228" s="154" t="s">
        <v>6088</v>
      </c>
      <c r="BP228" s="154" t="s">
        <v>3512</v>
      </c>
      <c r="BQ228" s="110" t="s">
        <v>5440</v>
      </c>
      <c r="BR228" s="110" t="s">
        <v>5440</v>
      </c>
      <c r="BS228" s="110" t="s">
        <v>5440</v>
      </c>
      <c r="BT228" s="110" t="s">
        <v>5440</v>
      </c>
      <c r="BU228" s="110" t="s">
        <v>5440</v>
      </c>
      <c r="BV228" s="110" t="s">
        <v>5440</v>
      </c>
      <c r="BW228" s="110" t="s">
        <v>5832</v>
      </c>
      <c r="BX228" s="110" t="s">
        <v>14</v>
      </c>
      <c r="BY228" s="110" t="e">
        <f>VLOOKUP(BO228,#REF!,10,0)</f>
        <v>#REF!</v>
      </c>
      <c r="BZ228" s="110"/>
    </row>
    <row r="229" spans="1:78" x14ac:dyDescent="0.2">
      <c r="A229" s="153" t="s">
        <v>964</v>
      </c>
      <c r="B229" s="153"/>
      <c r="C229" s="100"/>
      <c r="D229" s="68"/>
      <c r="AM229"/>
      <c r="BO229" s="154" t="s">
        <v>6089</v>
      </c>
      <c r="BP229" s="154" t="s">
        <v>3512</v>
      </c>
      <c r="BQ229" s="110" t="s">
        <v>5440</v>
      </c>
      <c r="BR229" s="110" t="s">
        <v>5440</v>
      </c>
      <c r="BS229" s="110" t="s">
        <v>5440</v>
      </c>
      <c r="BT229" s="110" t="s">
        <v>5440</v>
      </c>
      <c r="BU229" s="110" t="s">
        <v>5440</v>
      </c>
      <c r="BV229" s="110" t="s">
        <v>5440</v>
      </c>
      <c r="BW229" s="110" t="s">
        <v>5832</v>
      </c>
      <c r="BX229" s="110" t="s">
        <v>14</v>
      </c>
      <c r="BY229" s="110" t="e">
        <f>VLOOKUP(BO229,#REF!,10,0)</f>
        <v>#REF!</v>
      </c>
      <c r="BZ229" s="110"/>
    </row>
    <row r="230" spans="1:78" x14ac:dyDescent="0.2">
      <c r="A230" s="153" t="s">
        <v>966</v>
      </c>
      <c r="B230" s="153"/>
      <c r="C230" s="100"/>
      <c r="D230" s="68"/>
      <c r="AM230"/>
      <c r="BO230" s="154" t="s">
        <v>3453</v>
      </c>
      <c r="BP230" s="154" t="s">
        <v>3512</v>
      </c>
      <c r="BQ230" s="110" t="s">
        <v>5440</v>
      </c>
      <c r="BR230" s="110" t="s">
        <v>5440</v>
      </c>
      <c r="BS230" s="110" t="s">
        <v>5440</v>
      </c>
      <c r="BT230" s="110" t="s">
        <v>5440</v>
      </c>
      <c r="BU230" s="110" t="s">
        <v>5440</v>
      </c>
      <c r="BV230" s="110" t="s">
        <v>5440</v>
      </c>
      <c r="BW230" s="110" t="s">
        <v>5832</v>
      </c>
      <c r="BX230" s="110" t="s">
        <v>14</v>
      </c>
      <c r="BY230" s="110" t="e">
        <f>VLOOKUP(BO230,#REF!,10,0)</f>
        <v>#REF!</v>
      </c>
      <c r="BZ230" s="110"/>
    </row>
    <row r="231" spans="1:78" x14ac:dyDescent="0.2">
      <c r="A231" s="153" t="s">
        <v>969</v>
      </c>
      <c r="B231" s="153"/>
      <c r="C231" s="100"/>
      <c r="D231" s="68"/>
      <c r="AM231"/>
      <c r="BO231" s="154" t="s">
        <v>6090</v>
      </c>
      <c r="BP231" s="154" t="s">
        <v>3512</v>
      </c>
      <c r="BQ231" s="110" t="s">
        <v>5440</v>
      </c>
      <c r="BR231" s="110" t="s">
        <v>5440</v>
      </c>
      <c r="BS231" s="110" t="s">
        <v>5440</v>
      </c>
      <c r="BT231" s="110" t="s">
        <v>5440</v>
      </c>
      <c r="BU231" s="110" t="s">
        <v>5440</v>
      </c>
      <c r="BV231" s="110" t="s">
        <v>5440</v>
      </c>
      <c r="BW231" s="110" t="s">
        <v>5832</v>
      </c>
      <c r="BX231" s="110" t="s">
        <v>14</v>
      </c>
      <c r="BY231" s="110" t="e">
        <f>VLOOKUP(BO231,#REF!,10,0)</f>
        <v>#REF!</v>
      </c>
      <c r="BZ231" s="110"/>
    </row>
    <row r="232" spans="1:78" x14ac:dyDescent="0.2">
      <c r="A232" s="153" t="s">
        <v>971</v>
      </c>
      <c r="B232" s="153"/>
      <c r="C232" s="100"/>
      <c r="D232" s="68"/>
      <c r="AM232"/>
      <c r="BO232" s="154" t="s">
        <v>1833</v>
      </c>
      <c r="BP232" s="154" t="s">
        <v>3512</v>
      </c>
      <c r="BQ232" s="110" t="s">
        <v>5440</v>
      </c>
      <c r="BR232" s="110" t="s">
        <v>5440</v>
      </c>
      <c r="BS232" s="110" t="s">
        <v>5440</v>
      </c>
      <c r="BT232" s="110" t="s">
        <v>5440</v>
      </c>
      <c r="BU232" s="110" t="s">
        <v>5440</v>
      </c>
      <c r="BV232" s="110" t="s">
        <v>5440</v>
      </c>
      <c r="BW232" s="110" t="s">
        <v>5832</v>
      </c>
      <c r="BX232" s="110" t="s">
        <v>14</v>
      </c>
      <c r="BY232" s="110" t="e">
        <f>VLOOKUP(BO232,#REF!,10,0)</f>
        <v>#REF!</v>
      </c>
      <c r="BZ232" s="110"/>
    </row>
    <row r="233" spans="1:78" x14ac:dyDescent="0.2">
      <c r="A233" s="153" t="s">
        <v>975</v>
      </c>
      <c r="B233" s="153"/>
      <c r="C233" s="100"/>
      <c r="D233" s="68"/>
      <c r="AM233"/>
      <c r="BO233" s="154" t="s">
        <v>6091</v>
      </c>
      <c r="BP233" s="154" t="s">
        <v>3512</v>
      </c>
      <c r="BQ233" s="110" t="s">
        <v>5440</v>
      </c>
      <c r="BR233" s="110" t="s">
        <v>5440</v>
      </c>
      <c r="BS233" s="110" t="s">
        <v>5440</v>
      </c>
      <c r="BT233" s="110" t="s">
        <v>5440</v>
      </c>
      <c r="BU233" s="110" t="s">
        <v>5440</v>
      </c>
      <c r="BV233" s="110" t="s">
        <v>5440</v>
      </c>
      <c r="BW233" s="110" t="s">
        <v>5832</v>
      </c>
      <c r="BX233" s="110" t="s">
        <v>14</v>
      </c>
      <c r="BY233" s="110" t="e">
        <f>VLOOKUP(BO233,#REF!,10,0)</f>
        <v>#REF!</v>
      </c>
      <c r="BZ233" s="110"/>
    </row>
    <row r="234" spans="1:78" x14ac:dyDescent="0.2">
      <c r="A234" s="153" t="s">
        <v>978</v>
      </c>
      <c r="B234" s="153"/>
      <c r="C234" s="100"/>
      <c r="D234" s="68"/>
      <c r="AM234"/>
      <c r="BO234" s="154" t="s">
        <v>3663</v>
      </c>
      <c r="BP234" s="154" t="s">
        <v>3512</v>
      </c>
      <c r="BQ234" s="110" t="s">
        <v>5440</v>
      </c>
      <c r="BR234" s="110" t="s">
        <v>5440</v>
      </c>
      <c r="BS234" s="110" t="s">
        <v>5440</v>
      </c>
      <c r="BT234" s="110" t="s">
        <v>5440</v>
      </c>
      <c r="BU234" s="110" t="s">
        <v>5440</v>
      </c>
      <c r="BV234" s="110" t="s">
        <v>5440</v>
      </c>
      <c r="BW234" s="110" t="s">
        <v>5832</v>
      </c>
      <c r="BX234" s="110" t="s">
        <v>14</v>
      </c>
      <c r="BY234" s="110" t="e">
        <f>VLOOKUP(BO234,#REF!,10,0)</f>
        <v>#REF!</v>
      </c>
      <c r="BZ234" s="110"/>
    </row>
    <row r="235" spans="1:78" x14ac:dyDescent="0.2">
      <c r="A235" s="153" t="s">
        <v>982</v>
      </c>
      <c r="B235" s="153"/>
      <c r="C235" s="100"/>
      <c r="D235" s="68"/>
      <c r="AM235"/>
      <c r="BO235" s="154" t="s">
        <v>6092</v>
      </c>
      <c r="BP235" s="154" t="s">
        <v>3512</v>
      </c>
      <c r="BQ235" s="110" t="s">
        <v>5440</v>
      </c>
      <c r="BR235" s="110" t="s">
        <v>5440</v>
      </c>
      <c r="BS235" s="110" t="s">
        <v>5440</v>
      </c>
      <c r="BT235" s="110" t="s">
        <v>5440</v>
      </c>
      <c r="BU235" s="110" t="s">
        <v>5440</v>
      </c>
      <c r="BV235" s="110" t="s">
        <v>5440</v>
      </c>
      <c r="BW235" s="110" t="s">
        <v>5832</v>
      </c>
      <c r="BX235" s="110" t="s">
        <v>14</v>
      </c>
      <c r="BY235" s="110" t="e">
        <f>VLOOKUP(BO235,#REF!,10,0)</f>
        <v>#REF!</v>
      </c>
      <c r="BZ235" s="110"/>
    </row>
    <row r="236" spans="1:78" x14ac:dyDescent="0.2">
      <c r="A236" s="153" t="s">
        <v>985</v>
      </c>
      <c r="B236" s="153"/>
      <c r="C236" s="100"/>
      <c r="D236" s="68"/>
      <c r="AM236"/>
      <c r="BO236" s="154" t="s">
        <v>6093</v>
      </c>
      <c r="BP236" s="154" t="s">
        <v>3512</v>
      </c>
      <c r="BQ236" s="110" t="s">
        <v>5440</v>
      </c>
      <c r="BR236" s="110" t="s">
        <v>5440</v>
      </c>
      <c r="BS236" s="110" t="s">
        <v>5440</v>
      </c>
      <c r="BT236" s="110" t="s">
        <v>5440</v>
      </c>
      <c r="BU236" s="110" t="s">
        <v>5440</v>
      </c>
      <c r="BV236" s="110" t="s">
        <v>5440</v>
      </c>
      <c r="BW236" s="110" t="s">
        <v>5832</v>
      </c>
      <c r="BX236" s="110" t="s">
        <v>14</v>
      </c>
      <c r="BY236" s="110" t="e">
        <f>VLOOKUP(BO236,#REF!,10,0)</f>
        <v>#REF!</v>
      </c>
      <c r="BZ236" s="110"/>
    </row>
    <row r="237" spans="1:78" x14ac:dyDescent="0.2">
      <c r="A237" s="153" t="s">
        <v>988</v>
      </c>
      <c r="B237" s="153"/>
      <c r="C237" s="100"/>
      <c r="D237" s="68"/>
      <c r="AM237"/>
      <c r="BO237" s="154" t="s">
        <v>2914</v>
      </c>
      <c r="BP237" s="154" t="s">
        <v>3512</v>
      </c>
      <c r="BQ237" s="110" t="s">
        <v>5440</v>
      </c>
      <c r="BR237" s="110" t="s">
        <v>5440</v>
      </c>
      <c r="BS237" s="110" t="s">
        <v>5440</v>
      </c>
      <c r="BT237" s="110" t="s">
        <v>5440</v>
      </c>
      <c r="BU237" s="110" t="s">
        <v>5440</v>
      </c>
      <c r="BV237" s="110" t="s">
        <v>5440</v>
      </c>
      <c r="BW237" s="110" t="s">
        <v>5832</v>
      </c>
      <c r="BX237" s="110" t="s">
        <v>14</v>
      </c>
      <c r="BY237" s="110" t="e">
        <f>VLOOKUP(BO237,#REF!,10,0)</f>
        <v>#REF!</v>
      </c>
      <c r="BZ237" s="110"/>
    </row>
    <row r="238" spans="1:78" x14ac:dyDescent="0.2">
      <c r="A238" s="153" t="s">
        <v>990</v>
      </c>
      <c r="B238" s="153"/>
      <c r="C238" s="100"/>
      <c r="D238" s="68"/>
      <c r="AM238"/>
      <c r="BO238" s="154" t="s">
        <v>6094</v>
      </c>
      <c r="BP238" s="154" t="s">
        <v>3512</v>
      </c>
      <c r="BQ238" s="110" t="s">
        <v>5440</v>
      </c>
      <c r="BR238" s="110" t="s">
        <v>5440</v>
      </c>
      <c r="BS238" s="110" t="s">
        <v>5440</v>
      </c>
      <c r="BT238" s="110" t="s">
        <v>5440</v>
      </c>
      <c r="BU238" s="110" t="s">
        <v>5440</v>
      </c>
      <c r="BV238" s="110" t="s">
        <v>5440</v>
      </c>
      <c r="BW238" s="110" t="s">
        <v>5832</v>
      </c>
      <c r="BX238" s="110" t="s">
        <v>14</v>
      </c>
      <c r="BY238" s="110" t="e">
        <f>VLOOKUP(BO238,#REF!,10,0)</f>
        <v>#REF!</v>
      </c>
      <c r="BZ238" s="110"/>
    </row>
    <row r="239" spans="1:78" x14ac:dyDescent="0.2">
      <c r="A239" s="153" t="s">
        <v>992</v>
      </c>
      <c r="B239" s="153"/>
      <c r="C239" s="100"/>
      <c r="D239" s="68"/>
      <c r="AM239"/>
      <c r="BO239" s="154" t="s">
        <v>4894</v>
      </c>
      <c r="BP239" s="154" t="s">
        <v>3512</v>
      </c>
      <c r="BQ239" s="110" t="s">
        <v>5440</v>
      </c>
      <c r="BR239" s="110" t="s">
        <v>5440</v>
      </c>
      <c r="BS239" s="110" t="s">
        <v>5440</v>
      </c>
      <c r="BT239" s="110" t="s">
        <v>5440</v>
      </c>
      <c r="BU239" s="110" t="s">
        <v>5440</v>
      </c>
      <c r="BV239" s="110" t="s">
        <v>5440</v>
      </c>
      <c r="BW239" s="110" t="s">
        <v>5832</v>
      </c>
      <c r="BX239" s="110" t="s">
        <v>14</v>
      </c>
      <c r="BY239" s="110" t="e">
        <f>VLOOKUP(BO239,#REF!,10,0)</f>
        <v>#REF!</v>
      </c>
      <c r="BZ239" s="110"/>
    </row>
    <row r="240" spans="1:78" x14ac:dyDescent="0.2">
      <c r="A240" s="153" t="s">
        <v>995</v>
      </c>
      <c r="B240" s="153"/>
      <c r="C240" s="100"/>
      <c r="D240" s="68"/>
      <c r="AM240"/>
      <c r="BO240" s="154" t="s">
        <v>1616</v>
      </c>
      <c r="BP240" s="154" t="s">
        <v>3512</v>
      </c>
      <c r="BQ240" s="110" t="s">
        <v>5440</v>
      </c>
      <c r="BR240" s="110" t="s">
        <v>5440</v>
      </c>
      <c r="BS240" s="110" t="s">
        <v>5440</v>
      </c>
      <c r="BT240" s="110" t="s">
        <v>5440</v>
      </c>
      <c r="BU240" s="110" t="s">
        <v>5440</v>
      </c>
      <c r="BV240" s="110" t="s">
        <v>5440</v>
      </c>
      <c r="BW240" s="110" t="s">
        <v>5832</v>
      </c>
      <c r="BX240" s="110" t="s">
        <v>14</v>
      </c>
      <c r="BY240" s="110" t="e">
        <f>VLOOKUP(BO240,#REF!,10,0)</f>
        <v>#REF!</v>
      </c>
      <c r="BZ240" s="110"/>
    </row>
    <row r="241" spans="1:78" x14ac:dyDescent="0.2">
      <c r="A241" s="153" t="s">
        <v>998</v>
      </c>
      <c r="B241" s="153"/>
      <c r="C241" s="100"/>
      <c r="D241" s="68"/>
      <c r="AM241"/>
      <c r="BO241" s="154" t="s">
        <v>4699</v>
      </c>
      <c r="BP241" s="154" t="s">
        <v>3512</v>
      </c>
      <c r="BQ241" s="110" t="s">
        <v>5440</v>
      </c>
      <c r="BR241" s="110" t="s">
        <v>5440</v>
      </c>
      <c r="BS241" s="110" t="s">
        <v>5440</v>
      </c>
      <c r="BT241" s="110" t="s">
        <v>5440</v>
      </c>
      <c r="BU241" s="110" t="s">
        <v>5440</v>
      </c>
      <c r="BV241" s="110" t="s">
        <v>5440</v>
      </c>
      <c r="BW241" s="110" t="s">
        <v>5832</v>
      </c>
      <c r="BX241" s="110" t="s">
        <v>14</v>
      </c>
      <c r="BY241" s="110" t="e">
        <f>VLOOKUP(BO241,#REF!,10,0)</f>
        <v>#REF!</v>
      </c>
      <c r="BZ241" s="110"/>
    </row>
    <row r="242" spans="1:78" x14ac:dyDescent="0.2">
      <c r="A242" s="153" t="s">
        <v>1001</v>
      </c>
      <c r="B242" s="153"/>
      <c r="C242" s="100"/>
      <c r="D242" s="68"/>
      <c r="AM242"/>
      <c r="BO242" s="154" t="s">
        <v>5887</v>
      </c>
      <c r="BP242" s="154" t="s">
        <v>3512</v>
      </c>
      <c r="BQ242" s="110" t="s">
        <v>5440</v>
      </c>
      <c r="BR242" s="110" t="s">
        <v>5832</v>
      </c>
      <c r="BS242" s="110" t="s">
        <v>5440</v>
      </c>
      <c r="BT242" s="110" t="s">
        <v>5440</v>
      </c>
      <c r="BU242" s="110" t="s">
        <v>5440</v>
      </c>
      <c r="BV242" s="110" t="s">
        <v>5440</v>
      </c>
      <c r="BW242" s="110" t="s">
        <v>5440</v>
      </c>
      <c r="BX242" s="110" t="s">
        <v>14</v>
      </c>
      <c r="BY242" s="110" t="e">
        <f>VLOOKUP(BO242,#REF!,10,0)</f>
        <v>#REF!</v>
      </c>
      <c r="BZ242" s="110"/>
    </row>
    <row r="243" spans="1:78" x14ac:dyDescent="0.2">
      <c r="A243" s="153" t="s">
        <v>1004</v>
      </c>
      <c r="B243" s="153"/>
      <c r="C243" s="100"/>
      <c r="D243" s="68"/>
      <c r="AM243"/>
      <c r="BO243" s="154" t="s">
        <v>6095</v>
      </c>
      <c r="BP243" s="154" t="s">
        <v>3512</v>
      </c>
      <c r="BQ243" s="110" t="s">
        <v>5440</v>
      </c>
      <c r="BR243" s="110" t="s">
        <v>5440</v>
      </c>
      <c r="BS243" s="110" t="s">
        <v>5440</v>
      </c>
      <c r="BT243" s="110" t="s">
        <v>5440</v>
      </c>
      <c r="BU243" s="110" t="s">
        <v>5440</v>
      </c>
      <c r="BV243" s="110" t="s">
        <v>5440</v>
      </c>
      <c r="BW243" s="110" t="s">
        <v>5832</v>
      </c>
      <c r="BX243" s="110" t="s">
        <v>14</v>
      </c>
      <c r="BY243" s="110" t="e">
        <f>VLOOKUP(BO243,#REF!,10,0)</f>
        <v>#REF!</v>
      </c>
      <c r="BZ243" s="110"/>
    </row>
    <row r="244" spans="1:78" x14ac:dyDescent="0.2">
      <c r="A244" s="153" t="s">
        <v>1007</v>
      </c>
      <c r="B244" s="153"/>
      <c r="C244" s="100"/>
      <c r="D244" s="68"/>
      <c r="AM244"/>
      <c r="BO244" s="154" t="s">
        <v>6096</v>
      </c>
      <c r="BP244" s="154" t="s">
        <v>3512</v>
      </c>
      <c r="BQ244" s="110" t="s">
        <v>5440</v>
      </c>
      <c r="BR244" s="110" t="s">
        <v>5440</v>
      </c>
      <c r="BS244" s="110" t="s">
        <v>5440</v>
      </c>
      <c r="BT244" s="110" t="s">
        <v>5440</v>
      </c>
      <c r="BU244" s="110" t="s">
        <v>5440</v>
      </c>
      <c r="BV244" s="110" t="s">
        <v>5440</v>
      </c>
      <c r="BW244" s="110" t="s">
        <v>5832</v>
      </c>
      <c r="BX244" s="110" t="s">
        <v>14</v>
      </c>
      <c r="BY244" s="110" t="e">
        <f>VLOOKUP(BO244,#REF!,10,0)</f>
        <v>#REF!</v>
      </c>
      <c r="BZ244" s="110"/>
    </row>
    <row r="245" spans="1:78" x14ac:dyDescent="0.2">
      <c r="A245" s="153" t="s">
        <v>1010</v>
      </c>
      <c r="B245" s="153"/>
      <c r="C245" s="100"/>
      <c r="D245" s="68"/>
      <c r="AM245"/>
      <c r="BO245" s="154" t="s">
        <v>1262</v>
      </c>
      <c r="BP245" s="154" t="s">
        <v>3512</v>
      </c>
      <c r="BQ245" s="110" t="s">
        <v>5440</v>
      </c>
      <c r="BR245" s="110" t="s">
        <v>5440</v>
      </c>
      <c r="BS245" s="110" t="s">
        <v>5440</v>
      </c>
      <c r="BT245" s="110" t="s">
        <v>5440</v>
      </c>
      <c r="BU245" s="110" t="s">
        <v>5440</v>
      </c>
      <c r="BV245" s="110" t="s">
        <v>5440</v>
      </c>
      <c r="BW245" s="110" t="s">
        <v>5832</v>
      </c>
      <c r="BX245" s="110" t="s">
        <v>14</v>
      </c>
      <c r="BY245" s="110" t="e">
        <f>VLOOKUP(BO245,#REF!,10,0)</f>
        <v>#REF!</v>
      </c>
      <c r="BZ245" s="110"/>
    </row>
    <row r="246" spans="1:78" x14ac:dyDescent="0.2">
      <c r="A246" s="153" t="s">
        <v>1013</v>
      </c>
      <c r="B246" s="153"/>
      <c r="C246" s="100"/>
      <c r="D246" s="68"/>
      <c r="AM246"/>
      <c r="BO246" s="154" t="s">
        <v>6097</v>
      </c>
      <c r="BP246" s="154" t="s">
        <v>3512</v>
      </c>
      <c r="BQ246" s="110" t="s">
        <v>5440</v>
      </c>
      <c r="BR246" s="110" t="s">
        <v>5440</v>
      </c>
      <c r="BS246" s="110" t="s">
        <v>5440</v>
      </c>
      <c r="BT246" s="110" t="s">
        <v>5440</v>
      </c>
      <c r="BU246" s="110" t="s">
        <v>5440</v>
      </c>
      <c r="BV246" s="110" t="s">
        <v>5440</v>
      </c>
      <c r="BW246" s="110" t="s">
        <v>5832</v>
      </c>
      <c r="BX246" s="110" t="s">
        <v>14</v>
      </c>
      <c r="BY246" s="110" t="e">
        <f>VLOOKUP(BO246,#REF!,10,0)</f>
        <v>#REF!</v>
      </c>
      <c r="BZ246" s="110"/>
    </row>
    <row r="247" spans="1:78" x14ac:dyDescent="0.2">
      <c r="A247" s="153" t="s">
        <v>1016</v>
      </c>
      <c r="B247" s="153"/>
      <c r="C247" s="100"/>
      <c r="D247" s="68"/>
      <c r="AM247"/>
      <c r="BO247" s="154" t="s">
        <v>2376</v>
      </c>
      <c r="BP247" s="154" t="s">
        <v>3512</v>
      </c>
      <c r="BQ247" s="110" t="s">
        <v>5440</v>
      </c>
      <c r="BR247" s="110" t="s">
        <v>5440</v>
      </c>
      <c r="BS247" s="110" t="s">
        <v>5440</v>
      </c>
      <c r="BT247" s="110" t="s">
        <v>5440</v>
      </c>
      <c r="BU247" s="110" t="s">
        <v>5440</v>
      </c>
      <c r="BV247" s="110" t="s">
        <v>5440</v>
      </c>
      <c r="BW247" s="110" t="s">
        <v>5832</v>
      </c>
      <c r="BX247" s="110" t="s">
        <v>14</v>
      </c>
      <c r="BY247" s="110" t="e">
        <f>VLOOKUP(BO247,#REF!,10,0)</f>
        <v>#REF!</v>
      </c>
      <c r="BZ247" s="110"/>
    </row>
    <row r="248" spans="1:78" x14ac:dyDescent="0.2">
      <c r="A248" s="153" t="s">
        <v>1019</v>
      </c>
      <c r="B248" s="153"/>
      <c r="C248" s="100"/>
      <c r="D248" s="68"/>
      <c r="AM248"/>
      <c r="BO248" s="154" t="s">
        <v>4228</v>
      </c>
      <c r="BP248" s="154" t="s">
        <v>3512</v>
      </c>
      <c r="BQ248" s="110" t="s">
        <v>5440</v>
      </c>
      <c r="BR248" s="110" t="s">
        <v>5440</v>
      </c>
      <c r="BS248" s="110" t="s">
        <v>5440</v>
      </c>
      <c r="BT248" s="110" t="s">
        <v>5440</v>
      </c>
      <c r="BU248" s="110" t="s">
        <v>5440</v>
      </c>
      <c r="BV248" s="110" t="s">
        <v>5440</v>
      </c>
      <c r="BW248" s="110" t="s">
        <v>5832</v>
      </c>
      <c r="BX248" s="110" t="s">
        <v>14</v>
      </c>
      <c r="BY248" s="110" t="e">
        <f>VLOOKUP(BO248,#REF!,10,0)</f>
        <v>#REF!</v>
      </c>
      <c r="BZ248" s="110"/>
    </row>
    <row r="249" spans="1:78" x14ac:dyDescent="0.2">
      <c r="A249" s="153" t="s">
        <v>1022</v>
      </c>
      <c r="B249" s="153"/>
      <c r="C249" s="100"/>
      <c r="D249" s="68"/>
      <c r="AM249"/>
      <c r="BO249" s="154" t="s">
        <v>3455</v>
      </c>
      <c r="BP249" s="154" t="s">
        <v>3512</v>
      </c>
      <c r="BQ249" s="110" t="s">
        <v>5440</v>
      </c>
      <c r="BR249" s="110" t="s">
        <v>5440</v>
      </c>
      <c r="BS249" s="110" t="s">
        <v>5440</v>
      </c>
      <c r="BT249" s="110" t="s">
        <v>5440</v>
      </c>
      <c r="BU249" s="110" t="s">
        <v>5440</v>
      </c>
      <c r="BV249" s="110" t="s">
        <v>5440</v>
      </c>
      <c r="BW249" s="110" t="s">
        <v>5832</v>
      </c>
      <c r="BX249" s="110" t="s">
        <v>14</v>
      </c>
      <c r="BY249" s="110" t="e">
        <f>VLOOKUP(BO249,#REF!,10,0)</f>
        <v>#REF!</v>
      </c>
      <c r="BZ249" s="110"/>
    </row>
    <row r="250" spans="1:78" x14ac:dyDescent="0.2">
      <c r="A250" s="153" t="s">
        <v>1024</v>
      </c>
      <c r="B250" s="153"/>
      <c r="C250" s="100"/>
      <c r="D250" s="68"/>
      <c r="AM250"/>
      <c r="BO250" s="154" t="s">
        <v>6098</v>
      </c>
      <c r="BP250" s="154" t="s">
        <v>5832</v>
      </c>
      <c r="BQ250" s="110" t="s">
        <v>5832</v>
      </c>
      <c r="BR250" s="110" t="s">
        <v>5440</v>
      </c>
      <c r="BS250" s="110" t="s">
        <v>5440</v>
      </c>
      <c r="BT250" s="110" t="s">
        <v>5440</v>
      </c>
      <c r="BU250" s="110" t="s">
        <v>5440</v>
      </c>
      <c r="BV250" s="110" t="s">
        <v>5440</v>
      </c>
      <c r="BW250" s="110" t="s">
        <v>5440</v>
      </c>
      <c r="BX250" s="110" t="s">
        <v>14</v>
      </c>
      <c r="BY250" s="110" t="e">
        <f>VLOOKUP(BO250,#REF!,10,0)</f>
        <v>#REF!</v>
      </c>
      <c r="BZ250" s="110"/>
    </row>
    <row r="251" spans="1:78" x14ac:dyDescent="0.2">
      <c r="A251" s="153" t="s">
        <v>1027</v>
      </c>
      <c r="B251" s="153"/>
      <c r="C251" s="100"/>
      <c r="D251" s="68"/>
      <c r="AM251"/>
      <c r="BO251" s="154" t="s">
        <v>589</v>
      </c>
      <c r="BP251" s="154" t="s">
        <v>3512</v>
      </c>
      <c r="BQ251" s="110" t="s">
        <v>5440</v>
      </c>
      <c r="BR251" s="110" t="s">
        <v>5440</v>
      </c>
      <c r="BS251" s="110" t="s">
        <v>5440</v>
      </c>
      <c r="BT251" s="110" t="s">
        <v>5440</v>
      </c>
      <c r="BU251" s="110" t="s">
        <v>5440</v>
      </c>
      <c r="BV251" s="110" t="s">
        <v>5440</v>
      </c>
      <c r="BW251" s="110" t="s">
        <v>5832</v>
      </c>
      <c r="BX251" s="110" t="s">
        <v>14</v>
      </c>
      <c r="BY251" s="110" t="e">
        <f>VLOOKUP(BO251,#REF!,10,0)</f>
        <v>#REF!</v>
      </c>
      <c r="BZ251" s="110"/>
    </row>
    <row r="252" spans="1:78" x14ac:dyDescent="0.2">
      <c r="A252" s="153" t="s">
        <v>1030</v>
      </c>
      <c r="B252" s="153"/>
      <c r="C252" s="100"/>
      <c r="D252" s="68"/>
      <c r="AM252"/>
      <c r="BO252" s="154" t="s">
        <v>6099</v>
      </c>
      <c r="BP252" s="154" t="s">
        <v>3512</v>
      </c>
      <c r="BQ252" s="110" t="s">
        <v>5440</v>
      </c>
      <c r="BR252" s="110" t="s">
        <v>5440</v>
      </c>
      <c r="BS252" s="110" t="s">
        <v>5440</v>
      </c>
      <c r="BT252" s="110" t="s">
        <v>5440</v>
      </c>
      <c r="BU252" s="110" t="s">
        <v>5440</v>
      </c>
      <c r="BV252" s="110" t="s">
        <v>5440</v>
      </c>
      <c r="BW252" s="110" t="s">
        <v>5832</v>
      </c>
      <c r="BX252" s="110" t="s">
        <v>14</v>
      </c>
      <c r="BY252" s="110" t="e">
        <f>VLOOKUP(BO252,#REF!,10,0)</f>
        <v>#REF!</v>
      </c>
      <c r="BZ252" s="110"/>
    </row>
    <row r="253" spans="1:78" x14ac:dyDescent="0.2">
      <c r="A253" s="153" t="s">
        <v>1032</v>
      </c>
      <c r="B253" s="153"/>
      <c r="C253" s="100"/>
      <c r="D253" s="68"/>
      <c r="AM253"/>
      <c r="BO253" s="154" t="s">
        <v>6100</v>
      </c>
      <c r="BP253" s="154" t="s">
        <v>3512</v>
      </c>
      <c r="BQ253" s="110" t="s">
        <v>5440</v>
      </c>
      <c r="BR253" s="110" t="s">
        <v>5440</v>
      </c>
      <c r="BS253" s="110" t="s">
        <v>5440</v>
      </c>
      <c r="BT253" s="110" t="s">
        <v>5440</v>
      </c>
      <c r="BU253" s="110" t="s">
        <v>5440</v>
      </c>
      <c r="BV253" s="110" t="s">
        <v>5440</v>
      </c>
      <c r="BW253" s="110" t="s">
        <v>5832</v>
      </c>
      <c r="BX253" s="110" t="s">
        <v>14</v>
      </c>
      <c r="BY253" s="110" t="e">
        <f>VLOOKUP(BO253,#REF!,10,0)</f>
        <v>#REF!</v>
      </c>
      <c r="BZ253" s="110"/>
    </row>
    <row r="254" spans="1:78" x14ac:dyDescent="0.2">
      <c r="A254" s="153" t="s">
        <v>1034</v>
      </c>
      <c r="B254" s="153"/>
      <c r="C254" s="100"/>
      <c r="D254" s="68"/>
      <c r="AM254"/>
      <c r="BO254" s="154" t="s">
        <v>801</v>
      </c>
      <c r="BP254" s="154" t="s">
        <v>3512</v>
      </c>
      <c r="BQ254" s="110" t="s">
        <v>5440</v>
      </c>
      <c r="BR254" s="110" t="s">
        <v>5440</v>
      </c>
      <c r="BS254" s="110" t="s">
        <v>5440</v>
      </c>
      <c r="BT254" s="110" t="s">
        <v>5440</v>
      </c>
      <c r="BU254" s="110" t="s">
        <v>5440</v>
      </c>
      <c r="BV254" s="110" t="s">
        <v>5440</v>
      </c>
      <c r="BW254" s="110" t="s">
        <v>5832</v>
      </c>
      <c r="BX254" s="110" t="s">
        <v>14</v>
      </c>
      <c r="BY254" s="110" t="e">
        <f>VLOOKUP(BO254,#REF!,10,0)</f>
        <v>#REF!</v>
      </c>
      <c r="BZ254" s="110"/>
    </row>
    <row r="255" spans="1:78" x14ac:dyDescent="0.2">
      <c r="A255" s="153" t="s">
        <v>1036</v>
      </c>
      <c r="B255" s="153"/>
      <c r="C255" s="100"/>
      <c r="D255" s="68"/>
      <c r="AM255"/>
      <c r="BO255" s="154" t="s">
        <v>3457</v>
      </c>
      <c r="BP255" s="154" t="s">
        <v>3512</v>
      </c>
      <c r="BQ255" s="110" t="s">
        <v>5440</v>
      </c>
      <c r="BR255" s="110" t="s">
        <v>5440</v>
      </c>
      <c r="BS255" s="110" t="s">
        <v>5440</v>
      </c>
      <c r="BT255" s="110" t="s">
        <v>5440</v>
      </c>
      <c r="BU255" s="110" t="s">
        <v>5440</v>
      </c>
      <c r="BV255" s="110" t="s">
        <v>5440</v>
      </c>
      <c r="BW255" s="110" t="s">
        <v>5832</v>
      </c>
      <c r="BX255" s="110" t="s">
        <v>14</v>
      </c>
      <c r="BY255" s="110" t="e">
        <f>VLOOKUP(BO255,#REF!,10,0)</f>
        <v>#REF!</v>
      </c>
      <c r="BZ255" s="110"/>
    </row>
    <row r="256" spans="1:78" x14ac:dyDescent="0.2">
      <c r="A256" s="153" t="s">
        <v>1038</v>
      </c>
      <c r="B256" s="153"/>
      <c r="C256" s="100"/>
      <c r="D256" s="68"/>
      <c r="AM256"/>
      <c r="BO256" s="154" t="s">
        <v>1486</v>
      </c>
      <c r="BP256" s="154" t="s">
        <v>3512</v>
      </c>
      <c r="BQ256" s="110" t="s">
        <v>5440</v>
      </c>
      <c r="BR256" s="110" t="s">
        <v>5440</v>
      </c>
      <c r="BS256" s="110" t="s">
        <v>5440</v>
      </c>
      <c r="BT256" s="110" t="s">
        <v>5440</v>
      </c>
      <c r="BU256" s="110" t="s">
        <v>5440</v>
      </c>
      <c r="BV256" s="110" t="s">
        <v>5440</v>
      </c>
      <c r="BW256" s="110" t="s">
        <v>5832</v>
      </c>
      <c r="BX256" s="110" t="s">
        <v>14</v>
      </c>
      <c r="BY256" s="110" t="e">
        <f>VLOOKUP(BO256,#REF!,10,0)</f>
        <v>#REF!</v>
      </c>
      <c r="BZ256" s="110"/>
    </row>
    <row r="257" spans="1:78" x14ac:dyDescent="0.2">
      <c r="A257" s="153" t="s">
        <v>1040</v>
      </c>
      <c r="B257" s="153"/>
      <c r="C257" s="100"/>
      <c r="D257" s="68"/>
      <c r="AM257"/>
      <c r="BO257" s="154" t="s">
        <v>3350</v>
      </c>
      <c r="BP257" s="154" t="s">
        <v>3512</v>
      </c>
      <c r="BQ257" s="110" t="s">
        <v>5440</v>
      </c>
      <c r="BR257" s="110" t="s">
        <v>5440</v>
      </c>
      <c r="BS257" s="110" t="s">
        <v>5440</v>
      </c>
      <c r="BT257" s="110" t="s">
        <v>5440</v>
      </c>
      <c r="BU257" s="110" t="s">
        <v>5440</v>
      </c>
      <c r="BV257" s="110" t="s">
        <v>5440</v>
      </c>
      <c r="BW257" s="110" t="s">
        <v>5832</v>
      </c>
      <c r="BX257" s="110" t="s">
        <v>14</v>
      </c>
      <c r="BY257" s="110" t="e">
        <f>VLOOKUP(BO257,#REF!,10,0)</f>
        <v>#REF!</v>
      </c>
      <c r="BZ257" s="110"/>
    </row>
    <row r="258" spans="1:78" x14ac:dyDescent="0.2">
      <c r="A258" s="153" t="s">
        <v>1042</v>
      </c>
      <c r="B258" s="153"/>
      <c r="C258" s="100"/>
      <c r="D258" s="68"/>
      <c r="AM258"/>
      <c r="BO258" s="154" t="s">
        <v>400</v>
      </c>
      <c r="BP258" s="154" t="s">
        <v>3512</v>
      </c>
      <c r="BQ258" s="110" t="s">
        <v>5440</v>
      </c>
      <c r="BR258" s="110" t="s">
        <v>5440</v>
      </c>
      <c r="BS258" s="110" t="s">
        <v>5440</v>
      </c>
      <c r="BT258" s="110" t="s">
        <v>5440</v>
      </c>
      <c r="BU258" s="110" t="s">
        <v>5440</v>
      </c>
      <c r="BV258" s="110" t="s">
        <v>5440</v>
      </c>
      <c r="BW258" s="110" t="s">
        <v>5832</v>
      </c>
      <c r="BX258" s="110" t="s">
        <v>14</v>
      </c>
      <c r="BY258" s="110" t="e">
        <f>VLOOKUP(BO258,#REF!,10,0)</f>
        <v>#REF!</v>
      </c>
      <c r="BZ258" s="110"/>
    </row>
    <row r="259" spans="1:78" x14ac:dyDescent="0.2">
      <c r="A259" s="153" t="s">
        <v>1044</v>
      </c>
      <c r="B259" s="153"/>
      <c r="C259" s="100"/>
      <c r="D259" s="68"/>
      <c r="AM259"/>
      <c r="BO259" s="154" t="s">
        <v>527</v>
      </c>
      <c r="BP259" s="154" t="s">
        <v>3512</v>
      </c>
      <c r="BQ259" s="110" t="s">
        <v>5440</v>
      </c>
      <c r="BR259" s="110" t="s">
        <v>5440</v>
      </c>
      <c r="BS259" s="110" t="s">
        <v>5440</v>
      </c>
      <c r="BT259" s="110" t="s">
        <v>5440</v>
      </c>
      <c r="BU259" s="110" t="s">
        <v>5440</v>
      </c>
      <c r="BV259" s="110" t="s">
        <v>5440</v>
      </c>
      <c r="BW259" s="110" t="s">
        <v>5832</v>
      </c>
      <c r="BX259" s="110" t="s">
        <v>14</v>
      </c>
      <c r="BY259" s="110" t="e">
        <f>VLOOKUP(BO259,#REF!,10,0)</f>
        <v>#REF!</v>
      </c>
      <c r="BZ259" s="110"/>
    </row>
    <row r="260" spans="1:78" x14ac:dyDescent="0.2">
      <c r="A260" s="153" t="s">
        <v>1046</v>
      </c>
      <c r="B260" s="153"/>
      <c r="C260" s="100"/>
      <c r="D260" s="68"/>
      <c r="AM260"/>
      <c r="BO260" s="154" t="s">
        <v>333</v>
      </c>
      <c r="BP260" s="154" t="s">
        <v>3512</v>
      </c>
      <c r="BQ260" s="110" t="s">
        <v>5440</v>
      </c>
      <c r="BR260" s="110" t="s">
        <v>5440</v>
      </c>
      <c r="BS260" s="110" t="s">
        <v>5440</v>
      </c>
      <c r="BT260" s="110" t="s">
        <v>5440</v>
      </c>
      <c r="BU260" s="110" t="s">
        <v>5440</v>
      </c>
      <c r="BV260" s="110" t="s">
        <v>5440</v>
      </c>
      <c r="BW260" s="110" t="s">
        <v>5832</v>
      </c>
      <c r="BX260" s="110" t="s">
        <v>14</v>
      </c>
      <c r="BY260" s="110" t="e">
        <f>VLOOKUP(BO260,#REF!,10,0)</f>
        <v>#REF!</v>
      </c>
      <c r="BZ260" s="110"/>
    </row>
    <row r="261" spans="1:78" x14ac:dyDescent="0.2">
      <c r="A261" s="153" t="s">
        <v>1049</v>
      </c>
      <c r="B261" s="153"/>
      <c r="C261" s="100"/>
      <c r="D261" s="68"/>
      <c r="AM261"/>
      <c r="BO261" s="154" t="s">
        <v>487</v>
      </c>
      <c r="BP261" s="154" t="s">
        <v>3512</v>
      </c>
      <c r="BQ261" s="110" t="s">
        <v>5440</v>
      </c>
      <c r="BR261" s="110" t="s">
        <v>5440</v>
      </c>
      <c r="BS261" s="110" t="s">
        <v>5440</v>
      </c>
      <c r="BT261" s="110" t="s">
        <v>5440</v>
      </c>
      <c r="BU261" s="110" t="s">
        <v>5440</v>
      </c>
      <c r="BV261" s="110" t="s">
        <v>5440</v>
      </c>
      <c r="BW261" s="110" t="s">
        <v>5832</v>
      </c>
      <c r="BX261" s="110" t="s">
        <v>14</v>
      </c>
      <c r="BY261" s="110" t="e">
        <f>VLOOKUP(BO261,#REF!,10,0)</f>
        <v>#REF!</v>
      </c>
      <c r="BZ261" s="110"/>
    </row>
    <row r="262" spans="1:78" x14ac:dyDescent="0.2">
      <c r="A262" s="153" t="s">
        <v>1052</v>
      </c>
      <c r="B262" s="153"/>
      <c r="C262" s="100"/>
      <c r="D262" s="68"/>
      <c r="AM262"/>
      <c r="BO262" s="154" t="s">
        <v>403</v>
      </c>
      <c r="BP262" s="154" t="s">
        <v>3512</v>
      </c>
      <c r="BQ262" s="110" t="s">
        <v>5440</v>
      </c>
      <c r="BR262" s="110" t="s">
        <v>5440</v>
      </c>
      <c r="BS262" s="110" t="s">
        <v>5440</v>
      </c>
      <c r="BT262" s="110" t="s">
        <v>5440</v>
      </c>
      <c r="BU262" s="110" t="s">
        <v>5440</v>
      </c>
      <c r="BV262" s="110" t="s">
        <v>5440</v>
      </c>
      <c r="BW262" s="110" t="s">
        <v>5832</v>
      </c>
      <c r="BX262" s="110" t="s">
        <v>14</v>
      </c>
      <c r="BY262" s="110" t="e">
        <f>VLOOKUP(BO262,#REF!,10,0)</f>
        <v>#REF!</v>
      </c>
      <c r="BZ262" s="110"/>
    </row>
    <row r="263" spans="1:78" x14ac:dyDescent="0.2">
      <c r="A263" s="153" t="s">
        <v>1054</v>
      </c>
      <c r="B263" s="153"/>
      <c r="C263" s="100"/>
      <c r="D263" s="68"/>
      <c r="AM263"/>
      <c r="BO263" s="154" t="s">
        <v>2762</v>
      </c>
      <c r="BP263" s="154" t="s">
        <v>3512</v>
      </c>
      <c r="BQ263" s="110" t="s">
        <v>5440</v>
      </c>
      <c r="BR263" s="110" t="s">
        <v>5440</v>
      </c>
      <c r="BS263" s="110" t="s">
        <v>5440</v>
      </c>
      <c r="BT263" s="110" t="s">
        <v>5440</v>
      </c>
      <c r="BU263" s="110" t="s">
        <v>5440</v>
      </c>
      <c r="BV263" s="110" t="s">
        <v>5440</v>
      </c>
      <c r="BW263" s="110" t="s">
        <v>5832</v>
      </c>
      <c r="BX263" s="110" t="s">
        <v>14</v>
      </c>
      <c r="BY263" s="110" t="e">
        <f>VLOOKUP(BO263,#REF!,10,0)</f>
        <v>#REF!</v>
      </c>
      <c r="BZ263" s="110"/>
    </row>
    <row r="264" spans="1:78" x14ac:dyDescent="0.2">
      <c r="A264" s="153" t="s">
        <v>1057</v>
      </c>
      <c r="B264" s="153"/>
      <c r="C264" s="100"/>
      <c r="D264" s="68"/>
      <c r="AM264"/>
      <c r="BO264" s="154" t="s">
        <v>1835</v>
      </c>
      <c r="BP264" s="154" t="s">
        <v>3512</v>
      </c>
      <c r="BQ264" s="110" t="s">
        <v>5440</v>
      </c>
      <c r="BR264" s="110" t="s">
        <v>5440</v>
      </c>
      <c r="BS264" s="110" t="s">
        <v>5440</v>
      </c>
      <c r="BT264" s="110" t="s">
        <v>5440</v>
      </c>
      <c r="BU264" s="110" t="s">
        <v>5440</v>
      </c>
      <c r="BV264" s="110" t="s">
        <v>5440</v>
      </c>
      <c r="BW264" s="110" t="s">
        <v>5832</v>
      </c>
      <c r="BX264" s="110" t="s">
        <v>14</v>
      </c>
      <c r="BY264" s="110" t="e">
        <f>VLOOKUP(BO264,#REF!,10,0)</f>
        <v>#REF!</v>
      </c>
      <c r="BZ264" s="110"/>
    </row>
    <row r="265" spans="1:78" x14ac:dyDescent="0.2">
      <c r="A265" s="153" t="s">
        <v>1059</v>
      </c>
      <c r="B265" s="153"/>
      <c r="C265" s="100"/>
      <c r="D265" s="68"/>
      <c r="AM265"/>
      <c r="BO265" s="154" t="s">
        <v>5189</v>
      </c>
      <c r="BP265" s="154" t="s">
        <v>3512</v>
      </c>
      <c r="BQ265" s="110" t="s">
        <v>5440</v>
      </c>
      <c r="BR265" s="110" t="s">
        <v>5440</v>
      </c>
      <c r="BS265" s="110" t="s">
        <v>5440</v>
      </c>
      <c r="BT265" s="110" t="s">
        <v>5440</v>
      </c>
      <c r="BU265" s="110" t="s">
        <v>5832</v>
      </c>
      <c r="BV265" s="110" t="s">
        <v>5440</v>
      </c>
      <c r="BW265" s="110" t="s">
        <v>5440</v>
      </c>
      <c r="BX265" s="110" t="s">
        <v>14</v>
      </c>
      <c r="BY265" s="110" t="e">
        <f>VLOOKUP(BO265,#REF!,10,0)</f>
        <v>#REF!</v>
      </c>
      <c r="BZ265" s="110"/>
    </row>
    <row r="266" spans="1:78" x14ac:dyDescent="0.2">
      <c r="A266" s="153" t="s">
        <v>1061</v>
      </c>
      <c r="B266" s="153"/>
      <c r="C266" s="100"/>
      <c r="D266" s="68"/>
      <c r="AM266"/>
      <c r="BO266" s="154" t="s">
        <v>3160</v>
      </c>
      <c r="BP266" s="154" t="s">
        <v>3512</v>
      </c>
      <c r="BQ266" s="110" t="s">
        <v>5440</v>
      </c>
      <c r="BR266" s="110" t="s">
        <v>5440</v>
      </c>
      <c r="BS266" s="110" t="s">
        <v>5440</v>
      </c>
      <c r="BT266" s="110" t="s">
        <v>5440</v>
      </c>
      <c r="BU266" s="110" t="s">
        <v>5440</v>
      </c>
      <c r="BV266" s="110" t="s">
        <v>5440</v>
      </c>
      <c r="BW266" s="110" t="s">
        <v>5832</v>
      </c>
      <c r="BX266" s="110" t="s">
        <v>14</v>
      </c>
      <c r="BY266" s="110" t="e">
        <f>VLOOKUP(BO266,#REF!,10,0)</f>
        <v>#REF!</v>
      </c>
      <c r="BZ266" s="110"/>
    </row>
    <row r="267" spans="1:78" x14ac:dyDescent="0.2">
      <c r="A267" s="153" t="s">
        <v>1063</v>
      </c>
      <c r="B267" s="153"/>
      <c r="C267" s="100"/>
      <c r="D267" s="68"/>
      <c r="AM267"/>
      <c r="BO267" s="154" t="s">
        <v>406</v>
      </c>
      <c r="BP267" s="154" t="s">
        <v>3512</v>
      </c>
      <c r="BQ267" s="110" t="s">
        <v>5440</v>
      </c>
      <c r="BR267" s="110" t="s">
        <v>5440</v>
      </c>
      <c r="BS267" s="110" t="s">
        <v>5440</v>
      </c>
      <c r="BT267" s="110" t="s">
        <v>5440</v>
      </c>
      <c r="BU267" s="110" t="s">
        <v>5440</v>
      </c>
      <c r="BV267" s="110" t="s">
        <v>5440</v>
      </c>
      <c r="BW267" s="110" t="s">
        <v>5832</v>
      </c>
      <c r="BX267" s="110" t="s">
        <v>14</v>
      </c>
      <c r="BY267" s="110" t="e">
        <f>VLOOKUP(BO267,#REF!,10,0)</f>
        <v>#REF!</v>
      </c>
      <c r="BZ267" s="110"/>
    </row>
    <row r="268" spans="1:78" x14ac:dyDescent="0.2">
      <c r="A268" s="153" t="s">
        <v>1065</v>
      </c>
      <c r="B268" s="153"/>
      <c r="C268" s="100"/>
      <c r="D268" s="68"/>
      <c r="AM268"/>
      <c r="BO268" s="154" t="s">
        <v>2117</v>
      </c>
      <c r="BP268" s="154" t="s">
        <v>3512</v>
      </c>
      <c r="BQ268" s="110" t="s">
        <v>5440</v>
      </c>
      <c r="BR268" s="110" t="s">
        <v>5440</v>
      </c>
      <c r="BS268" s="110" t="s">
        <v>5440</v>
      </c>
      <c r="BT268" s="110" t="s">
        <v>5440</v>
      </c>
      <c r="BU268" s="110" t="s">
        <v>5440</v>
      </c>
      <c r="BV268" s="110" t="s">
        <v>5440</v>
      </c>
      <c r="BW268" s="110" t="s">
        <v>5832</v>
      </c>
      <c r="BX268" s="110" t="s">
        <v>14</v>
      </c>
      <c r="BY268" s="110" t="e">
        <f>VLOOKUP(BO268,#REF!,10,0)</f>
        <v>#REF!</v>
      </c>
      <c r="BZ268" s="110"/>
    </row>
    <row r="269" spans="1:78" x14ac:dyDescent="0.2">
      <c r="A269" s="153" t="s">
        <v>1067</v>
      </c>
      <c r="B269" s="153"/>
      <c r="C269" s="100"/>
      <c r="D269" s="68"/>
      <c r="AM269"/>
      <c r="BO269" s="154" t="s">
        <v>3353</v>
      </c>
      <c r="BP269" s="154" t="s">
        <v>3512</v>
      </c>
      <c r="BQ269" s="110" t="s">
        <v>5440</v>
      </c>
      <c r="BR269" s="110" t="s">
        <v>5440</v>
      </c>
      <c r="BS269" s="110" t="s">
        <v>5440</v>
      </c>
      <c r="BT269" s="110" t="s">
        <v>5440</v>
      </c>
      <c r="BU269" s="110" t="s">
        <v>5440</v>
      </c>
      <c r="BV269" s="110" t="s">
        <v>5440</v>
      </c>
      <c r="BW269" s="110" t="s">
        <v>5832</v>
      </c>
      <c r="BX269" s="110" t="s">
        <v>14</v>
      </c>
      <c r="BY269" s="110" t="e">
        <f>VLOOKUP(BO269,#REF!,10,0)</f>
        <v>#REF!</v>
      </c>
      <c r="BZ269" s="110"/>
    </row>
    <row r="270" spans="1:78" x14ac:dyDescent="0.2">
      <c r="A270" s="153" t="s">
        <v>1069</v>
      </c>
      <c r="B270" s="153"/>
      <c r="C270" s="100"/>
      <c r="D270" s="68"/>
      <c r="AM270"/>
      <c r="BO270" s="154" t="s">
        <v>4975</v>
      </c>
      <c r="BP270" s="154" t="s">
        <v>3512</v>
      </c>
      <c r="BQ270" s="110" t="s">
        <v>5440</v>
      </c>
      <c r="BR270" s="110" t="s">
        <v>5440</v>
      </c>
      <c r="BS270" s="110" t="s">
        <v>5440</v>
      </c>
      <c r="BT270" s="110" t="s">
        <v>5832</v>
      </c>
      <c r="BU270" s="110" t="s">
        <v>5440</v>
      </c>
      <c r="BV270" s="110" t="s">
        <v>5440</v>
      </c>
      <c r="BW270" s="110" t="s">
        <v>5440</v>
      </c>
      <c r="BX270" s="110" t="s">
        <v>14</v>
      </c>
      <c r="BY270" s="110" t="e">
        <f>VLOOKUP(BO270,#REF!,10,0)</f>
        <v>#REF!</v>
      </c>
      <c r="BZ270" s="110"/>
    </row>
    <row r="271" spans="1:78" x14ac:dyDescent="0.2">
      <c r="A271" s="153" t="s">
        <v>1071</v>
      </c>
      <c r="B271" s="153"/>
      <c r="C271" s="100"/>
      <c r="D271" s="68"/>
      <c r="AM271"/>
      <c r="BO271" s="154" t="s">
        <v>6101</v>
      </c>
      <c r="BP271" s="154" t="s">
        <v>5832</v>
      </c>
      <c r="BQ271" s="110" t="s">
        <v>5832</v>
      </c>
      <c r="BR271" s="110" t="s">
        <v>5440</v>
      </c>
      <c r="BS271" s="110" t="s">
        <v>5440</v>
      </c>
      <c r="BT271" s="110" t="s">
        <v>5440</v>
      </c>
      <c r="BU271" s="110" t="s">
        <v>5440</v>
      </c>
      <c r="BV271" s="110" t="s">
        <v>5440</v>
      </c>
      <c r="BW271" s="110" t="s">
        <v>5440</v>
      </c>
      <c r="BX271" s="110" t="s">
        <v>14</v>
      </c>
      <c r="BY271" s="110" t="e">
        <f>VLOOKUP(BO271,#REF!,10,0)</f>
        <v>#REF!</v>
      </c>
      <c r="BZ271" s="110"/>
    </row>
    <row r="272" spans="1:78" x14ac:dyDescent="0.2">
      <c r="A272" s="153" t="s">
        <v>1074</v>
      </c>
      <c r="B272" s="153"/>
      <c r="C272" s="100"/>
      <c r="D272" s="68"/>
      <c r="AM272"/>
      <c r="BO272" s="154" t="s">
        <v>6102</v>
      </c>
      <c r="BP272" s="154" t="s">
        <v>3512</v>
      </c>
      <c r="BQ272" s="110" t="s">
        <v>5440</v>
      </c>
      <c r="BR272" s="110" t="s">
        <v>5440</v>
      </c>
      <c r="BS272" s="110" t="s">
        <v>5440</v>
      </c>
      <c r="BT272" s="110" t="s">
        <v>5440</v>
      </c>
      <c r="BU272" s="110" t="s">
        <v>5832</v>
      </c>
      <c r="BV272" s="110" t="s">
        <v>5440</v>
      </c>
      <c r="BW272" s="110" t="s">
        <v>5440</v>
      </c>
      <c r="BX272" s="110" t="s">
        <v>14</v>
      </c>
      <c r="BY272" s="110" t="e">
        <f>VLOOKUP(BO272,#REF!,10,0)</f>
        <v>#REF!</v>
      </c>
      <c r="BZ272" s="149"/>
    </row>
    <row r="273" spans="1:78" x14ac:dyDescent="0.2">
      <c r="A273" s="153" t="s">
        <v>1077</v>
      </c>
      <c r="B273" s="153"/>
      <c r="C273" s="100"/>
      <c r="D273" s="68"/>
      <c r="AM273"/>
      <c r="BO273" s="154" t="s">
        <v>592</v>
      </c>
      <c r="BP273" s="154" t="s">
        <v>3512</v>
      </c>
      <c r="BQ273" s="110" t="s">
        <v>5440</v>
      </c>
      <c r="BR273" s="110" t="s">
        <v>5440</v>
      </c>
      <c r="BS273" s="110" t="s">
        <v>5440</v>
      </c>
      <c r="BT273" s="110" t="s">
        <v>5440</v>
      </c>
      <c r="BU273" s="110" t="s">
        <v>5440</v>
      </c>
      <c r="BV273" s="110" t="s">
        <v>5440</v>
      </c>
      <c r="BW273" s="110" t="s">
        <v>5832</v>
      </c>
      <c r="BX273" s="110" t="s">
        <v>14</v>
      </c>
      <c r="BY273" s="110" t="e">
        <f>VLOOKUP(BO273,#REF!,10,0)</f>
        <v>#REF!</v>
      </c>
      <c r="BZ273" s="110"/>
    </row>
    <row r="274" spans="1:78" x14ac:dyDescent="0.2">
      <c r="A274" s="153" t="s">
        <v>1078</v>
      </c>
      <c r="B274" s="153"/>
      <c r="C274" s="100"/>
      <c r="D274" s="68"/>
      <c r="AM274"/>
      <c r="BO274" s="154" t="s">
        <v>6103</v>
      </c>
      <c r="BP274" s="154" t="s">
        <v>3512</v>
      </c>
      <c r="BQ274" s="110" t="s">
        <v>5440</v>
      </c>
      <c r="BR274" s="110" t="s">
        <v>5440</v>
      </c>
      <c r="BS274" s="110" t="s">
        <v>5440</v>
      </c>
      <c r="BT274" s="110" t="s">
        <v>5440</v>
      </c>
      <c r="BU274" s="110" t="s">
        <v>5440</v>
      </c>
      <c r="BV274" s="110" t="s">
        <v>5832</v>
      </c>
      <c r="BW274" s="110" t="s">
        <v>5440</v>
      </c>
      <c r="BX274" s="110" t="s">
        <v>14</v>
      </c>
      <c r="BY274" s="110" t="e">
        <f>VLOOKUP(BO274,#REF!,10,0)</f>
        <v>#REF!</v>
      </c>
      <c r="BZ274" s="149"/>
    </row>
    <row r="275" spans="1:78" x14ac:dyDescent="0.2">
      <c r="A275" s="153" t="s">
        <v>1080</v>
      </c>
      <c r="B275" s="153"/>
      <c r="C275" s="100"/>
      <c r="D275" s="68"/>
      <c r="AM275"/>
      <c r="BO275" s="154" t="s">
        <v>3357</v>
      </c>
      <c r="BP275" s="154" t="s">
        <v>3512</v>
      </c>
      <c r="BQ275" s="110" t="s">
        <v>5440</v>
      </c>
      <c r="BR275" s="110" t="s">
        <v>5440</v>
      </c>
      <c r="BS275" s="110" t="s">
        <v>5440</v>
      </c>
      <c r="BT275" s="110" t="s">
        <v>5440</v>
      </c>
      <c r="BU275" s="110" t="s">
        <v>5440</v>
      </c>
      <c r="BV275" s="110" t="s">
        <v>5440</v>
      </c>
      <c r="BW275" s="110" t="s">
        <v>5832</v>
      </c>
      <c r="BX275" s="110" t="s">
        <v>14</v>
      </c>
      <c r="BY275" s="110" t="e">
        <f>VLOOKUP(BO275,#REF!,10,0)</f>
        <v>#REF!</v>
      </c>
      <c r="BZ275" s="110"/>
    </row>
    <row r="276" spans="1:78" x14ac:dyDescent="0.2">
      <c r="A276" s="153" t="s">
        <v>1083</v>
      </c>
      <c r="B276" s="153"/>
      <c r="C276" s="100"/>
      <c r="D276" s="68"/>
      <c r="AM276"/>
      <c r="BO276" s="154" t="s">
        <v>6104</v>
      </c>
      <c r="BP276" s="154" t="s">
        <v>3512</v>
      </c>
      <c r="BQ276" s="110" t="s">
        <v>5440</v>
      </c>
      <c r="BR276" s="110" t="s">
        <v>5440</v>
      </c>
      <c r="BS276" s="110" t="s">
        <v>5440</v>
      </c>
      <c r="BT276" s="110" t="s">
        <v>5440</v>
      </c>
      <c r="BU276" s="110" t="s">
        <v>5832</v>
      </c>
      <c r="BV276" s="110" t="s">
        <v>5440</v>
      </c>
      <c r="BW276" s="110" t="s">
        <v>5440</v>
      </c>
      <c r="BX276" s="110" t="s">
        <v>14</v>
      </c>
      <c r="BY276" s="110" t="e">
        <f>VLOOKUP(BO276,#REF!,10,0)</f>
        <v>#REF!</v>
      </c>
      <c r="BZ276" s="149"/>
    </row>
    <row r="277" spans="1:78" x14ac:dyDescent="0.2">
      <c r="A277" s="153" t="s">
        <v>1086</v>
      </c>
      <c r="B277" s="153"/>
      <c r="C277" s="100"/>
      <c r="D277" s="68"/>
      <c r="AM277"/>
      <c r="BO277" s="154" t="s">
        <v>3665</v>
      </c>
      <c r="BP277" s="154" t="s">
        <v>3512</v>
      </c>
      <c r="BQ277" s="110" t="s">
        <v>5440</v>
      </c>
      <c r="BR277" s="110" t="s">
        <v>5440</v>
      </c>
      <c r="BS277" s="110" t="s">
        <v>5440</v>
      </c>
      <c r="BT277" s="110" t="s">
        <v>5440</v>
      </c>
      <c r="BU277" s="110" t="s">
        <v>5440</v>
      </c>
      <c r="BV277" s="110" t="s">
        <v>5440</v>
      </c>
      <c r="BW277" s="110" t="s">
        <v>5832</v>
      </c>
      <c r="BX277" s="110" t="s">
        <v>14</v>
      </c>
      <c r="BY277" s="110" t="e">
        <f>VLOOKUP(BO277,#REF!,10,0)</f>
        <v>#REF!</v>
      </c>
      <c r="BZ277" s="110"/>
    </row>
    <row r="278" spans="1:78" x14ac:dyDescent="0.2">
      <c r="A278" s="153" t="s">
        <v>1089</v>
      </c>
      <c r="B278" s="153"/>
      <c r="C278" s="100"/>
      <c r="D278" s="68"/>
      <c r="AM278"/>
      <c r="BO278" s="154" t="s">
        <v>6105</v>
      </c>
      <c r="BP278" s="154" t="s">
        <v>3512</v>
      </c>
      <c r="BQ278" s="110" t="s">
        <v>5440</v>
      </c>
      <c r="BR278" s="110" t="s">
        <v>5440</v>
      </c>
      <c r="BS278" s="110" t="s">
        <v>5440</v>
      </c>
      <c r="BT278" s="110" t="s">
        <v>5440</v>
      </c>
      <c r="BU278" s="110" t="s">
        <v>5440</v>
      </c>
      <c r="BV278" s="110" t="s">
        <v>5440</v>
      </c>
      <c r="BW278" s="110" t="s">
        <v>5832</v>
      </c>
      <c r="BX278" s="110" t="s">
        <v>14</v>
      </c>
      <c r="BY278" s="110" t="e">
        <f>VLOOKUP(BO278,#REF!,10,0)</f>
        <v>#REF!</v>
      </c>
      <c r="BZ278" s="110"/>
    </row>
    <row r="279" spans="1:78" x14ac:dyDescent="0.2">
      <c r="A279" s="153" t="s">
        <v>1092</v>
      </c>
      <c r="B279" s="153"/>
      <c r="C279" s="100"/>
      <c r="D279" s="68"/>
      <c r="AM279"/>
      <c r="BO279" s="154" t="s">
        <v>6106</v>
      </c>
      <c r="BP279" s="154" t="s">
        <v>3512</v>
      </c>
      <c r="BQ279" s="110" t="s">
        <v>5440</v>
      </c>
      <c r="BR279" s="110" t="s">
        <v>5440</v>
      </c>
      <c r="BS279" s="110" t="s">
        <v>5440</v>
      </c>
      <c r="BT279" s="110" t="s">
        <v>5440</v>
      </c>
      <c r="BU279" s="110" t="s">
        <v>5440</v>
      </c>
      <c r="BV279" s="110" t="s">
        <v>5440</v>
      </c>
      <c r="BW279" s="110" t="s">
        <v>5832</v>
      </c>
      <c r="BX279" s="110" t="s">
        <v>14</v>
      </c>
      <c r="BY279" s="110" t="e">
        <f>VLOOKUP(BO279,#REF!,10,0)</f>
        <v>#REF!</v>
      </c>
      <c r="BZ279" s="110"/>
    </row>
    <row r="280" spans="1:78" x14ac:dyDescent="0.2">
      <c r="A280" s="153" t="s">
        <v>1095</v>
      </c>
      <c r="B280" s="153"/>
      <c r="C280" s="100"/>
      <c r="D280" s="68"/>
      <c r="AM280"/>
      <c r="BO280" s="154" t="s">
        <v>6107</v>
      </c>
      <c r="BP280" s="154" t="s">
        <v>3512</v>
      </c>
      <c r="BQ280" s="110" t="s">
        <v>5440</v>
      </c>
      <c r="BR280" s="110" t="s">
        <v>5440</v>
      </c>
      <c r="BS280" s="110" t="s">
        <v>5440</v>
      </c>
      <c r="BT280" s="110" t="s">
        <v>5440</v>
      </c>
      <c r="BU280" s="110" t="s">
        <v>5440</v>
      </c>
      <c r="BV280" s="110" t="s">
        <v>5832</v>
      </c>
      <c r="BW280" s="110" t="s">
        <v>5440</v>
      </c>
      <c r="BX280" s="110" t="s">
        <v>14</v>
      </c>
      <c r="BY280" s="110" t="e">
        <f>VLOOKUP(BO280,#REF!,10,0)</f>
        <v>#REF!</v>
      </c>
      <c r="BZ280" s="149"/>
    </row>
    <row r="281" spans="1:78" x14ac:dyDescent="0.2">
      <c r="A281" s="153" t="s">
        <v>1098</v>
      </c>
      <c r="B281" s="153"/>
      <c r="C281" s="100"/>
      <c r="D281" s="68"/>
      <c r="AM281"/>
      <c r="BO281" s="154" t="s">
        <v>1838</v>
      </c>
      <c r="BP281" s="154" t="s">
        <v>3512</v>
      </c>
      <c r="BQ281" s="110" t="s">
        <v>5440</v>
      </c>
      <c r="BR281" s="110" t="s">
        <v>5440</v>
      </c>
      <c r="BS281" s="110" t="s">
        <v>5440</v>
      </c>
      <c r="BT281" s="110" t="s">
        <v>5440</v>
      </c>
      <c r="BU281" s="110" t="s">
        <v>5440</v>
      </c>
      <c r="BV281" s="110" t="s">
        <v>5440</v>
      </c>
      <c r="BW281" s="110" t="s">
        <v>5832</v>
      </c>
      <c r="BX281" s="110" t="s">
        <v>14</v>
      </c>
      <c r="BY281" s="110" t="e">
        <f>VLOOKUP(BO281,#REF!,10,0)</f>
        <v>#REF!</v>
      </c>
      <c r="BZ281" s="110"/>
    </row>
    <row r="282" spans="1:78" x14ac:dyDescent="0.2">
      <c r="A282" s="153" t="s">
        <v>1101</v>
      </c>
      <c r="B282" s="153"/>
      <c r="C282" s="100"/>
      <c r="D282" s="68"/>
      <c r="AM282"/>
      <c r="BO282" s="154" t="s">
        <v>6108</v>
      </c>
      <c r="BP282" s="154" t="s">
        <v>3512</v>
      </c>
      <c r="BQ282" s="110" t="s">
        <v>5440</v>
      </c>
      <c r="BR282" s="110" t="s">
        <v>5440</v>
      </c>
      <c r="BS282" s="110" t="s">
        <v>5440</v>
      </c>
      <c r="BT282" s="110" t="s">
        <v>5440</v>
      </c>
      <c r="BU282" s="110" t="s">
        <v>5440</v>
      </c>
      <c r="BV282" s="110" t="s">
        <v>5832</v>
      </c>
      <c r="BW282" s="110" t="s">
        <v>5440</v>
      </c>
      <c r="BX282" s="110" t="s">
        <v>14</v>
      </c>
      <c r="BY282" s="110" t="e">
        <f>VLOOKUP(BO282,#REF!,10,0)</f>
        <v>#REF!</v>
      </c>
      <c r="BZ282" s="149"/>
    </row>
    <row r="283" spans="1:78" x14ac:dyDescent="0.2">
      <c r="A283" s="153" t="s">
        <v>1104</v>
      </c>
      <c r="B283" s="153"/>
      <c r="C283" s="100"/>
      <c r="D283" s="68"/>
      <c r="AM283"/>
      <c r="BO283" s="154" t="s">
        <v>6109</v>
      </c>
      <c r="BP283" s="154" t="s">
        <v>3512</v>
      </c>
      <c r="BQ283" s="110" t="s">
        <v>5440</v>
      </c>
      <c r="BR283" s="110" t="s">
        <v>5440</v>
      </c>
      <c r="BS283" s="110" t="s">
        <v>5440</v>
      </c>
      <c r="BT283" s="110" t="s">
        <v>5440</v>
      </c>
      <c r="BU283" s="110" t="s">
        <v>5440</v>
      </c>
      <c r="BV283" s="110" t="s">
        <v>5832</v>
      </c>
      <c r="BW283" s="110" t="s">
        <v>5440</v>
      </c>
      <c r="BX283" s="110" t="s">
        <v>14</v>
      </c>
      <c r="BY283" s="110" t="e">
        <f>VLOOKUP(BO283,#REF!,10,0)</f>
        <v>#REF!</v>
      </c>
      <c r="BZ283" s="149"/>
    </row>
    <row r="284" spans="1:78" x14ac:dyDescent="0.2">
      <c r="A284" s="153" t="s">
        <v>1107</v>
      </c>
      <c r="B284" s="153"/>
      <c r="C284" s="100"/>
      <c r="D284" s="68"/>
      <c r="AM284"/>
      <c r="BO284" s="154" t="s">
        <v>1265</v>
      </c>
      <c r="BP284" s="154" t="s">
        <v>3512</v>
      </c>
      <c r="BQ284" s="110" t="s">
        <v>5440</v>
      </c>
      <c r="BR284" s="110" t="s">
        <v>5440</v>
      </c>
      <c r="BS284" s="110" t="s">
        <v>5440</v>
      </c>
      <c r="BT284" s="110" t="s">
        <v>5440</v>
      </c>
      <c r="BU284" s="110" t="s">
        <v>5440</v>
      </c>
      <c r="BV284" s="110" t="s">
        <v>5440</v>
      </c>
      <c r="BW284" s="110" t="s">
        <v>5832</v>
      </c>
      <c r="BX284" s="110" t="s">
        <v>14</v>
      </c>
      <c r="BY284" s="110" t="e">
        <f>VLOOKUP(BO284,#REF!,10,0)</f>
        <v>#REF!</v>
      </c>
      <c r="BZ284" s="110"/>
    </row>
    <row r="285" spans="1:78" x14ac:dyDescent="0.2">
      <c r="A285" s="153" t="s">
        <v>1110</v>
      </c>
      <c r="B285" s="153"/>
      <c r="C285" s="100"/>
      <c r="D285" s="68"/>
      <c r="AM285"/>
      <c r="BO285" s="154" t="s">
        <v>6110</v>
      </c>
      <c r="BP285" s="154" t="s">
        <v>3512</v>
      </c>
      <c r="BQ285" s="110" t="s">
        <v>5440</v>
      </c>
      <c r="BR285" s="110" t="s">
        <v>5440</v>
      </c>
      <c r="BS285" s="110" t="s">
        <v>5440</v>
      </c>
      <c r="BT285" s="110" t="s">
        <v>5440</v>
      </c>
      <c r="BU285" s="110" t="s">
        <v>5440</v>
      </c>
      <c r="BV285" s="110" t="s">
        <v>5440</v>
      </c>
      <c r="BW285" s="110" t="s">
        <v>5832</v>
      </c>
      <c r="BX285" s="110" t="s">
        <v>14</v>
      </c>
      <c r="BY285" s="110" t="e">
        <f>VLOOKUP(BO285,#REF!,10,0)</f>
        <v>#REF!</v>
      </c>
      <c r="BZ285" s="110"/>
    </row>
    <row r="286" spans="1:78" x14ac:dyDescent="0.2">
      <c r="A286" s="153" t="s">
        <v>1113</v>
      </c>
      <c r="B286" s="153"/>
      <c r="C286" s="100"/>
      <c r="D286" s="68"/>
      <c r="AM286"/>
      <c r="BO286" s="154" t="s">
        <v>389</v>
      </c>
      <c r="BP286" s="154" t="s">
        <v>3512</v>
      </c>
      <c r="BQ286" s="110" t="s">
        <v>5440</v>
      </c>
      <c r="BR286" s="110" t="s">
        <v>5440</v>
      </c>
      <c r="BS286" s="110" t="s">
        <v>5440</v>
      </c>
      <c r="BT286" s="110" t="s">
        <v>5440</v>
      </c>
      <c r="BU286" s="110" t="s">
        <v>5440</v>
      </c>
      <c r="BV286" s="110" t="s">
        <v>5440</v>
      </c>
      <c r="BW286" s="110" t="s">
        <v>5832</v>
      </c>
      <c r="BX286" s="110" t="s">
        <v>14</v>
      </c>
      <c r="BY286" s="110" t="e">
        <f>VLOOKUP(BO286,#REF!,10,0)</f>
        <v>#REF!</v>
      </c>
      <c r="BZ286" s="110"/>
    </row>
    <row r="287" spans="1:78" x14ac:dyDescent="0.2">
      <c r="A287" s="153" t="s">
        <v>1116</v>
      </c>
      <c r="B287" s="153"/>
      <c r="C287" s="100"/>
      <c r="D287" s="68"/>
      <c r="AM287"/>
      <c r="BO287" s="154" t="s">
        <v>4088</v>
      </c>
      <c r="BP287" s="154" t="s">
        <v>3512</v>
      </c>
      <c r="BQ287" s="110" t="s">
        <v>5440</v>
      </c>
      <c r="BR287" s="110" t="s">
        <v>5440</v>
      </c>
      <c r="BS287" s="110" t="s">
        <v>5440</v>
      </c>
      <c r="BT287" s="110" t="s">
        <v>5440</v>
      </c>
      <c r="BU287" s="110" t="s">
        <v>5440</v>
      </c>
      <c r="BV287" s="110" t="s">
        <v>5440</v>
      </c>
      <c r="BW287" s="110" t="s">
        <v>5832</v>
      </c>
      <c r="BX287" s="110" t="s">
        <v>14</v>
      </c>
      <c r="BY287" s="110" t="e">
        <f>VLOOKUP(BO287,#REF!,10,0)</f>
        <v>#REF!</v>
      </c>
      <c r="BZ287" s="110"/>
    </row>
    <row r="288" spans="1:78" x14ac:dyDescent="0.2">
      <c r="A288" s="153" t="s">
        <v>1118</v>
      </c>
      <c r="B288" s="153"/>
      <c r="C288" s="100"/>
      <c r="D288" s="68"/>
      <c r="AM288"/>
      <c r="BO288" s="154" t="s">
        <v>6111</v>
      </c>
      <c r="BP288" s="154" t="s">
        <v>3512</v>
      </c>
      <c r="BQ288" s="110" t="s">
        <v>5440</v>
      </c>
      <c r="BR288" s="110" t="s">
        <v>5440</v>
      </c>
      <c r="BS288" s="110" t="s">
        <v>5440</v>
      </c>
      <c r="BT288" s="110" t="s">
        <v>5440</v>
      </c>
      <c r="BU288" s="110" t="s">
        <v>5440</v>
      </c>
      <c r="BV288" s="110" t="s">
        <v>5440</v>
      </c>
      <c r="BW288" s="110" t="s">
        <v>5832</v>
      </c>
      <c r="BX288" s="110" t="s">
        <v>14</v>
      </c>
      <c r="BY288" s="110" t="e">
        <f>VLOOKUP(BO288,#REF!,10,0)</f>
        <v>#REF!</v>
      </c>
      <c r="BZ288" s="110"/>
    </row>
    <row r="289" spans="1:78" x14ac:dyDescent="0.2">
      <c r="A289" s="153" t="s">
        <v>1120</v>
      </c>
      <c r="B289" s="153"/>
      <c r="C289" s="100"/>
      <c r="D289" s="68"/>
      <c r="AM289"/>
      <c r="BO289" s="154" t="s">
        <v>4529</v>
      </c>
      <c r="BP289" s="154" t="s">
        <v>3512</v>
      </c>
      <c r="BQ289" s="110" t="s">
        <v>5440</v>
      </c>
      <c r="BR289" s="110" t="s">
        <v>5440</v>
      </c>
      <c r="BS289" s="110" t="s">
        <v>5440</v>
      </c>
      <c r="BT289" s="110" t="s">
        <v>5440</v>
      </c>
      <c r="BU289" s="110" t="s">
        <v>5440</v>
      </c>
      <c r="BV289" s="110" t="s">
        <v>5440</v>
      </c>
      <c r="BW289" s="110" t="s">
        <v>5832</v>
      </c>
      <c r="BX289" s="110" t="s">
        <v>14</v>
      </c>
      <c r="BY289" s="110" t="e">
        <f>VLOOKUP(BO289,#REF!,10,0)</f>
        <v>#REF!</v>
      </c>
      <c r="BZ289" s="110"/>
    </row>
    <row r="290" spans="1:78" x14ac:dyDescent="0.2">
      <c r="A290" s="153" t="s">
        <v>1122</v>
      </c>
      <c r="B290" s="153"/>
      <c r="C290" s="100"/>
      <c r="D290" s="68"/>
      <c r="AM290"/>
      <c r="BO290" s="154" t="s">
        <v>3050</v>
      </c>
      <c r="BP290" s="154" t="s">
        <v>3512</v>
      </c>
      <c r="BQ290" s="110" t="s">
        <v>5440</v>
      </c>
      <c r="BR290" s="110" t="s">
        <v>5440</v>
      </c>
      <c r="BS290" s="110" t="s">
        <v>5440</v>
      </c>
      <c r="BT290" s="110" t="s">
        <v>5440</v>
      </c>
      <c r="BU290" s="110" t="s">
        <v>5440</v>
      </c>
      <c r="BV290" s="110" t="s">
        <v>5440</v>
      </c>
      <c r="BW290" s="110" t="s">
        <v>5832</v>
      </c>
      <c r="BX290" s="110" t="s">
        <v>14</v>
      </c>
      <c r="BY290" s="110" t="e">
        <f>VLOOKUP(BO290,#REF!,10,0)</f>
        <v>#REF!</v>
      </c>
      <c r="BZ290" s="110"/>
    </row>
    <row r="291" spans="1:78" x14ac:dyDescent="0.2">
      <c r="A291" s="153" t="s">
        <v>1124</v>
      </c>
      <c r="B291" s="153"/>
      <c r="C291" s="100"/>
      <c r="D291" s="68"/>
      <c r="AM291"/>
      <c r="BO291" s="154" t="s">
        <v>3668</v>
      </c>
      <c r="BP291" s="154" t="s">
        <v>3512</v>
      </c>
      <c r="BQ291" s="110" t="s">
        <v>5440</v>
      </c>
      <c r="BR291" s="110" t="s">
        <v>5440</v>
      </c>
      <c r="BS291" s="110" t="s">
        <v>5440</v>
      </c>
      <c r="BT291" s="110" t="s">
        <v>5440</v>
      </c>
      <c r="BU291" s="110" t="s">
        <v>5440</v>
      </c>
      <c r="BV291" s="110" t="s">
        <v>5440</v>
      </c>
      <c r="BW291" s="110" t="s">
        <v>5832</v>
      </c>
      <c r="BX291" s="110" t="s">
        <v>14</v>
      </c>
      <c r="BY291" s="110" t="e">
        <f>VLOOKUP(BO291,#REF!,10,0)</f>
        <v>#REF!</v>
      </c>
      <c r="BZ291" s="110"/>
    </row>
    <row r="292" spans="1:78" x14ac:dyDescent="0.2">
      <c r="A292" s="153" t="s">
        <v>1127</v>
      </c>
      <c r="B292" s="153"/>
      <c r="C292" s="100"/>
      <c r="D292" s="68"/>
      <c r="AM292"/>
      <c r="BO292" s="154" t="s">
        <v>6112</v>
      </c>
      <c r="BP292" s="154" t="s">
        <v>3512</v>
      </c>
      <c r="BQ292" s="110" t="s">
        <v>5440</v>
      </c>
      <c r="BR292" s="110" t="s">
        <v>5440</v>
      </c>
      <c r="BS292" s="110" t="s">
        <v>5440</v>
      </c>
      <c r="BT292" s="110" t="s">
        <v>5440</v>
      </c>
      <c r="BU292" s="110" t="s">
        <v>5440</v>
      </c>
      <c r="BV292" s="110" t="s">
        <v>5440</v>
      </c>
      <c r="BW292" s="110" t="s">
        <v>5832</v>
      </c>
      <c r="BX292" s="110" t="s">
        <v>14</v>
      </c>
      <c r="BY292" s="110" t="e">
        <f>VLOOKUP(BO292,#REF!,10,0)</f>
        <v>#REF!</v>
      </c>
      <c r="BZ292" s="110"/>
    </row>
    <row r="293" spans="1:78" x14ac:dyDescent="0.2">
      <c r="A293" s="153" t="s">
        <v>1130</v>
      </c>
      <c r="B293" s="153"/>
      <c r="C293" s="100"/>
      <c r="D293" s="68"/>
      <c r="AM293"/>
      <c r="BO293" s="154" t="s">
        <v>6113</v>
      </c>
      <c r="BP293" s="154" t="s">
        <v>3512</v>
      </c>
      <c r="BQ293" s="110" t="s">
        <v>5440</v>
      </c>
      <c r="BR293" s="110" t="s">
        <v>5440</v>
      </c>
      <c r="BS293" s="110" t="s">
        <v>5440</v>
      </c>
      <c r="BT293" s="110" t="s">
        <v>5440</v>
      </c>
      <c r="BU293" s="110" t="s">
        <v>5440</v>
      </c>
      <c r="BV293" s="110" t="s">
        <v>5440</v>
      </c>
      <c r="BW293" s="110" t="s">
        <v>5832</v>
      </c>
      <c r="BX293" s="110" t="s">
        <v>14</v>
      </c>
      <c r="BY293" s="110" t="e">
        <f>VLOOKUP(BO293,#REF!,10,0)</f>
        <v>#REF!</v>
      </c>
      <c r="BZ293" s="110"/>
    </row>
    <row r="294" spans="1:78" x14ac:dyDescent="0.2">
      <c r="A294" s="153" t="s">
        <v>1134</v>
      </c>
      <c r="B294" s="153"/>
      <c r="C294" s="100"/>
      <c r="D294" s="68"/>
      <c r="AM294"/>
      <c r="BO294" s="154" t="s">
        <v>6114</v>
      </c>
      <c r="BP294" s="154" t="s">
        <v>3512</v>
      </c>
      <c r="BQ294" s="110" t="s">
        <v>5440</v>
      </c>
      <c r="BR294" s="110" t="s">
        <v>5440</v>
      </c>
      <c r="BS294" s="110" t="s">
        <v>5440</v>
      </c>
      <c r="BT294" s="110" t="s">
        <v>5440</v>
      </c>
      <c r="BU294" s="110" t="s">
        <v>5440</v>
      </c>
      <c r="BV294" s="110" t="s">
        <v>5832</v>
      </c>
      <c r="BW294" s="110" t="s">
        <v>5440</v>
      </c>
      <c r="BX294" s="110" t="s">
        <v>14</v>
      </c>
      <c r="BY294" s="110" t="e">
        <f>VLOOKUP(BO294,#REF!,10,0)</f>
        <v>#REF!</v>
      </c>
      <c r="BZ294" s="149"/>
    </row>
    <row r="295" spans="1:78" x14ac:dyDescent="0.2">
      <c r="A295" s="153" t="s">
        <v>1138</v>
      </c>
      <c r="B295" s="153"/>
      <c r="C295" s="100"/>
      <c r="D295" s="68"/>
      <c r="AM295"/>
      <c r="BO295" s="154" t="s">
        <v>1841</v>
      </c>
      <c r="BP295" s="154" t="s">
        <v>3512</v>
      </c>
      <c r="BQ295" s="110" t="s">
        <v>5440</v>
      </c>
      <c r="BR295" s="110" t="s">
        <v>5440</v>
      </c>
      <c r="BS295" s="110" t="s">
        <v>5440</v>
      </c>
      <c r="BT295" s="110" t="s">
        <v>5440</v>
      </c>
      <c r="BU295" s="110" t="s">
        <v>5440</v>
      </c>
      <c r="BV295" s="110" t="s">
        <v>5440</v>
      </c>
      <c r="BW295" s="110" t="s">
        <v>5832</v>
      </c>
      <c r="BX295" s="110" t="s">
        <v>14</v>
      </c>
      <c r="BY295" s="110" t="e">
        <f>VLOOKUP(BO295,#REF!,10,0)</f>
        <v>#REF!</v>
      </c>
      <c r="BZ295" s="110"/>
    </row>
    <row r="296" spans="1:78" x14ac:dyDescent="0.2">
      <c r="A296" s="153" t="s">
        <v>1140</v>
      </c>
      <c r="B296" s="153"/>
      <c r="C296" s="100"/>
      <c r="D296" s="68"/>
      <c r="AM296"/>
      <c r="BO296" s="154" t="s">
        <v>4618</v>
      </c>
      <c r="BP296" s="154" t="s">
        <v>3512</v>
      </c>
      <c r="BQ296" s="110" t="s">
        <v>5440</v>
      </c>
      <c r="BR296" s="110" t="s">
        <v>5440</v>
      </c>
      <c r="BS296" s="110" t="s">
        <v>5440</v>
      </c>
      <c r="BT296" s="110" t="s">
        <v>5440</v>
      </c>
      <c r="BU296" s="110" t="s">
        <v>5440</v>
      </c>
      <c r="BV296" s="110" t="s">
        <v>5440</v>
      </c>
      <c r="BW296" s="110" t="s">
        <v>5832</v>
      </c>
      <c r="BX296" s="110" t="s">
        <v>14</v>
      </c>
      <c r="BY296" s="110" t="e">
        <f>VLOOKUP(BO296,#REF!,10,0)</f>
        <v>#REF!</v>
      </c>
      <c r="BZ296" s="110"/>
    </row>
    <row r="297" spans="1:78" x14ac:dyDescent="0.2">
      <c r="A297" s="153" t="s">
        <v>1142</v>
      </c>
      <c r="B297" s="153"/>
      <c r="C297" s="100"/>
      <c r="D297" s="68"/>
      <c r="AM297"/>
      <c r="BO297" s="154" t="s">
        <v>1224</v>
      </c>
      <c r="BP297" s="154" t="s">
        <v>3512</v>
      </c>
      <c r="BQ297" s="110" t="s">
        <v>5440</v>
      </c>
      <c r="BR297" s="110" t="s">
        <v>5440</v>
      </c>
      <c r="BS297" s="110" t="s">
        <v>5440</v>
      </c>
      <c r="BT297" s="110" t="s">
        <v>5440</v>
      </c>
      <c r="BU297" s="110" t="s">
        <v>5440</v>
      </c>
      <c r="BV297" s="110" t="s">
        <v>5440</v>
      </c>
      <c r="BW297" s="110" t="s">
        <v>5832</v>
      </c>
      <c r="BX297" s="110" t="s">
        <v>14</v>
      </c>
      <c r="BY297" s="110" t="e">
        <f>VLOOKUP(BO297,#REF!,10,0)</f>
        <v>#REF!</v>
      </c>
      <c r="BZ297" s="110"/>
    </row>
    <row r="298" spans="1:78" x14ac:dyDescent="0.2">
      <c r="A298" s="153" t="s">
        <v>1145</v>
      </c>
      <c r="B298" s="153"/>
      <c r="C298" s="100"/>
      <c r="D298" s="68"/>
      <c r="AM298"/>
      <c r="BO298" s="154" t="s">
        <v>6115</v>
      </c>
      <c r="BP298" s="154" t="s">
        <v>3512</v>
      </c>
      <c r="BQ298" s="110" t="s">
        <v>5440</v>
      </c>
      <c r="BR298" s="110" t="s">
        <v>5440</v>
      </c>
      <c r="BS298" s="110" t="s">
        <v>5440</v>
      </c>
      <c r="BT298" s="110" t="s">
        <v>5440</v>
      </c>
      <c r="BU298" s="110" t="s">
        <v>5440</v>
      </c>
      <c r="BV298" s="110" t="s">
        <v>5440</v>
      </c>
      <c r="BW298" s="110" t="s">
        <v>5832</v>
      </c>
      <c r="BX298" s="110" t="s">
        <v>14</v>
      </c>
      <c r="BY298" s="110" t="e">
        <f>VLOOKUP(BO298,#REF!,10,0)</f>
        <v>#REF!</v>
      </c>
      <c r="BZ298" s="110"/>
    </row>
    <row r="299" spans="1:78" x14ac:dyDescent="0.2">
      <c r="A299" s="153" t="s">
        <v>1147</v>
      </c>
      <c r="B299" s="153"/>
      <c r="C299" s="100"/>
      <c r="D299" s="68"/>
      <c r="AM299"/>
      <c r="BO299" s="154" t="s">
        <v>750</v>
      </c>
      <c r="BP299" s="154" t="s">
        <v>3512</v>
      </c>
      <c r="BQ299" s="110" t="s">
        <v>5440</v>
      </c>
      <c r="BR299" s="110" t="s">
        <v>5440</v>
      </c>
      <c r="BS299" s="110" t="s">
        <v>5440</v>
      </c>
      <c r="BT299" s="110" t="s">
        <v>5440</v>
      </c>
      <c r="BU299" s="110" t="s">
        <v>5440</v>
      </c>
      <c r="BV299" s="110" t="s">
        <v>5440</v>
      </c>
      <c r="BW299" s="110" t="s">
        <v>5832</v>
      </c>
      <c r="BX299" s="110" t="s">
        <v>14</v>
      </c>
      <c r="BY299" s="110" t="e">
        <f>VLOOKUP(BO299,#REF!,10,0)</f>
        <v>#REF!</v>
      </c>
      <c r="BZ299" s="110"/>
    </row>
    <row r="300" spans="1:78" x14ac:dyDescent="0.2">
      <c r="A300" s="153" t="s">
        <v>1149</v>
      </c>
      <c r="B300" s="153"/>
      <c r="C300" s="100"/>
      <c r="D300" s="68"/>
      <c r="AM300"/>
      <c r="BO300" s="154" t="s">
        <v>6116</v>
      </c>
      <c r="BP300" s="154" t="s">
        <v>3512</v>
      </c>
      <c r="BQ300" s="110" t="s">
        <v>5440</v>
      </c>
      <c r="BR300" s="110" t="s">
        <v>5440</v>
      </c>
      <c r="BS300" s="110" t="s">
        <v>5832</v>
      </c>
      <c r="BT300" s="110" t="s">
        <v>5440</v>
      </c>
      <c r="BU300" s="110" t="s">
        <v>5440</v>
      </c>
      <c r="BV300" s="110" t="s">
        <v>5440</v>
      </c>
      <c r="BW300" s="110" t="s">
        <v>5832</v>
      </c>
      <c r="BX300" s="110" t="s">
        <v>14</v>
      </c>
      <c r="BY300" s="110" t="e">
        <f>VLOOKUP(BO300,#REF!,10,0)</f>
        <v>#REF!</v>
      </c>
      <c r="BZ300" s="110"/>
    </row>
    <row r="301" spans="1:78" x14ac:dyDescent="0.2">
      <c r="A301" s="153" t="s">
        <v>1151</v>
      </c>
      <c r="B301" s="153"/>
      <c r="C301" s="100"/>
      <c r="D301" s="68"/>
      <c r="AM301"/>
      <c r="BO301" s="154" t="s">
        <v>6117</v>
      </c>
      <c r="BP301" s="154" t="s">
        <v>3512</v>
      </c>
      <c r="BQ301" s="110" t="s">
        <v>5440</v>
      </c>
      <c r="BR301" s="110" t="s">
        <v>5440</v>
      </c>
      <c r="BS301" s="110" t="s">
        <v>5440</v>
      </c>
      <c r="BT301" s="110" t="s">
        <v>5440</v>
      </c>
      <c r="BU301" s="110" t="s">
        <v>5440</v>
      </c>
      <c r="BV301" s="110" t="s">
        <v>5440</v>
      </c>
      <c r="BW301" s="110" t="s">
        <v>5832</v>
      </c>
      <c r="BX301" s="110" t="s">
        <v>14</v>
      </c>
      <c r="BY301" s="110" t="e">
        <f>VLOOKUP(BO301,#REF!,10,0)</f>
        <v>#REF!</v>
      </c>
      <c r="BZ301" s="110"/>
    </row>
    <row r="302" spans="1:78" x14ac:dyDescent="0.2">
      <c r="A302" s="153" t="s">
        <v>1153</v>
      </c>
      <c r="B302" s="153"/>
      <c r="C302" s="100"/>
      <c r="D302" s="68"/>
      <c r="AM302"/>
      <c r="BO302" s="154" t="s">
        <v>6118</v>
      </c>
      <c r="BP302" s="154" t="s">
        <v>3512</v>
      </c>
      <c r="BQ302" s="110" t="s">
        <v>5440</v>
      </c>
      <c r="BR302" s="110" t="s">
        <v>5440</v>
      </c>
      <c r="BS302" s="110" t="s">
        <v>5832</v>
      </c>
      <c r="BT302" s="110" t="s">
        <v>5440</v>
      </c>
      <c r="BU302" s="110" t="s">
        <v>5440</v>
      </c>
      <c r="BV302" s="110" t="s">
        <v>5440</v>
      </c>
      <c r="BW302" s="110" t="s">
        <v>5832</v>
      </c>
      <c r="BX302" s="110" t="s">
        <v>14</v>
      </c>
      <c r="BY302" s="110" t="e">
        <f>VLOOKUP(BO302,#REF!,10,0)</f>
        <v>#REF!</v>
      </c>
      <c r="BZ302" s="110"/>
    </row>
    <row r="303" spans="1:78" x14ac:dyDescent="0.2">
      <c r="A303" s="153" t="s">
        <v>1155</v>
      </c>
      <c r="B303" s="153"/>
      <c r="C303" s="100"/>
      <c r="D303" s="68"/>
      <c r="AM303"/>
      <c r="BO303" s="154" t="s">
        <v>6119</v>
      </c>
      <c r="BP303" s="154" t="s">
        <v>3512</v>
      </c>
      <c r="BQ303" s="110" t="s">
        <v>5440</v>
      </c>
      <c r="BR303" s="110" t="s">
        <v>5440</v>
      </c>
      <c r="BS303" s="110" t="s">
        <v>5440</v>
      </c>
      <c r="BT303" s="110" t="s">
        <v>5440</v>
      </c>
      <c r="BU303" s="110" t="s">
        <v>5440</v>
      </c>
      <c r="BV303" s="110" t="s">
        <v>5440</v>
      </c>
      <c r="BW303" s="110" t="s">
        <v>5832</v>
      </c>
      <c r="BX303" s="110" t="s">
        <v>14</v>
      </c>
      <c r="BY303" s="110" t="e">
        <f>VLOOKUP(BO303,#REF!,10,0)</f>
        <v>#REF!</v>
      </c>
      <c r="BZ303" s="110"/>
    </row>
    <row r="304" spans="1:78" x14ac:dyDescent="0.2">
      <c r="A304" s="153" t="s">
        <v>1157</v>
      </c>
      <c r="B304" s="153"/>
      <c r="C304" s="100"/>
      <c r="D304" s="68"/>
      <c r="AM304"/>
      <c r="BO304" s="154" t="s">
        <v>6120</v>
      </c>
      <c r="BP304" s="154" t="s">
        <v>3512</v>
      </c>
      <c r="BQ304" s="110" t="s">
        <v>5440</v>
      </c>
      <c r="BR304" s="110" t="s">
        <v>5440</v>
      </c>
      <c r="BS304" s="110" t="s">
        <v>5440</v>
      </c>
      <c r="BT304" s="110" t="s">
        <v>5440</v>
      </c>
      <c r="BU304" s="110" t="s">
        <v>5440</v>
      </c>
      <c r="BV304" s="110" t="s">
        <v>5440</v>
      </c>
      <c r="BW304" s="110" t="s">
        <v>5832</v>
      </c>
      <c r="BX304" s="110" t="s">
        <v>14</v>
      </c>
      <c r="BY304" s="110" t="e">
        <f>VLOOKUP(BO304,#REF!,10,0)</f>
        <v>#REF!</v>
      </c>
      <c r="BZ304" s="110"/>
    </row>
    <row r="305" spans="1:78" x14ac:dyDescent="0.2">
      <c r="A305" s="153" t="s">
        <v>1160</v>
      </c>
      <c r="B305" s="153"/>
      <c r="C305" s="100"/>
      <c r="D305" s="68"/>
      <c r="AM305"/>
      <c r="BO305" s="154" t="s">
        <v>6121</v>
      </c>
      <c r="BP305" s="154" t="s">
        <v>5832</v>
      </c>
      <c r="BQ305" s="110" t="s">
        <v>5832</v>
      </c>
      <c r="BR305" s="110" t="s">
        <v>5440</v>
      </c>
      <c r="BS305" s="110" t="s">
        <v>5440</v>
      </c>
      <c r="BT305" s="110" t="s">
        <v>5440</v>
      </c>
      <c r="BU305" s="110" t="s">
        <v>5440</v>
      </c>
      <c r="BV305" s="110" t="s">
        <v>5440</v>
      </c>
      <c r="BW305" s="110" t="s">
        <v>5440</v>
      </c>
      <c r="BX305" s="110" t="s">
        <v>14</v>
      </c>
      <c r="BY305" s="110" t="e">
        <f>VLOOKUP(BO305,#REF!,10,0)</f>
        <v>#REF!</v>
      </c>
      <c r="BZ305" s="110"/>
    </row>
    <row r="306" spans="1:78" x14ac:dyDescent="0.2">
      <c r="A306" s="153" t="s">
        <v>1162</v>
      </c>
      <c r="B306" s="153"/>
      <c r="C306" s="100"/>
      <c r="D306" s="68"/>
      <c r="AM306"/>
      <c r="BO306" s="154" t="s">
        <v>6122</v>
      </c>
      <c r="BP306" s="154" t="s">
        <v>5832</v>
      </c>
      <c r="BQ306" s="110" t="s">
        <v>5832</v>
      </c>
      <c r="BR306" s="110" t="s">
        <v>5440</v>
      </c>
      <c r="BS306" s="110" t="s">
        <v>5440</v>
      </c>
      <c r="BT306" s="110" t="s">
        <v>5440</v>
      </c>
      <c r="BU306" s="110" t="s">
        <v>5440</v>
      </c>
      <c r="BV306" s="110" t="s">
        <v>5440</v>
      </c>
      <c r="BW306" s="110" t="s">
        <v>5440</v>
      </c>
      <c r="BX306" s="110" t="s">
        <v>14</v>
      </c>
      <c r="BY306" s="110" t="e">
        <f>VLOOKUP(BO306,#REF!,10,0)</f>
        <v>#REF!</v>
      </c>
      <c r="BZ306" s="110"/>
    </row>
    <row r="307" spans="1:78" x14ac:dyDescent="0.2">
      <c r="A307" s="153" t="s">
        <v>1164</v>
      </c>
      <c r="B307" s="153"/>
      <c r="C307" s="100"/>
      <c r="D307" s="68"/>
      <c r="AM307"/>
      <c r="BO307" s="154" t="s">
        <v>6123</v>
      </c>
      <c r="BP307" s="154" t="s">
        <v>3512</v>
      </c>
      <c r="BQ307" s="110" t="s">
        <v>5440</v>
      </c>
      <c r="BR307" s="110" t="s">
        <v>5440</v>
      </c>
      <c r="BS307" s="110" t="s">
        <v>5440</v>
      </c>
      <c r="BT307" s="110" t="s">
        <v>5440</v>
      </c>
      <c r="BU307" s="110" t="s">
        <v>5832</v>
      </c>
      <c r="BV307" s="110" t="s">
        <v>5440</v>
      </c>
      <c r="BW307" s="110" t="s">
        <v>5440</v>
      </c>
      <c r="BX307" s="110" t="s">
        <v>14</v>
      </c>
      <c r="BY307" s="110" t="e">
        <f>VLOOKUP(BO307,#REF!,10,0)</f>
        <v>#REF!</v>
      </c>
      <c r="BZ307" s="149"/>
    </row>
    <row r="308" spans="1:78" x14ac:dyDescent="0.2">
      <c r="A308" s="153" t="s">
        <v>1166</v>
      </c>
      <c r="B308" s="153"/>
      <c r="C308" s="100"/>
      <c r="D308" s="68"/>
      <c r="AM308"/>
      <c r="BO308" s="154" t="s">
        <v>6124</v>
      </c>
      <c r="BP308" s="154" t="s">
        <v>3512</v>
      </c>
      <c r="BQ308" s="110" t="s">
        <v>5440</v>
      </c>
      <c r="BR308" s="110" t="s">
        <v>5440</v>
      </c>
      <c r="BS308" s="110" t="s">
        <v>5440</v>
      </c>
      <c r="BT308" s="110" t="s">
        <v>5440</v>
      </c>
      <c r="BU308" s="110" t="s">
        <v>5832</v>
      </c>
      <c r="BV308" s="110" t="s">
        <v>5440</v>
      </c>
      <c r="BW308" s="110" t="s">
        <v>5440</v>
      </c>
      <c r="BX308" s="110" t="s">
        <v>14</v>
      </c>
      <c r="BY308" s="110" t="e">
        <f>VLOOKUP(BO308,#REF!,10,0)</f>
        <v>#REF!</v>
      </c>
      <c r="BZ308" s="149"/>
    </row>
    <row r="309" spans="1:78" x14ac:dyDescent="0.2">
      <c r="A309" s="153" t="s">
        <v>1168</v>
      </c>
      <c r="B309" s="153"/>
      <c r="C309" s="100"/>
      <c r="D309" s="68"/>
      <c r="AM309"/>
      <c r="BO309" s="154" t="s">
        <v>6125</v>
      </c>
      <c r="BP309" s="154" t="s">
        <v>3512</v>
      </c>
      <c r="BQ309" s="110" t="s">
        <v>5440</v>
      </c>
      <c r="BR309" s="110" t="s">
        <v>5440</v>
      </c>
      <c r="BS309" s="110" t="s">
        <v>5440</v>
      </c>
      <c r="BT309" s="110" t="s">
        <v>5440</v>
      </c>
      <c r="BU309" s="110" t="s">
        <v>5440</v>
      </c>
      <c r="BV309" s="110" t="s">
        <v>5440</v>
      </c>
      <c r="BW309" s="110" t="s">
        <v>5832</v>
      </c>
      <c r="BX309" s="110" t="s">
        <v>14</v>
      </c>
      <c r="BY309" s="110" t="e">
        <f>VLOOKUP(BO309,#REF!,10,0)</f>
        <v>#REF!</v>
      </c>
      <c r="BZ309" s="110"/>
    </row>
    <row r="310" spans="1:78" x14ac:dyDescent="0.2">
      <c r="A310" s="153" t="s">
        <v>1170</v>
      </c>
      <c r="B310" s="153"/>
      <c r="C310" s="100"/>
      <c r="D310" s="68"/>
      <c r="AM310"/>
      <c r="BO310" s="154" t="s">
        <v>6126</v>
      </c>
      <c r="BP310" s="154" t="s">
        <v>3512</v>
      </c>
      <c r="BQ310" s="110" t="s">
        <v>5440</v>
      </c>
      <c r="BR310" s="110" t="s">
        <v>5440</v>
      </c>
      <c r="BS310" s="110" t="s">
        <v>5440</v>
      </c>
      <c r="BT310" s="110" t="s">
        <v>5440</v>
      </c>
      <c r="BU310" s="110" t="s">
        <v>5440</v>
      </c>
      <c r="BV310" s="110" t="s">
        <v>5440</v>
      </c>
      <c r="BW310" s="110" t="s">
        <v>5832</v>
      </c>
      <c r="BX310" s="110" t="s">
        <v>14</v>
      </c>
      <c r="BY310" s="110" t="e">
        <f>VLOOKUP(BO310,#REF!,10,0)</f>
        <v>#REF!</v>
      </c>
      <c r="BZ310" s="110"/>
    </row>
    <row r="311" spans="1:78" x14ac:dyDescent="0.2">
      <c r="A311" s="153" t="s">
        <v>1173</v>
      </c>
      <c r="B311" s="153"/>
      <c r="C311" s="100"/>
      <c r="D311" s="68"/>
      <c r="AM311"/>
      <c r="BO311" s="154" t="s">
        <v>6127</v>
      </c>
      <c r="BP311" s="154" t="s">
        <v>3512</v>
      </c>
      <c r="BQ311" s="110" t="s">
        <v>5440</v>
      </c>
      <c r="BR311" s="110" t="s">
        <v>5440</v>
      </c>
      <c r="BS311" s="110" t="s">
        <v>5440</v>
      </c>
      <c r="BT311" s="110" t="s">
        <v>5440</v>
      </c>
      <c r="BU311" s="110" t="s">
        <v>5832</v>
      </c>
      <c r="BV311" s="110" t="s">
        <v>5440</v>
      </c>
      <c r="BW311" s="110" t="s">
        <v>5440</v>
      </c>
      <c r="BX311" s="110" t="s">
        <v>14</v>
      </c>
      <c r="BY311" s="110" t="e">
        <f>VLOOKUP(BO311,#REF!,10,0)</f>
        <v>#REF!</v>
      </c>
      <c r="BZ311" s="149"/>
    </row>
    <row r="312" spans="1:78" x14ac:dyDescent="0.2">
      <c r="A312" s="153" t="s">
        <v>1175</v>
      </c>
      <c r="B312" s="153"/>
      <c r="C312" s="100"/>
      <c r="D312" s="68"/>
      <c r="AM312"/>
      <c r="BO312" s="154" t="s">
        <v>6128</v>
      </c>
      <c r="BP312" s="154" t="s">
        <v>3512</v>
      </c>
      <c r="BQ312" s="110" t="s">
        <v>5440</v>
      </c>
      <c r="BR312" s="110" t="s">
        <v>5440</v>
      </c>
      <c r="BS312" s="110" t="s">
        <v>5440</v>
      </c>
      <c r="BT312" s="110" t="s">
        <v>5440</v>
      </c>
      <c r="BU312" s="110" t="s">
        <v>5440</v>
      </c>
      <c r="BV312" s="110" t="s">
        <v>5440</v>
      </c>
      <c r="BW312" s="110" t="s">
        <v>5832</v>
      </c>
      <c r="BX312" s="110" t="s">
        <v>14</v>
      </c>
      <c r="BY312" s="110" t="e">
        <f>VLOOKUP(BO312,#REF!,10,0)</f>
        <v>#REF!</v>
      </c>
      <c r="BZ312" s="110"/>
    </row>
    <row r="313" spans="1:78" x14ac:dyDescent="0.2">
      <c r="A313" s="153" t="s">
        <v>1178</v>
      </c>
      <c r="B313" s="153"/>
      <c r="C313" s="100"/>
      <c r="D313" s="68"/>
      <c r="AM313"/>
      <c r="BO313" s="154" t="s">
        <v>1168</v>
      </c>
      <c r="BP313" s="154" t="s">
        <v>3512</v>
      </c>
      <c r="BQ313" s="110" t="s">
        <v>5440</v>
      </c>
      <c r="BR313" s="110" t="s">
        <v>5440</v>
      </c>
      <c r="BS313" s="110" t="s">
        <v>5440</v>
      </c>
      <c r="BT313" s="110" t="s">
        <v>5440</v>
      </c>
      <c r="BU313" s="110" t="s">
        <v>5440</v>
      </c>
      <c r="BV313" s="110" t="s">
        <v>5440</v>
      </c>
      <c r="BW313" s="110" t="s">
        <v>5832</v>
      </c>
      <c r="BX313" s="110" t="s">
        <v>14</v>
      </c>
      <c r="BY313" s="110" t="e">
        <f>VLOOKUP(BO313,#REF!,10,0)</f>
        <v>#REF!</v>
      </c>
      <c r="BZ313" s="110"/>
    </row>
    <row r="314" spans="1:78" x14ac:dyDescent="0.2">
      <c r="A314" s="153" t="s">
        <v>1180</v>
      </c>
      <c r="B314" s="153"/>
      <c r="C314" s="100"/>
      <c r="D314" s="68"/>
      <c r="AM314"/>
      <c r="BO314" s="154" t="s">
        <v>5893</v>
      </c>
      <c r="BP314" s="154" t="s">
        <v>3512</v>
      </c>
      <c r="BQ314" s="110" t="s">
        <v>5440</v>
      </c>
      <c r="BR314" s="110" t="s">
        <v>5832</v>
      </c>
      <c r="BS314" s="110" t="s">
        <v>5440</v>
      </c>
      <c r="BT314" s="110" t="s">
        <v>5440</v>
      </c>
      <c r="BU314" s="110" t="s">
        <v>5440</v>
      </c>
      <c r="BV314" s="110" t="s">
        <v>5440</v>
      </c>
      <c r="BW314" s="110" t="s">
        <v>5440</v>
      </c>
      <c r="BX314" s="110" t="s">
        <v>14</v>
      </c>
      <c r="BY314" s="110" t="e">
        <f>VLOOKUP(BO314,#REF!,10,0)</f>
        <v>#REF!</v>
      </c>
      <c r="BZ314" s="110"/>
    </row>
    <row r="315" spans="1:78" x14ac:dyDescent="0.2">
      <c r="A315" s="153" t="s">
        <v>1183</v>
      </c>
      <c r="B315" s="153"/>
      <c r="C315" s="100"/>
      <c r="D315" s="68"/>
      <c r="AM315"/>
      <c r="BO315" s="154" t="s">
        <v>4499</v>
      </c>
      <c r="BP315" s="154" t="s">
        <v>3512</v>
      </c>
      <c r="BQ315" s="110" t="s">
        <v>5440</v>
      </c>
      <c r="BR315" s="110" t="s">
        <v>5440</v>
      </c>
      <c r="BS315" s="110" t="s">
        <v>5440</v>
      </c>
      <c r="BT315" s="110" t="s">
        <v>5440</v>
      </c>
      <c r="BU315" s="110" t="s">
        <v>5440</v>
      </c>
      <c r="BV315" s="110" t="s">
        <v>5440</v>
      </c>
      <c r="BW315" s="110" t="s">
        <v>5832</v>
      </c>
      <c r="BX315" s="110" t="s">
        <v>14</v>
      </c>
      <c r="BY315" s="110" t="e">
        <f>VLOOKUP(BO315,#REF!,10,0)</f>
        <v>#REF!</v>
      </c>
      <c r="BZ315" s="110"/>
    </row>
    <row r="316" spans="1:78" x14ac:dyDescent="0.2">
      <c r="A316" s="153" t="s">
        <v>1186</v>
      </c>
      <c r="B316" s="153"/>
      <c r="C316" s="100"/>
      <c r="D316" s="68"/>
      <c r="AM316"/>
      <c r="BO316" s="154" t="s">
        <v>6129</v>
      </c>
      <c r="BP316" s="154" t="s">
        <v>3512</v>
      </c>
      <c r="BQ316" s="110" t="s">
        <v>5440</v>
      </c>
      <c r="BR316" s="110" t="s">
        <v>5440</v>
      </c>
      <c r="BS316" s="110" t="s">
        <v>5832</v>
      </c>
      <c r="BT316" s="110" t="s">
        <v>5440</v>
      </c>
      <c r="BU316" s="110" t="s">
        <v>5440</v>
      </c>
      <c r="BV316" s="110" t="s">
        <v>5440</v>
      </c>
      <c r="BW316" s="110" t="s">
        <v>5832</v>
      </c>
      <c r="BX316" s="110" t="s">
        <v>14</v>
      </c>
      <c r="BY316" s="110" t="e">
        <f>VLOOKUP(BO316,#REF!,10,0)</f>
        <v>#REF!</v>
      </c>
      <c r="BZ316" s="110"/>
    </row>
    <row r="317" spans="1:78" x14ac:dyDescent="0.2">
      <c r="A317" s="153" t="s">
        <v>1189</v>
      </c>
      <c r="B317" s="153"/>
      <c r="C317" s="100"/>
      <c r="D317" s="68"/>
      <c r="AM317"/>
      <c r="BO317" s="154" t="s">
        <v>6130</v>
      </c>
      <c r="BP317" s="154" t="s">
        <v>3512</v>
      </c>
      <c r="BQ317" s="110" t="s">
        <v>5440</v>
      </c>
      <c r="BR317" s="110" t="s">
        <v>5440</v>
      </c>
      <c r="BS317" s="110" t="s">
        <v>5440</v>
      </c>
      <c r="BT317" s="110" t="s">
        <v>5440</v>
      </c>
      <c r="BU317" s="110" t="s">
        <v>5440</v>
      </c>
      <c r="BV317" s="110" t="s">
        <v>5440</v>
      </c>
      <c r="BW317" s="110" t="s">
        <v>5832</v>
      </c>
      <c r="BX317" s="110" t="s">
        <v>14</v>
      </c>
      <c r="BY317" s="110" t="e">
        <f>VLOOKUP(BO317,#REF!,10,0)</f>
        <v>#REF!</v>
      </c>
      <c r="BZ317" s="110"/>
    </row>
    <row r="318" spans="1:78" x14ac:dyDescent="0.2">
      <c r="A318" s="153" t="s">
        <v>1192</v>
      </c>
      <c r="B318" s="153"/>
      <c r="C318" s="100"/>
      <c r="D318" s="68"/>
      <c r="AM318"/>
      <c r="BO318" s="154" t="s">
        <v>6131</v>
      </c>
      <c r="BP318" s="154" t="s">
        <v>3512</v>
      </c>
      <c r="BQ318" s="110" t="s">
        <v>5440</v>
      </c>
      <c r="BR318" s="110" t="s">
        <v>5440</v>
      </c>
      <c r="BS318" s="110" t="s">
        <v>5832</v>
      </c>
      <c r="BT318" s="110" t="s">
        <v>5440</v>
      </c>
      <c r="BU318" s="110" t="s">
        <v>5440</v>
      </c>
      <c r="BV318" s="110" t="s">
        <v>5440</v>
      </c>
      <c r="BW318" s="110" t="s">
        <v>5832</v>
      </c>
      <c r="BX318" s="110" t="s">
        <v>14</v>
      </c>
      <c r="BY318" s="110" t="e">
        <f>VLOOKUP(BO318,#REF!,10,0)</f>
        <v>#REF!</v>
      </c>
      <c r="BZ318" s="110"/>
    </row>
    <row r="319" spans="1:78" x14ac:dyDescent="0.2">
      <c r="A319" s="153" t="s">
        <v>1195</v>
      </c>
      <c r="B319" s="153"/>
      <c r="C319" s="100"/>
      <c r="D319" s="68"/>
      <c r="AM319"/>
      <c r="BO319" s="154" t="s">
        <v>6132</v>
      </c>
      <c r="BP319" s="154" t="s">
        <v>3512</v>
      </c>
      <c r="BQ319" s="110" t="s">
        <v>5440</v>
      </c>
      <c r="BR319" s="110" t="s">
        <v>5440</v>
      </c>
      <c r="BS319" s="110" t="s">
        <v>5440</v>
      </c>
      <c r="BT319" s="110" t="s">
        <v>5440</v>
      </c>
      <c r="BU319" s="110" t="s">
        <v>5832</v>
      </c>
      <c r="BV319" s="110" t="s">
        <v>5440</v>
      </c>
      <c r="BW319" s="110" t="s">
        <v>5440</v>
      </c>
      <c r="BX319" s="110" t="s">
        <v>14</v>
      </c>
      <c r="BY319" s="110" t="e">
        <f>VLOOKUP(BO319,#REF!,10,0)</f>
        <v>#REF!</v>
      </c>
      <c r="BZ319" s="149"/>
    </row>
    <row r="320" spans="1:78" x14ac:dyDescent="0.2">
      <c r="A320" s="153" t="s">
        <v>1197</v>
      </c>
      <c r="B320" s="153"/>
      <c r="C320" s="100"/>
      <c r="D320" s="68"/>
      <c r="AM320"/>
      <c r="BO320" s="154" t="s">
        <v>6133</v>
      </c>
      <c r="BP320" s="154" t="s">
        <v>3512</v>
      </c>
      <c r="BQ320" s="110" t="s">
        <v>5440</v>
      </c>
      <c r="BR320" s="110" t="s">
        <v>5440</v>
      </c>
      <c r="BS320" s="110" t="s">
        <v>5832</v>
      </c>
      <c r="BT320" s="110" t="s">
        <v>5440</v>
      </c>
      <c r="BU320" s="110" t="s">
        <v>5440</v>
      </c>
      <c r="BV320" s="110" t="s">
        <v>5440</v>
      </c>
      <c r="BW320" s="110" t="s">
        <v>5832</v>
      </c>
      <c r="BX320" s="110" t="s">
        <v>14</v>
      </c>
      <c r="BY320" s="110" t="e">
        <f>VLOOKUP(BO320,#REF!,10,0)</f>
        <v>#REF!</v>
      </c>
      <c r="BZ320" s="110"/>
    </row>
    <row r="321" spans="1:78" x14ac:dyDescent="0.2">
      <c r="A321" s="153" t="s">
        <v>1200</v>
      </c>
      <c r="B321" s="153"/>
      <c r="C321" s="100"/>
      <c r="D321" s="68"/>
      <c r="AM321"/>
      <c r="BO321" s="154" t="s">
        <v>6134</v>
      </c>
      <c r="BP321" s="154" t="s">
        <v>3512</v>
      </c>
      <c r="BQ321" s="110" t="s">
        <v>5440</v>
      </c>
      <c r="BR321" s="110" t="s">
        <v>5440</v>
      </c>
      <c r="BS321" s="110" t="s">
        <v>5440</v>
      </c>
      <c r="BT321" s="110" t="s">
        <v>5440</v>
      </c>
      <c r="BU321" s="110" t="s">
        <v>5440</v>
      </c>
      <c r="BV321" s="110" t="s">
        <v>5440</v>
      </c>
      <c r="BW321" s="110" t="s">
        <v>5832</v>
      </c>
      <c r="BX321" s="110" t="s">
        <v>14</v>
      </c>
      <c r="BY321" s="110" t="e">
        <f>VLOOKUP(BO321,#REF!,10,0)</f>
        <v>#REF!</v>
      </c>
      <c r="BZ321" s="110"/>
    </row>
    <row r="322" spans="1:78" x14ac:dyDescent="0.2">
      <c r="A322" s="153" t="s">
        <v>1204</v>
      </c>
      <c r="B322" s="153"/>
      <c r="C322" s="100"/>
      <c r="D322" s="68"/>
      <c r="AM322"/>
      <c r="BO322" s="154" t="s">
        <v>1274</v>
      </c>
      <c r="BP322" s="154" t="s">
        <v>3512</v>
      </c>
      <c r="BQ322" s="110" t="s">
        <v>5440</v>
      </c>
      <c r="BR322" s="110" t="s">
        <v>5440</v>
      </c>
      <c r="BS322" s="110" t="s">
        <v>5440</v>
      </c>
      <c r="BT322" s="110" t="s">
        <v>5440</v>
      </c>
      <c r="BU322" s="110" t="s">
        <v>5440</v>
      </c>
      <c r="BV322" s="110" t="s">
        <v>5440</v>
      </c>
      <c r="BW322" s="110" t="s">
        <v>5832</v>
      </c>
      <c r="BX322" s="110" t="s">
        <v>14</v>
      </c>
      <c r="BY322" s="110" t="e">
        <f>VLOOKUP(BO322,#REF!,10,0)</f>
        <v>#REF!</v>
      </c>
      <c r="BZ322" s="110"/>
    </row>
    <row r="323" spans="1:78" x14ac:dyDescent="0.2">
      <c r="A323" s="153" t="s">
        <v>1206</v>
      </c>
      <c r="B323" s="153"/>
      <c r="C323" s="100"/>
      <c r="D323" s="68"/>
      <c r="AM323"/>
      <c r="BO323" s="154" t="s">
        <v>6135</v>
      </c>
      <c r="BP323" s="154" t="s">
        <v>3512</v>
      </c>
      <c r="BQ323" s="110" t="s">
        <v>5440</v>
      </c>
      <c r="BR323" s="110" t="s">
        <v>5440</v>
      </c>
      <c r="BS323" s="110" t="s">
        <v>5832</v>
      </c>
      <c r="BT323" s="110" t="s">
        <v>5440</v>
      </c>
      <c r="BU323" s="110" t="s">
        <v>5440</v>
      </c>
      <c r="BV323" s="110" t="s">
        <v>5440</v>
      </c>
      <c r="BW323" s="110" t="s">
        <v>5832</v>
      </c>
      <c r="BX323" s="110" t="s">
        <v>14</v>
      </c>
      <c r="BY323" s="110" t="e">
        <f>VLOOKUP(BO323,#REF!,10,0)</f>
        <v>#REF!</v>
      </c>
      <c r="BZ323" s="110"/>
    </row>
    <row r="324" spans="1:78" x14ac:dyDescent="0.2">
      <c r="A324" s="153" t="s">
        <v>1208</v>
      </c>
      <c r="B324" s="153"/>
      <c r="C324" s="100"/>
      <c r="D324" s="68"/>
      <c r="AM324"/>
      <c r="BO324" s="154" t="s">
        <v>6136</v>
      </c>
      <c r="BP324" s="154" t="s">
        <v>3512</v>
      </c>
      <c r="BQ324" s="110" t="s">
        <v>5440</v>
      </c>
      <c r="BR324" s="110" t="s">
        <v>5440</v>
      </c>
      <c r="BS324" s="110" t="s">
        <v>5440</v>
      </c>
      <c r="BT324" s="110" t="s">
        <v>5440</v>
      </c>
      <c r="BU324" s="110" t="s">
        <v>5440</v>
      </c>
      <c r="BV324" s="110" t="s">
        <v>5440</v>
      </c>
      <c r="BW324" s="110" t="s">
        <v>5832</v>
      </c>
      <c r="BX324" s="110" t="s">
        <v>14</v>
      </c>
      <c r="BY324" s="110" t="e">
        <f>VLOOKUP(BO324,#REF!,10,0)</f>
        <v>#REF!</v>
      </c>
      <c r="BZ324" s="110"/>
    </row>
    <row r="325" spans="1:78" x14ac:dyDescent="0.2">
      <c r="A325" s="153" t="s">
        <v>1211</v>
      </c>
      <c r="B325" s="153"/>
      <c r="C325" s="100"/>
      <c r="D325" s="68"/>
      <c r="AM325"/>
      <c r="BO325" s="154" t="s">
        <v>6137</v>
      </c>
      <c r="BP325" s="154" t="s">
        <v>3512</v>
      </c>
      <c r="BQ325" s="110" t="s">
        <v>5440</v>
      </c>
      <c r="BR325" s="110" t="s">
        <v>5440</v>
      </c>
      <c r="BS325" s="110" t="s">
        <v>5440</v>
      </c>
      <c r="BT325" s="110" t="s">
        <v>5440</v>
      </c>
      <c r="BU325" s="110" t="s">
        <v>5440</v>
      </c>
      <c r="BV325" s="110" t="s">
        <v>5440</v>
      </c>
      <c r="BW325" s="110" t="s">
        <v>5832</v>
      </c>
      <c r="BX325" s="110" t="s">
        <v>14</v>
      </c>
      <c r="BY325" s="110" t="e">
        <f>VLOOKUP(BO325,#REF!,10,0)</f>
        <v>#REF!</v>
      </c>
      <c r="BZ325" s="110"/>
    </row>
    <row r="326" spans="1:78" x14ac:dyDescent="0.2">
      <c r="A326" s="153" t="s">
        <v>1214</v>
      </c>
      <c r="B326" s="153"/>
      <c r="C326" s="100"/>
      <c r="D326" s="68"/>
      <c r="AM326"/>
      <c r="BO326" s="154" t="s">
        <v>2572</v>
      </c>
      <c r="BP326" s="154" t="s">
        <v>3512</v>
      </c>
      <c r="BQ326" s="110" t="s">
        <v>5440</v>
      </c>
      <c r="BR326" s="110" t="s">
        <v>5440</v>
      </c>
      <c r="BS326" s="110" t="s">
        <v>5440</v>
      </c>
      <c r="BT326" s="110" t="s">
        <v>5440</v>
      </c>
      <c r="BU326" s="110" t="s">
        <v>5440</v>
      </c>
      <c r="BV326" s="110" t="s">
        <v>5440</v>
      </c>
      <c r="BW326" s="110" t="s">
        <v>5832</v>
      </c>
      <c r="BX326" s="110" t="s">
        <v>14</v>
      </c>
      <c r="BY326" s="110" t="e">
        <f>VLOOKUP(BO326,#REF!,10,0)</f>
        <v>#REF!</v>
      </c>
      <c r="BZ326" s="110"/>
    </row>
    <row r="327" spans="1:78" x14ac:dyDescent="0.2">
      <c r="A327" s="153" t="s">
        <v>1216</v>
      </c>
      <c r="B327" s="153"/>
      <c r="C327" s="100"/>
      <c r="D327" s="68"/>
      <c r="AM327"/>
      <c r="BO327" s="154" t="s">
        <v>978</v>
      </c>
      <c r="BP327" s="154" t="s">
        <v>3512</v>
      </c>
      <c r="BQ327" s="110" t="s">
        <v>5440</v>
      </c>
      <c r="BR327" s="110" t="s">
        <v>5440</v>
      </c>
      <c r="BS327" s="110" t="s">
        <v>5440</v>
      </c>
      <c r="BT327" s="110" t="s">
        <v>5440</v>
      </c>
      <c r="BU327" s="110" t="s">
        <v>5440</v>
      </c>
      <c r="BV327" s="110" t="s">
        <v>5440</v>
      </c>
      <c r="BW327" s="110" t="s">
        <v>5832</v>
      </c>
      <c r="BX327" s="110" t="s">
        <v>14</v>
      </c>
      <c r="BY327" s="110" t="e">
        <f>VLOOKUP(BO327,#REF!,10,0)</f>
        <v>#REF!</v>
      </c>
      <c r="BZ327" s="110"/>
    </row>
    <row r="328" spans="1:78" x14ac:dyDescent="0.2">
      <c r="A328" s="153" t="s">
        <v>1219</v>
      </c>
      <c r="B328" s="153"/>
      <c r="C328" s="100"/>
      <c r="D328" s="68"/>
      <c r="AM328"/>
      <c r="BO328" s="154" t="s">
        <v>6138</v>
      </c>
      <c r="BP328" s="154" t="s">
        <v>3512</v>
      </c>
      <c r="BQ328" s="110" t="s">
        <v>5440</v>
      </c>
      <c r="BR328" s="110" t="s">
        <v>5440</v>
      </c>
      <c r="BS328" s="110" t="s">
        <v>5440</v>
      </c>
      <c r="BT328" s="110" t="s">
        <v>5440</v>
      </c>
      <c r="BU328" s="110" t="s">
        <v>5440</v>
      </c>
      <c r="BV328" s="110" t="s">
        <v>5440</v>
      </c>
      <c r="BW328" s="110" t="s">
        <v>5832</v>
      </c>
      <c r="BX328" s="110" t="s">
        <v>14</v>
      </c>
      <c r="BY328" s="110" t="e">
        <f>VLOOKUP(BO328,#REF!,10,0)</f>
        <v>#REF!</v>
      </c>
      <c r="BZ328" s="110"/>
    </row>
    <row r="329" spans="1:78" x14ac:dyDescent="0.2">
      <c r="A329" s="153" t="s">
        <v>1222</v>
      </c>
      <c r="B329" s="153"/>
      <c r="C329" s="100"/>
      <c r="D329" s="68"/>
      <c r="AM329"/>
      <c r="BO329" s="154" t="s">
        <v>6139</v>
      </c>
      <c r="BP329" s="154" t="s">
        <v>3512</v>
      </c>
      <c r="BQ329" s="110" t="s">
        <v>5440</v>
      </c>
      <c r="BR329" s="110" t="s">
        <v>5440</v>
      </c>
      <c r="BS329" s="110" t="s">
        <v>5440</v>
      </c>
      <c r="BT329" s="110" t="s">
        <v>5440</v>
      </c>
      <c r="BU329" s="110" t="s">
        <v>5440</v>
      </c>
      <c r="BV329" s="110" t="s">
        <v>5440</v>
      </c>
      <c r="BW329" s="110" t="s">
        <v>5832</v>
      </c>
      <c r="BX329" s="110" t="s">
        <v>14</v>
      </c>
      <c r="BY329" s="110" t="e">
        <f>VLOOKUP(BO329,#REF!,10,0)</f>
        <v>#REF!</v>
      </c>
      <c r="BZ329" s="110"/>
    </row>
    <row r="330" spans="1:78" x14ac:dyDescent="0.2">
      <c r="A330" s="153" t="s">
        <v>1224</v>
      </c>
      <c r="B330" s="153"/>
      <c r="C330" s="100"/>
      <c r="D330" s="68"/>
      <c r="AM330"/>
      <c r="BO330" s="154" t="s">
        <v>982</v>
      </c>
      <c r="BP330" s="154" t="s">
        <v>3512</v>
      </c>
      <c r="BQ330" s="110" t="s">
        <v>5440</v>
      </c>
      <c r="BR330" s="110" t="s">
        <v>5440</v>
      </c>
      <c r="BS330" s="110" t="s">
        <v>5440</v>
      </c>
      <c r="BT330" s="110" t="s">
        <v>5440</v>
      </c>
      <c r="BU330" s="110" t="s">
        <v>5440</v>
      </c>
      <c r="BV330" s="110" t="s">
        <v>5440</v>
      </c>
      <c r="BW330" s="110" t="s">
        <v>5832</v>
      </c>
      <c r="BX330" s="110" t="s">
        <v>14</v>
      </c>
      <c r="BY330" s="110" t="e">
        <f>VLOOKUP(BO330,#REF!,10,0)</f>
        <v>#REF!</v>
      </c>
      <c r="BZ330" s="110"/>
    </row>
    <row r="331" spans="1:78" x14ac:dyDescent="0.2">
      <c r="A331" s="153" t="s">
        <v>1227</v>
      </c>
      <c r="B331" s="153"/>
      <c r="C331" s="100"/>
      <c r="D331" s="68"/>
      <c r="AM331"/>
      <c r="BO331" s="154" t="s">
        <v>3932</v>
      </c>
      <c r="BP331" s="154" t="s">
        <v>3512</v>
      </c>
      <c r="BQ331" s="110" t="s">
        <v>5440</v>
      </c>
      <c r="BR331" s="110" t="s">
        <v>5440</v>
      </c>
      <c r="BS331" s="110" t="s">
        <v>5440</v>
      </c>
      <c r="BT331" s="110" t="s">
        <v>5440</v>
      </c>
      <c r="BU331" s="110" t="s">
        <v>5440</v>
      </c>
      <c r="BV331" s="110" t="s">
        <v>5440</v>
      </c>
      <c r="BW331" s="110" t="s">
        <v>5832</v>
      </c>
      <c r="BX331" s="110" t="s">
        <v>14</v>
      </c>
      <c r="BY331" s="110" t="e">
        <f>VLOOKUP(BO331,#REF!,10,0)</f>
        <v>#REF!</v>
      </c>
      <c r="BZ331" s="110"/>
    </row>
    <row r="332" spans="1:78" x14ac:dyDescent="0.2">
      <c r="A332" s="153" t="s">
        <v>1230</v>
      </c>
      <c r="B332" s="153"/>
      <c r="C332" s="100"/>
      <c r="D332" s="68"/>
      <c r="AM332"/>
      <c r="BO332" s="154" t="s">
        <v>6140</v>
      </c>
      <c r="BP332" s="154" t="s">
        <v>3512</v>
      </c>
      <c r="BQ332" s="110" t="s">
        <v>5440</v>
      </c>
      <c r="BR332" s="110" t="s">
        <v>5440</v>
      </c>
      <c r="BS332" s="110" t="s">
        <v>5440</v>
      </c>
      <c r="BT332" s="110" t="s">
        <v>5440</v>
      </c>
      <c r="BU332" s="110" t="s">
        <v>5440</v>
      </c>
      <c r="BV332" s="110" t="s">
        <v>5440</v>
      </c>
      <c r="BW332" s="110" t="s">
        <v>5832</v>
      </c>
      <c r="BX332" s="110" t="s">
        <v>14</v>
      </c>
      <c r="BY332" s="110" t="e">
        <f>VLOOKUP(BO332,#REF!,10,0)</f>
        <v>#REF!</v>
      </c>
      <c r="BZ332" s="110"/>
    </row>
    <row r="333" spans="1:78" x14ac:dyDescent="0.2">
      <c r="A333" s="153" t="s">
        <v>1233</v>
      </c>
      <c r="B333" s="153"/>
      <c r="C333" s="100"/>
      <c r="D333" s="68"/>
      <c r="AM333"/>
      <c r="BO333" s="154" t="s">
        <v>985</v>
      </c>
      <c r="BP333" s="154" t="s">
        <v>3512</v>
      </c>
      <c r="BQ333" s="110" t="s">
        <v>5440</v>
      </c>
      <c r="BR333" s="110" t="s">
        <v>5440</v>
      </c>
      <c r="BS333" s="110" t="s">
        <v>5440</v>
      </c>
      <c r="BT333" s="110" t="s">
        <v>5440</v>
      </c>
      <c r="BU333" s="110" t="s">
        <v>5440</v>
      </c>
      <c r="BV333" s="110" t="s">
        <v>5440</v>
      </c>
      <c r="BW333" s="110" t="s">
        <v>5832</v>
      </c>
      <c r="BX333" s="110" t="s">
        <v>14</v>
      </c>
      <c r="BY333" s="110" t="e">
        <f>VLOOKUP(BO333,#REF!,10,0)</f>
        <v>#REF!</v>
      </c>
      <c r="BZ333" s="110"/>
    </row>
    <row r="334" spans="1:78" x14ac:dyDescent="0.2">
      <c r="A334" s="153" t="s">
        <v>1236</v>
      </c>
      <c r="B334" s="153"/>
      <c r="C334" s="100"/>
      <c r="D334" s="68"/>
      <c r="AM334"/>
      <c r="BO334" s="154" t="s">
        <v>4936</v>
      </c>
      <c r="BP334" s="154" t="s">
        <v>5832</v>
      </c>
      <c r="BQ334" s="110" t="s">
        <v>5440</v>
      </c>
      <c r="BR334" s="110" t="s">
        <v>5440</v>
      </c>
      <c r="BS334" s="110" t="s">
        <v>5832</v>
      </c>
      <c r="BT334" s="110" t="s">
        <v>5832</v>
      </c>
      <c r="BU334" s="110" t="s">
        <v>5440</v>
      </c>
      <c r="BV334" s="110" t="s">
        <v>5440</v>
      </c>
      <c r="BW334" s="110" t="s">
        <v>5440</v>
      </c>
      <c r="BX334" s="110" t="s">
        <v>14</v>
      </c>
      <c r="BY334" s="110" t="e">
        <f>VLOOKUP(BO334,#REF!,10,0)</f>
        <v>#REF!</v>
      </c>
      <c r="BZ334" s="110"/>
    </row>
    <row r="335" spans="1:78" x14ac:dyDescent="0.2">
      <c r="A335" s="153" t="s">
        <v>1239</v>
      </c>
      <c r="B335" s="153"/>
      <c r="C335" s="100"/>
      <c r="D335" s="68"/>
      <c r="AM335"/>
      <c r="BO335" s="154" t="s">
        <v>4938</v>
      </c>
      <c r="BP335" s="154" t="s">
        <v>5832</v>
      </c>
      <c r="BQ335" s="110" t="s">
        <v>5440</v>
      </c>
      <c r="BR335" s="110" t="s">
        <v>5440</v>
      </c>
      <c r="BS335" s="110" t="s">
        <v>5832</v>
      </c>
      <c r="BT335" s="110" t="s">
        <v>5832</v>
      </c>
      <c r="BU335" s="110" t="s">
        <v>5440</v>
      </c>
      <c r="BV335" s="110" t="s">
        <v>5440</v>
      </c>
      <c r="BW335" s="110" t="s">
        <v>5440</v>
      </c>
      <c r="BX335" s="110" t="s">
        <v>14</v>
      </c>
      <c r="BY335" s="110" t="e">
        <f>VLOOKUP(BO335,#REF!,10,0)</f>
        <v>#REF!</v>
      </c>
      <c r="BZ335" s="110"/>
    </row>
    <row r="336" spans="1:78" x14ac:dyDescent="0.2">
      <c r="A336" s="153" t="s">
        <v>1241</v>
      </c>
      <c r="B336" s="153"/>
      <c r="C336" s="100"/>
      <c r="D336" s="68"/>
      <c r="AM336"/>
      <c r="BO336" s="154" t="s">
        <v>5223</v>
      </c>
      <c r="BP336" s="154" t="s">
        <v>3512</v>
      </c>
      <c r="BQ336" s="110" t="s">
        <v>5440</v>
      </c>
      <c r="BR336" s="110" t="s">
        <v>5440</v>
      </c>
      <c r="BS336" s="110" t="s">
        <v>5440</v>
      </c>
      <c r="BT336" s="110" t="s">
        <v>5440</v>
      </c>
      <c r="BU336" s="110" t="s">
        <v>5440</v>
      </c>
      <c r="BV336" s="110" t="s">
        <v>5440</v>
      </c>
      <c r="BW336" s="110" t="s">
        <v>5832</v>
      </c>
      <c r="BX336" s="110" t="s">
        <v>14</v>
      </c>
      <c r="BY336" s="110" t="e">
        <f>VLOOKUP(BO336,#REF!,10,0)</f>
        <v>#REF!</v>
      </c>
      <c r="BZ336" s="110"/>
    </row>
    <row r="337" spans="1:78" x14ac:dyDescent="0.2">
      <c r="A337" s="153" t="s">
        <v>1244</v>
      </c>
      <c r="B337" s="153"/>
      <c r="C337" s="100"/>
      <c r="D337" s="68"/>
      <c r="AM337"/>
      <c r="BO337" s="154" t="s">
        <v>5076</v>
      </c>
      <c r="BP337" s="154" t="s">
        <v>5832</v>
      </c>
      <c r="BQ337" s="110" t="s">
        <v>5440</v>
      </c>
      <c r="BR337" s="110" t="s">
        <v>5440</v>
      </c>
      <c r="BS337" s="110" t="s">
        <v>5832</v>
      </c>
      <c r="BT337" s="110" t="s">
        <v>5832</v>
      </c>
      <c r="BU337" s="110" t="s">
        <v>5440</v>
      </c>
      <c r="BV337" s="110" t="s">
        <v>5440</v>
      </c>
      <c r="BW337" s="110" t="s">
        <v>5440</v>
      </c>
      <c r="BX337" s="110" t="s">
        <v>14</v>
      </c>
      <c r="BY337" s="110" t="e">
        <f>VLOOKUP(BO337,#REF!,10,0)</f>
        <v>#REF!</v>
      </c>
      <c r="BZ337" s="110"/>
    </row>
    <row r="338" spans="1:78" x14ac:dyDescent="0.2">
      <c r="A338" s="153" t="s">
        <v>1246</v>
      </c>
      <c r="B338" s="153"/>
      <c r="C338" s="100"/>
      <c r="D338" s="68"/>
      <c r="AM338"/>
      <c r="BO338" s="154" t="s">
        <v>5078</v>
      </c>
      <c r="BP338" s="154" t="s">
        <v>3512</v>
      </c>
      <c r="BQ338" s="110" t="s">
        <v>5440</v>
      </c>
      <c r="BR338" s="110" t="s">
        <v>5440</v>
      </c>
      <c r="BS338" s="110" t="s">
        <v>5440</v>
      </c>
      <c r="BT338" s="110" t="s">
        <v>5440</v>
      </c>
      <c r="BU338" s="110" t="s">
        <v>5440</v>
      </c>
      <c r="BV338" s="110" t="s">
        <v>5440</v>
      </c>
      <c r="BW338" s="110" t="s">
        <v>5832</v>
      </c>
      <c r="BX338" s="110" t="s">
        <v>14</v>
      </c>
      <c r="BY338" s="110" t="e">
        <f>VLOOKUP(BO338,#REF!,10,0)</f>
        <v>#REF!</v>
      </c>
      <c r="BZ338" s="110"/>
    </row>
    <row r="339" spans="1:78" x14ac:dyDescent="0.2">
      <c r="A339" s="153" t="s">
        <v>1249</v>
      </c>
      <c r="B339" s="153"/>
      <c r="C339" s="100"/>
      <c r="D339" s="68"/>
      <c r="AM339"/>
      <c r="BO339" s="154" t="s">
        <v>5080</v>
      </c>
      <c r="BP339" s="154" t="s">
        <v>3512</v>
      </c>
      <c r="BQ339" s="110" t="s">
        <v>5440</v>
      </c>
      <c r="BR339" s="110" t="s">
        <v>5440</v>
      </c>
      <c r="BS339" s="110" t="s">
        <v>5440</v>
      </c>
      <c r="BT339" s="110" t="s">
        <v>5440</v>
      </c>
      <c r="BU339" s="110" t="s">
        <v>5440</v>
      </c>
      <c r="BV339" s="110" t="s">
        <v>5440</v>
      </c>
      <c r="BW339" s="110" t="s">
        <v>5832</v>
      </c>
      <c r="BX339" s="110" t="s">
        <v>14</v>
      </c>
      <c r="BY339" s="110" t="e">
        <f>VLOOKUP(BO339,#REF!,10,0)</f>
        <v>#REF!</v>
      </c>
      <c r="BZ339" s="110"/>
    </row>
    <row r="340" spans="1:78" x14ac:dyDescent="0.2">
      <c r="A340" s="153" t="s">
        <v>1252</v>
      </c>
      <c r="B340" s="153"/>
      <c r="C340" s="100"/>
      <c r="D340" s="68"/>
      <c r="AM340"/>
      <c r="BO340" s="154" t="s">
        <v>5082</v>
      </c>
      <c r="BP340" s="154" t="s">
        <v>3512</v>
      </c>
      <c r="BQ340" s="110" t="s">
        <v>5440</v>
      </c>
      <c r="BR340" s="110" t="s">
        <v>5440</v>
      </c>
      <c r="BS340" s="110" t="s">
        <v>5440</v>
      </c>
      <c r="BT340" s="110" t="s">
        <v>5440</v>
      </c>
      <c r="BU340" s="110" t="s">
        <v>5440</v>
      </c>
      <c r="BV340" s="110" t="s">
        <v>5440</v>
      </c>
      <c r="BW340" s="110" t="s">
        <v>5832</v>
      </c>
      <c r="BX340" s="110" t="s">
        <v>14</v>
      </c>
      <c r="BY340" s="110" t="e">
        <f>VLOOKUP(BO340,#REF!,10,0)</f>
        <v>#REF!</v>
      </c>
      <c r="BZ340" s="110"/>
    </row>
    <row r="341" spans="1:78" x14ac:dyDescent="0.2">
      <c r="A341" s="153" t="s">
        <v>1254</v>
      </c>
      <c r="B341" s="153"/>
      <c r="C341" s="100"/>
      <c r="D341" s="68"/>
      <c r="AM341"/>
      <c r="BO341" s="154" t="s">
        <v>5293</v>
      </c>
      <c r="BP341" s="154" t="s">
        <v>3512</v>
      </c>
      <c r="BQ341" s="110" t="s">
        <v>5440</v>
      </c>
      <c r="BR341" s="110" t="s">
        <v>5440</v>
      </c>
      <c r="BS341" s="110" t="s">
        <v>5440</v>
      </c>
      <c r="BT341" s="110" t="s">
        <v>5440</v>
      </c>
      <c r="BU341" s="110" t="s">
        <v>5440</v>
      </c>
      <c r="BV341" s="110" t="s">
        <v>5440</v>
      </c>
      <c r="BW341" s="110" t="s">
        <v>5832</v>
      </c>
      <c r="BX341" s="110" t="s">
        <v>14</v>
      </c>
      <c r="BY341" s="110" t="e">
        <f>VLOOKUP(BO341,#REF!,10,0)</f>
        <v>#REF!</v>
      </c>
      <c r="BZ341" s="110"/>
    </row>
    <row r="342" spans="1:78" x14ac:dyDescent="0.2">
      <c r="A342" s="153" t="s">
        <v>1256</v>
      </c>
      <c r="B342" s="153"/>
      <c r="C342" s="100"/>
      <c r="D342" s="68"/>
      <c r="AM342"/>
      <c r="BO342" s="154" t="s">
        <v>6141</v>
      </c>
      <c r="BP342" s="154" t="s">
        <v>3512</v>
      </c>
      <c r="BQ342" s="110" t="s">
        <v>5440</v>
      </c>
      <c r="BR342" s="110" t="s">
        <v>5440</v>
      </c>
      <c r="BS342" s="110" t="s">
        <v>5832</v>
      </c>
      <c r="BT342" s="110" t="s">
        <v>5440</v>
      </c>
      <c r="BU342" s="110" t="s">
        <v>5440</v>
      </c>
      <c r="BV342" s="110" t="s">
        <v>5440</v>
      </c>
      <c r="BW342" s="110" t="s">
        <v>5832</v>
      </c>
      <c r="BX342" s="110" t="s">
        <v>14</v>
      </c>
      <c r="BY342" s="110" t="e">
        <f>VLOOKUP(BO342,#REF!,10,0)</f>
        <v>#REF!</v>
      </c>
      <c r="BZ342" s="110"/>
    </row>
    <row r="343" spans="1:78" x14ac:dyDescent="0.2">
      <c r="A343" s="153" t="s">
        <v>1258</v>
      </c>
      <c r="B343" s="153"/>
      <c r="C343" s="100"/>
      <c r="D343" s="68"/>
      <c r="AM343"/>
      <c r="BO343" s="154" t="s">
        <v>5088</v>
      </c>
      <c r="BP343" s="154" t="s">
        <v>3512</v>
      </c>
      <c r="BQ343" s="110" t="s">
        <v>5440</v>
      </c>
      <c r="BR343" s="110" t="s">
        <v>5440</v>
      </c>
      <c r="BS343" s="110" t="s">
        <v>5440</v>
      </c>
      <c r="BT343" s="110" t="s">
        <v>5440</v>
      </c>
      <c r="BU343" s="110" t="s">
        <v>5440</v>
      </c>
      <c r="BV343" s="110" t="s">
        <v>5440</v>
      </c>
      <c r="BW343" s="110" t="s">
        <v>5832</v>
      </c>
      <c r="BX343" s="110" t="s">
        <v>14</v>
      </c>
      <c r="BY343" s="110" t="e">
        <f>VLOOKUP(BO343,#REF!,10,0)</f>
        <v>#REF!</v>
      </c>
      <c r="BZ343" s="110"/>
    </row>
    <row r="344" spans="1:78" x14ac:dyDescent="0.2">
      <c r="A344" s="153" t="s">
        <v>1260</v>
      </c>
      <c r="B344" s="153"/>
      <c r="C344" s="100"/>
      <c r="D344" s="68"/>
      <c r="AM344"/>
      <c r="BO344" s="154" t="s">
        <v>988</v>
      </c>
      <c r="BP344" s="154" t="s">
        <v>3512</v>
      </c>
      <c r="BQ344" s="110" t="s">
        <v>5440</v>
      </c>
      <c r="BR344" s="110" t="s">
        <v>5440</v>
      </c>
      <c r="BS344" s="110" t="s">
        <v>5440</v>
      </c>
      <c r="BT344" s="110" t="s">
        <v>5440</v>
      </c>
      <c r="BU344" s="110" t="s">
        <v>5440</v>
      </c>
      <c r="BV344" s="110" t="s">
        <v>5440</v>
      </c>
      <c r="BW344" s="110" t="s">
        <v>5832</v>
      </c>
      <c r="BX344" s="110" t="s">
        <v>14</v>
      </c>
      <c r="BY344" s="110" t="e">
        <f>VLOOKUP(BO344,#REF!,10,0)</f>
        <v>#REF!</v>
      </c>
      <c r="BZ344" s="110"/>
    </row>
    <row r="345" spans="1:78" x14ac:dyDescent="0.2">
      <c r="A345" s="153" t="s">
        <v>1262</v>
      </c>
      <c r="B345" s="153"/>
      <c r="C345" s="100"/>
      <c r="D345" s="68"/>
      <c r="AM345"/>
      <c r="BO345" s="154" t="s">
        <v>5096</v>
      </c>
      <c r="BP345" s="154" t="s">
        <v>3512</v>
      </c>
      <c r="BQ345" s="110" t="s">
        <v>5440</v>
      </c>
      <c r="BR345" s="110" t="s">
        <v>5440</v>
      </c>
      <c r="BS345" s="110" t="s">
        <v>5440</v>
      </c>
      <c r="BT345" s="110" t="s">
        <v>5440</v>
      </c>
      <c r="BU345" s="110" t="s">
        <v>5440</v>
      </c>
      <c r="BV345" s="110" t="s">
        <v>5440</v>
      </c>
      <c r="BW345" s="110" t="s">
        <v>5832</v>
      </c>
      <c r="BX345" s="110" t="s">
        <v>14</v>
      </c>
      <c r="BY345" s="110" t="e">
        <f>VLOOKUP(BO345,#REF!,10,0)</f>
        <v>#REF!</v>
      </c>
      <c r="BZ345" s="110"/>
    </row>
    <row r="346" spans="1:78" x14ac:dyDescent="0.2">
      <c r="A346" s="153" t="s">
        <v>1265</v>
      </c>
      <c r="B346" s="153"/>
      <c r="C346" s="100"/>
      <c r="D346" s="68"/>
      <c r="AM346"/>
      <c r="BO346" s="154" t="s">
        <v>5100</v>
      </c>
      <c r="BP346" s="154" t="s">
        <v>3512</v>
      </c>
      <c r="BQ346" s="110" t="s">
        <v>5440</v>
      </c>
      <c r="BR346" s="110" t="s">
        <v>5440</v>
      </c>
      <c r="BS346" s="110" t="s">
        <v>5440</v>
      </c>
      <c r="BT346" s="110" t="s">
        <v>5440</v>
      </c>
      <c r="BU346" s="110" t="s">
        <v>5440</v>
      </c>
      <c r="BV346" s="110" t="s">
        <v>5440</v>
      </c>
      <c r="BW346" s="110" t="s">
        <v>5832</v>
      </c>
      <c r="BX346" s="110" t="s">
        <v>14</v>
      </c>
      <c r="BY346" s="110" t="e">
        <f>VLOOKUP(BO346,#REF!,10,0)</f>
        <v>#REF!</v>
      </c>
      <c r="BZ346" s="110"/>
    </row>
    <row r="347" spans="1:78" x14ac:dyDescent="0.2">
      <c r="A347" s="153" t="s">
        <v>1268</v>
      </c>
      <c r="B347" s="153"/>
      <c r="C347" s="100"/>
      <c r="D347" s="68"/>
      <c r="AM347"/>
      <c r="BO347" s="154" t="s">
        <v>2575</v>
      </c>
      <c r="BP347" s="154" t="s">
        <v>3512</v>
      </c>
      <c r="BQ347" s="110" t="s">
        <v>5440</v>
      </c>
      <c r="BR347" s="110" t="s">
        <v>5440</v>
      </c>
      <c r="BS347" s="110" t="s">
        <v>5440</v>
      </c>
      <c r="BT347" s="110" t="s">
        <v>5440</v>
      </c>
      <c r="BU347" s="110" t="s">
        <v>5440</v>
      </c>
      <c r="BV347" s="110" t="s">
        <v>5440</v>
      </c>
      <c r="BW347" s="110" t="s">
        <v>5832</v>
      </c>
      <c r="BX347" s="110" t="s">
        <v>14</v>
      </c>
      <c r="BY347" s="110" t="e">
        <f>VLOOKUP(BO347,#REF!,10,0)</f>
        <v>#REF!</v>
      </c>
      <c r="BZ347" s="110"/>
    </row>
    <row r="348" spans="1:78" x14ac:dyDescent="0.2">
      <c r="A348" s="153" t="s">
        <v>1271</v>
      </c>
      <c r="B348" s="153"/>
      <c r="C348" s="100"/>
      <c r="D348" s="68"/>
      <c r="AM348"/>
      <c r="BO348" s="154" t="s">
        <v>5104</v>
      </c>
      <c r="BP348" s="154" t="s">
        <v>3512</v>
      </c>
      <c r="BQ348" s="110" t="s">
        <v>5440</v>
      </c>
      <c r="BR348" s="110" t="s">
        <v>5440</v>
      </c>
      <c r="BS348" s="110" t="s">
        <v>5440</v>
      </c>
      <c r="BT348" s="110" t="s">
        <v>5440</v>
      </c>
      <c r="BU348" s="110" t="s">
        <v>5440</v>
      </c>
      <c r="BV348" s="110" t="s">
        <v>5440</v>
      </c>
      <c r="BW348" s="110" t="s">
        <v>5832</v>
      </c>
      <c r="BX348" s="110" t="s">
        <v>14</v>
      </c>
      <c r="BY348" s="110" t="e">
        <f>VLOOKUP(BO348,#REF!,10,0)</f>
        <v>#REF!</v>
      </c>
      <c r="BZ348" s="110"/>
    </row>
    <row r="349" spans="1:78" x14ac:dyDescent="0.2">
      <c r="A349" s="153" t="s">
        <v>1274</v>
      </c>
      <c r="B349" s="153"/>
      <c r="C349" s="100"/>
      <c r="D349" s="68"/>
      <c r="AM349"/>
      <c r="BO349" s="154" t="s">
        <v>5106</v>
      </c>
      <c r="BP349" s="154" t="s">
        <v>5832</v>
      </c>
      <c r="BQ349" s="110" t="s">
        <v>5440</v>
      </c>
      <c r="BR349" s="110" t="s">
        <v>5440</v>
      </c>
      <c r="BS349" s="110" t="s">
        <v>5832</v>
      </c>
      <c r="BT349" s="110" t="s">
        <v>5832</v>
      </c>
      <c r="BU349" s="110" t="s">
        <v>5440</v>
      </c>
      <c r="BV349" s="110" t="s">
        <v>5440</v>
      </c>
      <c r="BW349" s="110" t="s">
        <v>5440</v>
      </c>
      <c r="BX349" s="110" t="s">
        <v>14</v>
      </c>
      <c r="BY349" s="110" t="e">
        <f>VLOOKUP(BO349,#REF!,10,0)</f>
        <v>#REF!</v>
      </c>
      <c r="BZ349" s="110"/>
    </row>
    <row r="350" spans="1:78" x14ac:dyDescent="0.2">
      <c r="A350" s="153" t="s">
        <v>1277</v>
      </c>
      <c r="B350" s="153"/>
      <c r="C350" s="100"/>
      <c r="D350" s="68"/>
      <c r="AM350"/>
      <c r="BO350" s="154" t="s">
        <v>6142</v>
      </c>
      <c r="BP350" s="154" t="s">
        <v>5832</v>
      </c>
      <c r="BQ350" s="110" t="s">
        <v>5440</v>
      </c>
      <c r="BR350" s="110" t="s">
        <v>5440</v>
      </c>
      <c r="BS350" s="110" t="s">
        <v>5832</v>
      </c>
      <c r="BT350" s="110" t="s">
        <v>5440</v>
      </c>
      <c r="BU350" s="110" t="s">
        <v>5440</v>
      </c>
      <c r="BV350" s="110" t="s">
        <v>5440</v>
      </c>
      <c r="BW350" s="110" t="s">
        <v>5832</v>
      </c>
      <c r="BX350" s="110" t="s">
        <v>14</v>
      </c>
      <c r="BY350" s="110" t="e">
        <f>VLOOKUP(BO350,#REF!,10,0)</f>
        <v>#REF!</v>
      </c>
      <c r="BZ350" s="110"/>
    </row>
    <row r="351" spans="1:78" x14ac:dyDescent="0.2">
      <c r="A351" s="153" t="s">
        <v>1280</v>
      </c>
      <c r="B351" s="153"/>
      <c r="C351" s="100"/>
      <c r="D351" s="68"/>
      <c r="AM351"/>
      <c r="BO351" s="154" t="s">
        <v>5035</v>
      </c>
      <c r="BP351" s="154" t="s">
        <v>3512</v>
      </c>
      <c r="BQ351" s="110" t="s">
        <v>5440</v>
      </c>
      <c r="BR351" s="110" t="s">
        <v>5440</v>
      </c>
      <c r="BS351" s="110" t="s">
        <v>5440</v>
      </c>
      <c r="BT351" s="110" t="s">
        <v>5440</v>
      </c>
      <c r="BU351" s="110" t="s">
        <v>5440</v>
      </c>
      <c r="BV351" s="110" t="s">
        <v>5440</v>
      </c>
      <c r="BW351" s="110" t="s">
        <v>5832</v>
      </c>
      <c r="BX351" s="110" t="s">
        <v>14</v>
      </c>
      <c r="BY351" s="110" t="e">
        <f>VLOOKUP(BO351,#REF!,10,0)</f>
        <v>#REF!</v>
      </c>
      <c r="BZ351" s="110"/>
    </row>
    <row r="352" spans="1:78" x14ac:dyDescent="0.2">
      <c r="A352" s="153" t="s">
        <v>1283</v>
      </c>
      <c r="B352" s="153"/>
      <c r="C352" s="100"/>
      <c r="D352" s="68"/>
      <c r="AM352"/>
      <c r="BO352" s="154" t="s">
        <v>5113</v>
      </c>
      <c r="BP352" s="154" t="s">
        <v>3512</v>
      </c>
      <c r="BQ352" s="110" t="s">
        <v>5440</v>
      </c>
      <c r="BR352" s="110" t="s">
        <v>5440</v>
      </c>
      <c r="BS352" s="110" t="s">
        <v>5440</v>
      </c>
      <c r="BT352" s="110" t="s">
        <v>5440</v>
      </c>
      <c r="BU352" s="110" t="s">
        <v>5440</v>
      </c>
      <c r="BV352" s="110" t="s">
        <v>5440</v>
      </c>
      <c r="BW352" s="110" t="s">
        <v>5832</v>
      </c>
      <c r="BX352" s="110" t="s">
        <v>14</v>
      </c>
      <c r="BY352" s="110" t="e">
        <f>VLOOKUP(BO352,#REF!,10,0)</f>
        <v>#REF!</v>
      </c>
      <c r="BZ352" s="110"/>
    </row>
    <row r="353" spans="1:78" x14ac:dyDescent="0.2">
      <c r="A353" s="153" t="s">
        <v>1286</v>
      </c>
      <c r="B353" s="153"/>
      <c r="C353" s="100"/>
      <c r="D353" s="68"/>
      <c r="AM353"/>
      <c r="BO353" s="154" t="s">
        <v>5279</v>
      </c>
      <c r="BP353" s="154" t="s">
        <v>3512</v>
      </c>
      <c r="BQ353" s="110" t="s">
        <v>5440</v>
      </c>
      <c r="BR353" s="110" t="s">
        <v>5440</v>
      </c>
      <c r="BS353" s="110" t="s">
        <v>5440</v>
      </c>
      <c r="BT353" s="110" t="s">
        <v>5440</v>
      </c>
      <c r="BU353" s="110" t="s">
        <v>5440</v>
      </c>
      <c r="BV353" s="110" t="s">
        <v>5440</v>
      </c>
      <c r="BW353" s="110" t="s">
        <v>5832</v>
      </c>
      <c r="BX353" s="110" t="s">
        <v>14</v>
      </c>
      <c r="BY353" s="110" t="e">
        <f>VLOOKUP(BO353,#REF!,10,0)</f>
        <v>#REF!</v>
      </c>
      <c r="BZ353" s="110"/>
    </row>
    <row r="354" spans="1:78" x14ac:dyDescent="0.2">
      <c r="A354" s="153" t="s">
        <v>1289</v>
      </c>
      <c r="B354" s="153"/>
      <c r="C354" s="100"/>
      <c r="D354" s="68"/>
      <c r="AM354"/>
      <c r="BO354" s="154" t="s">
        <v>4604</v>
      </c>
      <c r="BP354" s="154" t="s">
        <v>3512</v>
      </c>
      <c r="BQ354" s="110" t="s">
        <v>5440</v>
      </c>
      <c r="BR354" s="110" t="s">
        <v>5440</v>
      </c>
      <c r="BS354" s="110" t="s">
        <v>5440</v>
      </c>
      <c r="BT354" s="110" t="s">
        <v>5440</v>
      </c>
      <c r="BU354" s="110" t="s">
        <v>5440</v>
      </c>
      <c r="BV354" s="110" t="s">
        <v>5440</v>
      </c>
      <c r="BW354" s="110" t="s">
        <v>5832</v>
      </c>
      <c r="BX354" s="110" t="s">
        <v>14</v>
      </c>
      <c r="BY354" s="110" t="e">
        <f>VLOOKUP(BO354,#REF!,10,0)</f>
        <v>#REF!</v>
      </c>
      <c r="BZ354" s="110"/>
    </row>
    <row r="355" spans="1:78" x14ac:dyDescent="0.2">
      <c r="A355" s="153" t="s">
        <v>1292</v>
      </c>
      <c r="B355" s="153"/>
      <c r="C355" s="100"/>
      <c r="D355" s="68"/>
      <c r="AM355"/>
      <c r="BO355" s="154" t="s">
        <v>5037</v>
      </c>
      <c r="BP355" s="154" t="s">
        <v>3512</v>
      </c>
      <c r="BQ355" s="110" t="s">
        <v>5440</v>
      </c>
      <c r="BR355" s="110" t="s">
        <v>5440</v>
      </c>
      <c r="BS355" s="110" t="s">
        <v>5440</v>
      </c>
      <c r="BT355" s="110" t="s">
        <v>5440</v>
      </c>
      <c r="BU355" s="110" t="s">
        <v>5440</v>
      </c>
      <c r="BV355" s="110" t="s">
        <v>5440</v>
      </c>
      <c r="BW355" s="110" t="s">
        <v>5832</v>
      </c>
      <c r="BX355" s="110" t="s">
        <v>14</v>
      </c>
      <c r="BY355" s="110" t="e">
        <f>VLOOKUP(BO355,#REF!,10,0)</f>
        <v>#REF!</v>
      </c>
      <c r="BZ355" s="110"/>
    </row>
    <row r="356" spans="1:78" x14ac:dyDescent="0.2">
      <c r="A356" s="153" t="s">
        <v>1295</v>
      </c>
      <c r="B356" s="153"/>
      <c r="C356" s="100"/>
      <c r="D356" s="68"/>
      <c r="AM356"/>
      <c r="BO356" s="154" t="s">
        <v>4940</v>
      </c>
      <c r="BP356" s="154" t="s">
        <v>3512</v>
      </c>
      <c r="BQ356" s="110" t="s">
        <v>5440</v>
      </c>
      <c r="BR356" s="110" t="s">
        <v>5440</v>
      </c>
      <c r="BS356" s="110" t="s">
        <v>5440</v>
      </c>
      <c r="BT356" s="110" t="s">
        <v>5440</v>
      </c>
      <c r="BU356" s="110" t="s">
        <v>5440</v>
      </c>
      <c r="BV356" s="110" t="s">
        <v>5440</v>
      </c>
      <c r="BW356" s="110" t="s">
        <v>5832</v>
      </c>
      <c r="BX356" s="110" t="s">
        <v>14</v>
      </c>
      <c r="BY356" s="110" t="e">
        <f>VLOOKUP(BO356,#REF!,10,0)</f>
        <v>#REF!</v>
      </c>
      <c r="BZ356" s="110"/>
    </row>
    <row r="357" spans="1:78" x14ac:dyDescent="0.2">
      <c r="A357" s="153" t="s">
        <v>1298</v>
      </c>
      <c r="B357" s="153"/>
      <c r="C357" s="100"/>
      <c r="D357" s="68"/>
      <c r="AM357"/>
      <c r="BO357" s="154" t="s">
        <v>5898</v>
      </c>
      <c r="BP357" s="154" t="s">
        <v>3512</v>
      </c>
      <c r="BQ357" s="110" t="s">
        <v>5440</v>
      </c>
      <c r="BR357" s="110" t="s">
        <v>5832</v>
      </c>
      <c r="BS357" s="110" t="s">
        <v>5440</v>
      </c>
      <c r="BT357" s="110" t="s">
        <v>5440</v>
      </c>
      <c r="BU357" s="110" t="s">
        <v>5440</v>
      </c>
      <c r="BV357" s="110" t="s">
        <v>5440</v>
      </c>
      <c r="BW357" s="110" t="s">
        <v>5440</v>
      </c>
      <c r="BX357" s="110" t="s">
        <v>14</v>
      </c>
      <c r="BY357" s="110" t="e">
        <f>VLOOKUP(BO357,#REF!,10,0)</f>
        <v>#REF!</v>
      </c>
      <c r="BZ357" s="110"/>
    </row>
    <row r="358" spans="1:78" x14ac:dyDescent="0.2">
      <c r="A358" s="153" t="s">
        <v>1301</v>
      </c>
      <c r="B358" s="153"/>
      <c r="C358" s="100"/>
      <c r="D358" s="68"/>
      <c r="AM358"/>
      <c r="BO358" s="154" t="s">
        <v>2076</v>
      </c>
      <c r="BP358" s="154" t="s">
        <v>3512</v>
      </c>
      <c r="BQ358" s="110" t="s">
        <v>5440</v>
      </c>
      <c r="BR358" s="110" t="s">
        <v>5440</v>
      </c>
      <c r="BS358" s="110" t="s">
        <v>5440</v>
      </c>
      <c r="BT358" s="110" t="s">
        <v>5440</v>
      </c>
      <c r="BU358" s="110" t="s">
        <v>5440</v>
      </c>
      <c r="BV358" s="110" t="s">
        <v>5440</v>
      </c>
      <c r="BW358" s="110" t="s">
        <v>5832</v>
      </c>
      <c r="BX358" s="110" t="s">
        <v>14</v>
      </c>
      <c r="BY358" s="110" t="e">
        <f>VLOOKUP(BO358,#REF!,10,0)</f>
        <v>#REF!</v>
      </c>
      <c r="BZ358" s="110"/>
    </row>
    <row r="359" spans="1:78" x14ac:dyDescent="0.2">
      <c r="A359" s="153" t="s">
        <v>1304</v>
      </c>
      <c r="B359" s="153"/>
      <c r="C359" s="100"/>
      <c r="D359" s="68"/>
      <c r="AM359"/>
      <c r="BO359" s="154" t="s">
        <v>753</v>
      </c>
      <c r="BP359" s="154" t="s">
        <v>3512</v>
      </c>
      <c r="BQ359" s="110" t="s">
        <v>5440</v>
      </c>
      <c r="BR359" s="110" t="s">
        <v>5440</v>
      </c>
      <c r="BS359" s="110" t="s">
        <v>5832</v>
      </c>
      <c r="BT359" s="110" t="s">
        <v>5440</v>
      </c>
      <c r="BU359" s="110" t="s">
        <v>5440</v>
      </c>
      <c r="BV359" s="110" t="s">
        <v>5440</v>
      </c>
      <c r="BW359" s="110" t="s">
        <v>5832</v>
      </c>
      <c r="BX359" s="110" t="s">
        <v>14</v>
      </c>
      <c r="BY359" s="110" t="e">
        <f>VLOOKUP(BO359,#REF!,10,0)</f>
        <v>#REF!</v>
      </c>
      <c r="BZ359" s="110"/>
    </row>
    <row r="360" spans="1:78" x14ac:dyDescent="0.2">
      <c r="A360" s="153" t="s">
        <v>1307</v>
      </c>
      <c r="B360" s="153"/>
      <c r="C360" s="100"/>
      <c r="D360" s="68"/>
      <c r="AM360"/>
      <c r="BO360" s="154" t="s">
        <v>804</v>
      </c>
      <c r="BP360" s="154" t="s">
        <v>3512</v>
      </c>
      <c r="BQ360" s="110" t="s">
        <v>5440</v>
      </c>
      <c r="BR360" s="110" t="s">
        <v>5440</v>
      </c>
      <c r="BS360" s="110" t="s">
        <v>5440</v>
      </c>
      <c r="BT360" s="110" t="s">
        <v>5440</v>
      </c>
      <c r="BU360" s="110" t="s">
        <v>5440</v>
      </c>
      <c r="BV360" s="110" t="s">
        <v>5440</v>
      </c>
      <c r="BW360" s="110" t="s">
        <v>5832</v>
      </c>
      <c r="BX360" s="110" t="s">
        <v>14</v>
      </c>
      <c r="BY360" s="110" t="e">
        <f>VLOOKUP(BO360,#REF!,10,0)</f>
        <v>#REF!</v>
      </c>
      <c r="BZ360" s="110"/>
    </row>
    <row r="361" spans="1:78" x14ac:dyDescent="0.2">
      <c r="A361" s="153" t="s">
        <v>1310</v>
      </c>
      <c r="B361" s="153"/>
      <c r="C361" s="100"/>
      <c r="D361" s="68"/>
      <c r="AM361"/>
      <c r="BO361" s="154" t="s">
        <v>5123</v>
      </c>
      <c r="BP361" s="154" t="s">
        <v>3512</v>
      </c>
      <c r="BQ361" s="110" t="s">
        <v>5440</v>
      </c>
      <c r="BR361" s="110" t="s">
        <v>5440</v>
      </c>
      <c r="BS361" s="110" t="s">
        <v>5440</v>
      </c>
      <c r="BT361" s="110" t="s">
        <v>5440</v>
      </c>
      <c r="BU361" s="110" t="s">
        <v>5440</v>
      </c>
      <c r="BV361" s="110" t="s">
        <v>5440</v>
      </c>
      <c r="BW361" s="110" t="s">
        <v>5832</v>
      </c>
      <c r="BX361" s="110" t="s">
        <v>14</v>
      </c>
      <c r="BY361" s="110" t="e">
        <f>VLOOKUP(BO361,#REF!,10,0)</f>
        <v>#REF!</v>
      </c>
      <c r="BZ361" s="110"/>
    </row>
    <row r="362" spans="1:78" x14ac:dyDescent="0.2">
      <c r="A362" s="153" t="s">
        <v>1312</v>
      </c>
      <c r="B362" s="153"/>
      <c r="C362" s="100"/>
      <c r="D362" s="68"/>
      <c r="AM362"/>
      <c r="BO362" s="154" t="s">
        <v>6143</v>
      </c>
      <c r="BP362" s="154" t="s">
        <v>3512</v>
      </c>
      <c r="BQ362" s="110" t="s">
        <v>5440</v>
      </c>
      <c r="BR362" s="110" t="s">
        <v>5440</v>
      </c>
      <c r="BS362" s="110" t="s">
        <v>5440</v>
      </c>
      <c r="BT362" s="110" t="s">
        <v>5440</v>
      </c>
      <c r="BU362" s="110" t="s">
        <v>5440</v>
      </c>
      <c r="BV362" s="110" t="s">
        <v>5440</v>
      </c>
      <c r="BW362" s="110" t="s">
        <v>5832</v>
      </c>
      <c r="BX362" s="110" t="s">
        <v>14</v>
      </c>
      <c r="BY362" s="110" t="e">
        <f>VLOOKUP(BO362,#REF!,10,0)</f>
        <v>#REF!</v>
      </c>
      <c r="BZ362" s="110"/>
    </row>
    <row r="363" spans="1:78" x14ac:dyDescent="0.2">
      <c r="A363" s="153" t="s">
        <v>1314</v>
      </c>
      <c r="B363" s="153"/>
      <c r="C363" s="100"/>
      <c r="D363" s="68"/>
      <c r="AM363"/>
      <c r="BO363" s="154" t="s">
        <v>341</v>
      </c>
      <c r="BP363" s="154" t="s">
        <v>3512</v>
      </c>
      <c r="BQ363" s="110" t="s">
        <v>5440</v>
      </c>
      <c r="BR363" s="110" t="s">
        <v>5440</v>
      </c>
      <c r="BS363" s="110" t="s">
        <v>5832</v>
      </c>
      <c r="BT363" s="110" t="s">
        <v>5440</v>
      </c>
      <c r="BU363" s="110" t="s">
        <v>5440</v>
      </c>
      <c r="BV363" s="110" t="s">
        <v>5440</v>
      </c>
      <c r="BW363" s="110" t="s">
        <v>5832</v>
      </c>
      <c r="BX363" s="110" t="s">
        <v>14</v>
      </c>
      <c r="BY363" s="110" t="e">
        <f>VLOOKUP(BO363,#REF!,10,0)</f>
        <v>#REF!</v>
      </c>
      <c r="BZ363" s="110"/>
    </row>
    <row r="364" spans="1:78" x14ac:dyDescent="0.2">
      <c r="A364" s="153" t="s">
        <v>1317</v>
      </c>
      <c r="B364" s="153"/>
      <c r="C364" s="100"/>
      <c r="D364" s="68"/>
      <c r="AM364"/>
      <c r="BO364" s="154" t="s">
        <v>5902</v>
      </c>
      <c r="BP364" s="154" t="s">
        <v>3512</v>
      </c>
      <c r="BQ364" s="110" t="s">
        <v>5440</v>
      </c>
      <c r="BR364" s="110" t="s">
        <v>5832</v>
      </c>
      <c r="BS364" s="110" t="s">
        <v>5440</v>
      </c>
      <c r="BT364" s="110" t="s">
        <v>5440</v>
      </c>
      <c r="BU364" s="110" t="s">
        <v>5440</v>
      </c>
      <c r="BV364" s="110" t="s">
        <v>5440</v>
      </c>
      <c r="BW364" s="110" t="s">
        <v>5440</v>
      </c>
      <c r="BX364" s="110" t="s">
        <v>14</v>
      </c>
      <c r="BY364" s="110" t="e">
        <f>VLOOKUP(BO364,#REF!,10,0)</f>
        <v>#REF!</v>
      </c>
      <c r="BZ364" s="110"/>
    </row>
    <row r="365" spans="1:78" x14ac:dyDescent="0.2">
      <c r="A365" s="153" t="s">
        <v>1320</v>
      </c>
      <c r="B365" s="153"/>
      <c r="C365" s="100"/>
      <c r="D365" s="68"/>
      <c r="AM365"/>
      <c r="BO365" s="154" t="s">
        <v>3360</v>
      </c>
      <c r="BP365" s="154" t="s">
        <v>3512</v>
      </c>
      <c r="BQ365" s="110" t="s">
        <v>5440</v>
      </c>
      <c r="BR365" s="110" t="s">
        <v>5440</v>
      </c>
      <c r="BS365" s="110" t="s">
        <v>5440</v>
      </c>
      <c r="BT365" s="110" t="s">
        <v>5440</v>
      </c>
      <c r="BU365" s="110" t="s">
        <v>5440</v>
      </c>
      <c r="BV365" s="110" t="s">
        <v>5440</v>
      </c>
      <c r="BW365" s="110" t="s">
        <v>5832</v>
      </c>
      <c r="BX365" s="110" t="s">
        <v>14</v>
      </c>
      <c r="BY365" s="110" t="e">
        <f>VLOOKUP(BO365,#REF!,10,0)</f>
        <v>#REF!</v>
      </c>
      <c r="BZ365" s="110"/>
    </row>
    <row r="366" spans="1:78" x14ac:dyDescent="0.2">
      <c r="A366" s="153" t="s">
        <v>1323</v>
      </c>
      <c r="B366" s="153"/>
      <c r="C366" s="100"/>
      <c r="D366" s="68"/>
      <c r="AM366"/>
      <c r="BO366" s="154" t="s">
        <v>6144</v>
      </c>
      <c r="BP366" s="154" t="s">
        <v>3512</v>
      </c>
      <c r="BQ366" s="110" t="s">
        <v>5440</v>
      </c>
      <c r="BR366" s="110" t="s">
        <v>5440</v>
      </c>
      <c r="BS366" s="110" t="s">
        <v>5832</v>
      </c>
      <c r="BT366" s="110" t="s">
        <v>5832</v>
      </c>
      <c r="BU366" s="110" t="s">
        <v>5440</v>
      </c>
      <c r="BV366" s="110" t="s">
        <v>5440</v>
      </c>
      <c r="BW366" s="110" t="s">
        <v>5440</v>
      </c>
      <c r="BX366" s="110" t="s">
        <v>14</v>
      </c>
      <c r="BY366" s="110" t="e">
        <f>VLOOKUP(BO366,#REF!,10,0)</f>
        <v>#REF!</v>
      </c>
      <c r="BZ366" s="110"/>
    </row>
    <row r="367" spans="1:78" x14ac:dyDescent="0.2">
      <c r="A367" s="153" t="s">
        <v>1326</v>
      </c>
      <c r="B367" s="153"/>
      <c r="C367" s="100"/>
      <c r="D367" s="68"/>
      <c r="AM367"/>
      <c r="BO367" s="154" t="s">
        <v>4502</v>
      </c>
      <c r="BP367" s="154" t="s">
        <v>3512</v>
      </c>
      <c r="BQ367" s="110" t="s">
        <v>5440</v>
      </c>
      <c r="BR367" s="110" t="s">
        <v>5440</v>
      </c>
      <c r="BS367" s="110" t="s">
        <v>5440</v>
      </c>
      <c r="BT367" s="110" t="s">
        <v>5440</v>
      </c>
      <c r="BU367" s="110" t="s">
        <v>5440</v>
      </c>
      <c r="BV367" s="110" t="s">
        <v>5440</v>
      </c>
      <c r="BW367" s="110" t="s">
        <v>5832</v>
      </c>
      <c r="BX367" s="110" t="s">
        <v>14</v>
      </c>
      <c r="BY367" s="110" t="e">
        <f>VLOOKUP(BO367,#REF!,10,0)</f>
        <v>#REF!</v>
      </c>
      <c r="BZ367" s="110"/>
    </row>
    <row r="368" spans="1:78" x14ac:dyDescent="0.2">
      <c r="A368" s="153" t="s">
        <v>1329</v>
      </c>
      <c r="B368" s="153"/>
      <c r="C368" s="100"/>
      <c r="D368" s="68"/>
      <c r="AM368"/>
      <c r="BO368" s="154" t="s">
        <v>4441</v>
      </c>
      <c r="BP368" s="154" t="s">
        <v>3512</v>
      </c>
      <c r="BQ368" s="110" t="s">
        <v>5440</v>
      </c>
      <c r="BR368" s="110" t="s">
        <v>5440</v>
      </c>
      <c r="BS368" s="110" t="s">
        <v>5440</v>
      </c>
      <c r="BT368" s="110" t="s">
        <v>5440</v>
      </c>
      <c r="BU368" s="110" t="s">
        <v>5440</v>
      </c>
      <c r="BV368" s="110" t="s">
        <v>5440</v>
      </c>
      <c r="BW368" s="110" t="s">
        <v>5832</v>
      </c>
      <c r="BX368" s="110" t="s">
        <v>14</v>
      </c>
      <c r="BY368" s="110" t="e">
        <f>VLOOKUP(BO368,#REF!,10,0)</f>
        <v>#REF!</v>
      </c>
      <c r="BZ368" s="110"/>
    </row>
    <row r="369" spans="1:78" x14ac:dyDescent="0.2">
      <c r="A369" s="153" t="s">
        <v>1332</v>
      </c>
      <c r="B369" s="153"/>
      <c r="C369" s="100"/>
      <c r="D369" s="68"/>
      <c r="AM369"/>
      <c r="BO369" s="154" t="s">
        <v>6145</v>
      </c>
      <c r="BP369" s="154" t="s">
        <v>3512</v>
      </c>
      <c r="BQ369" s="110" t="s">
        <v>5440</v>
      </c>
      <c r="BR369" s="110" t="s">
        <v>5440</v>
      </c>
      <c r="BS369" s="110" t="s">
        <v>5440</v>
      </c>
      <c r="BT369" s="110" t="s">
        <v>5440</v>
      </c>
      <c r="BU369" s="110" t="s">
        <v>5440</v>
      </c>
      <c r="BV369" s="110" t="s">
        <v>5440</v>
      </c>
      <c r="BW369" s="110" t="s">
        <v>5832</v>
      </c>
      <c r="BX369" s="110" t="s">
        <v>14</v>
      </c>
      <c r="BY369" s="110" t="e">
        <f>VLOOKUP(BO369,#REF!,10,0)</f>
        <v>#REF!</v>
      </c>
      <c r="BZ369" s="110"/>
    </row>
    <row r="370" spans="1:78" x14ac:dyDescent="0.2">
      <c r="A370" s="153" t="s">
        <v>1335</v>
      </c>
      <c r="B370" s="153"/>
      <c r="C370" s="100"/>
      <c r="D370" s="68"/>
      <c r="AM370"/>
      <c r="BO370" s="154" t="s">
        <v>2916</v>
      </c>
      <c r="BP370" s="154" t="s">
        <v>3512</v>
      </c>
      <c r="BQ370" s="110" t="s">
        <v>5440</v>
      </c>
      <c r="BR370" s="110" t="s">
        <v>5440</v>
      </c>
      <c r="BS370" s="110" t="s">
        <v>5440</v>
      </c>
      <c r="BT370" s="110" t="s">
        <v>5440</v>
      </c>
      <c r="BU370" s="110" t="s">
        <v>5440</v>
      </c>
      <c r="BV370" s="110" t="s">
        <v>5440</v>
      </c>
      <c r="BW370" s="110" t="s">
        <v>5832</v>
      </c>
      <c r="BX370" s="110" t="s">
        <v>14</v>
      </c>
      <c r="BY370" s="110" t="e">
        <f>VLOOKUP(BO370,#REF!,10,0)</f>
        <v>#REF!</v>
      </c>
      <c r="BZ370" s="110"/>
    </row>
    <row r="371" spans="1:78" x14ac:dyDescent="0.2">
      <c r="A371" s="153" t="s">
        <v>1338</v>
      </c>
      <c r="B371" s="153"/>
      <c r="C371" s="100"/>
      <c r="D371" s="68"/>
      <c r="AM371"/>
      <c r="BO371" s="154" t="s">
        <v>6146</v>
      </c>
      <c r="BP371" s="154" t="s">
        <v>3512</v>
      </c>
      <c r="BQ371" s="110" t="s">
        <v>5440</v>
      </c>
      <c r="BR371" s="110" t="s">
        <v>5440</v>
      </c>
      <c r="BS371" s="110" t="s">
        <v>5440</v>
      </c>
      <c r="BT371" s="110" t="s">
        <v>5440</v>
      </c>
      <c r="BU371" s="110" t="s">
        <v>5440</v>
      </c>
      <c r="BV371" s="110" t="s">
        <v>5440</v>
      </c>
      <c r="BW371" s="110" t="s">
        <v>5832</v>
      </c>
      <c r="BX371" s="110" t="s">
        <v>14</v>
      </c>
      <c r="BY371" s="110" t="e">
        <f>VLOOKUP(BO371,#REF!,10,0)</f>
        <v>#REF!</v>
      </c>
      <c r="BZ371" s="110"/>
    </row>
    <row r="372" spans="1:78" x14ac:dyDescent="0.2">
      <c r="A372" s="153" t="s">
        <v>1340</v>
      </c>
      <c r="B372" s="153"/>
      <c r="C372" s="100"/>
      <c r="D372" s="68"/>
      <c r="AM372"/>
      <c r="BO372" s="154" t="s">
        <v>3751</v>
      </c>
      <c r="BP372" s="154" t="s">
        <v>3512</v>
      </c>
      <c r="BQ372" s="110" t="s">
        <v>5440</v>
      </c>
      <c r="BR372" s="110" t="s">
        <v>5440</v>
      </c>
      <c r="BS372" s="110" t="s">
        <v>5832</v>
      </c>
      <c r="BT372" s="110" t="s">
        <v>5832</v>
      </c>
      <c r="BU372" s="110" t="s">
        <v>5440</v>
      </c>
      <c r="BV372" s="110" t="s">
        <v>5440</v>
      </c>
      <c r="BW372" s="110" t="s">
        <v>5440</v>
      </c>
      <c r="BX372" s="110" t="s">
        <v>14</v>
      </c>
      <c r="BY372" s="110" t="e">
        <f>VLOOKUP(BO372,#REF!,10,0)</f>
        <v>#REF!</v>
      </c>
      <c r="BZ372" s="110"/>
    </row>
    <row r="373" spans="1:78" x14ac:dyDescent="0.2">
      <c r="A373" s="153" t="s">
        <v>1342</v>
      </c>
      <c r="B373" s="153"/>
      <c r="C373" s="100"/>
      <c r="D373" s="68"/>
      <c r="AM373"/>
      <c r="BO373" s="154" t="s">
        <v>6147</v>
      </c>
      <c r="BP373" s="154" t="s">
        <v>3512</v>
      </c>
      <c r="BQ373" s="110" t="s">
        <v>5440</v>
      </c>
      <c r="BR373" s="110" t="s">
        <v>5440</v>
      </c>
      <c r="BS373" s="110" t="s">
        <v>5440</v>
      </c>
      <c r="BT373" s="110" t="s">
        <v>5440</v>
      </c>
      <c r="BU373" s="110" t="s">
        <v>5440</v>
      </c>
      <c r="BV373" s="110" t="s">
        <v>5440</v>
      </c>
      <c r="BW373" s="110" t="s">
        <v>5832</v>
      </c>
      <c r="BX373" s="110" t="s">
        <v>14</v>
      </c>
      <c r="BY373" s="110" t="e">
        <f>VLOOKUP(BO373,#REF!,10,0)</f>
        <v>#REF!</v>
      </c>
      <c r="BZ373" s="110"/>
    </row>
    <row r="374" spans="1:78" x14ac:dyDescent="0.2">
      <c r="A374" s="153" t="s">
        <v>1344</v>
      </c>
      <c r="B374" s="153"/>
      <c r="C374" s="100"/>
      <c r="D374" s="68"/>
      <c r="AM374"/>
      <c r="BO374" s="154" t="s">
        <v>6148</v>
      </c>
      <c r="BP374" s="154" t="s">
        <v>3512</v>
      </c>
      <c r="BQ374" s="110" t="s">
        <v>5440</v>
      </c>
      <c r="BR374" s="110" t="s">
        <v>5440</v>
      </c>
      <c r="BS374" s="110" t="s">
        <v>5440</v>
      </c>
      <c r="BT374" s="110" t="s">
        <v>5440</v>
      </c>
      <c r="BU374" s="110" t="s">
        <v>5440</v>
      </c>
      <c r="BV374" s="110" t="s">
        <v>5440</v>
      </c>
      <c r="BW374" s="110" t="s">
        <v>5832</v>
      </c>
      <c r="BX374" s="110" t="s">
        <v>14</v>
      </c>
      <c r="BY374" s="110" t="e">
        <f>VLOOKUP(BO374,#REF!,10,0)</f>
        <v>#REF!</v>
      </c>
      <c r="BZ374" s="110"/>
    </row>
    <row r="375" spans="1:78" x14ac:dyDescent="0.2">
      <c r="A375" s="153" t="s">
        <v>1347</v>
      </c>
      <c r="B375" s="153"/>
      <c r="C375" s="100"/>
      <c r="D375" s="68"/>
      <c r="AM375"/>
      <c r="BO375" s="154" t="s">
        <v>6149</v>
      </c>
      <c r="BP375" s="154" t="s">
        <v>3512</v>
      </c>
      <c r="BQ375" s="110" t="s">
        <v>5440</v>
      </c>
      <c r="BR375" s="110" t="s">
        <v>5440</v>
      </c>
      <c r="BS375" s="110" t="s">
        <v>5440</v>
      </c>
      <c r="BT375" s="110" t="s">
        <v>5440</v>
      </c>
      <c r="BU375" s="110" t="s">
        <v>5440</v>
      </c>
      <c r="BV375" s="110" t="s">
        <v>5440</v>
      </c>
      <c r="BW375" s="110" t="s">
        <v>5832</v>
      </c>
      <c r="BX375" s="110" t="s">
        <v>14</v>
      </c>
      <c r="BY375" s="110" t="e">
        <f>VLOOKUP(BO375,#REF!,10,0)</f>
        <v>#REF!</v>
      </c>
      <c r="BZ375" s="110"/>
    </row>
    <row r="376" spans="1:78" x14ac:dyDescent="0.2">
      <c r="A376" s="153" t="s">
        <v>1350</v>
      </c>
      <c r="B376" s="153"/>
      <c r="C376" s="100"/>
      <c r="D376" s="68"/>
      <c r="AM376"/>
      <c r="BO376" s="154" t="s">
        <v>3053</v>
      </c>
      <c r="BP376" s="154" t="s">
        <v>3512</v>
      </c>
      <c r="BQ376" s="110" t="s">
        <v>5440</v>
      </c>
      <c r="BR376" s="110" t="s">
        <v>5440</v>
      </c>
      <c r="BS376" s="110" t="s">
        <v>5440</v>
      </c>
      <c r="BT376" s="110" t="s">
        <v>5440</v>
      </c>
      <c r="BU376" s="110" t="s">
        <v>5440</v>
      </c>
      <c r="BV376" s="110" t="s">
        <v>5440</v>
      </c>
      <c r="BW376" s="110" t="s">
        <v>5832</v>
      </c>
      <c r="BX376" s="110" t="s">
        <v>14</v>
      </c>
      <c r="BY376" s="110" t="e">
        <f>VLOOKUP(BO376,#REF!,10,0)</f>
        <v>#REF!</v>
      </c>
      <c r="BZ376" s="110"/>
    </row>
    <row r="377" spans="1:78" x14ac:dyDescent="0.2">
      <c r="A377" s="153" t="s">
        <v>1353</v>
      </c>
      <c r="B377" s="153"/>
      <c r="C377" s="100"/>
      <c r="D377" s="68"/>
      <c r="AM377"/>
      <c r="BO377" s="154" t="s">
        <v>5906</v>
      </c>
      <c r="BP377" s="154" t="s">
        <v>5832</v>
      </c>
      <c r="BQ377" s="110" t="s">
        <v>5832</v>
      </c>
      <c r="BR377" s="110"/>
      <c r="BS377" s="110" t="s">
        <v>5440</v>
      </c>
      <c r="BT377" s="110" t="s">
        <v>5440</v>
      </c>
      <c r="BU377" s="110" t="s">
        <v>5440</v>
      </c>
      <c r="BV377" s="110" t="s">
        <v>5440</v>
      </c>
      <c r="BW377" s="110" t="s">
        <v>5440</v>
      </c>
      <c r="BX377" s="110" t="s">
        <v>14</v>
      </c>
      <c r="BY377" s="110" t="e">
        <f>VLOOKUP(BO377,#REF!,10,0)</f>
        <v>#REF!</v>
      </c>
      <c r="BZ377" s="110"/>
    </row>
    <row r="378" spans="1:78" x14ac:dyDescent="0.2">
      <c r="A378" s="153" t="s">
        <v>1356</v>
      </c>
      <c r="B378" s="153"/>
      <c r="C378" s="100"/>
      <c r="D378" s="68"/>
      <c r="AM378"/>
      <c r="BO378" s="154" t="s">
        <v>4954</v>
      </c>
      <c r="BP378" s="154" t="s">
        <v>3512</v>
      </c>
      <c r="BQ378" s="110" t="s">
        <v>5440</v>
      </c>
      <c r="BR378" s="110" t="s">
        <v>5440</v>
      </c>
      <c r="BS378" s="110" t="s">
        <v>5440</v>
      </c>
      <c r="BT378" s="110" t="s">
        <v>5440</v>
      </c>
      <c r="BU378" s="110" t="s">
        <v>5440</v>
      </c>
      <c r="BV378" s="110" t="s">
        <v>5440</v>
      </c>
      <c r="BW378" s="110" t="s">
        <v>5832</v>
      </c>
      <c r="BX378" s="110" t="s">
        <v>14</v>
      </c>
      <c r="BY378" s="110" t="e">
        <f>VLOOKUP(BO378,#REF!,10,0)</f>
        <v>#REF!</v>
      </c>
      <c r="BZ378" s="110"/>
    </row>
    <row r="379" spans="1:78" x14ac:dyDescent="0.2">
      <c r="A379" s="153" t="s">
        <v>1358</v>
      </c>
      <c r="B379" s="153"/>
      <c r="C379" s="100"/>
      <c r="D379" s="68"/>
      <c r="AM379"/>
      <c r="BO379" s="154" t="s">
        <v>4472</v>
      </c>
      <c r="BP379" s="154" t="s">
        <v>3512</v>
      </c>
      <c r="BQ379" s="110" t="s">
        <v>5440</v>
      </c>
      <c r="BR379" s="110" t="s">
        <v>5440</v>
      </c>
      <c r="BS379" s="110" t="s">
        <v>5440</v>
      </c>
      <c r="BT379" s="110" t="s">
        <v>5440</v>
      </c>
      <c r="BU379" s="110" t="s">
        <v>5440</v>
      </c>
      <c r="BV379" s="110" t="s">
        <v>5440</v>
      </c>
      <c r="BW379" s="110" t="s">
        <v>5832</v>
      </c>
      <c r="BX379" s="110" t="s">
        <v>14</v>
      </c>
      <c r="BY379" s="110" t="e">
        <f>VLOOKUP(BO379,#REF!,10,0)</f>
        <v>#REF!</v>
      </c>
      <c r="BZ379" s="110"/>
    </row>
    <row r="380" spans="1:78" x14ac:dyDescent="0.2">
      <c r="A380" s="153" t="s">
        <v>1360</v>
      </c>
      <c r="B380" s="153"/>
      <c r="C380" s="100"/>
      <c r="D380" s="68"/>
      <c r="AM380"/>
      <c r="BO380" s="154" t="s">
        <v>1280</v>
      </c>
      <c r="BP380" s="154" t="s">
        <v>3512</v>
      </c>
      <c r="BQ380" s="110" t="s">
        <v>5440</v>
      </c>
      <c r="BR380" s="110" t="s">
        <v>5440</v>
      </c>
      <c r="BS380" s="110" t="s">
        <v>5440</v>
      </c>
      <c r="BT380" s="110" t="s">
        <v>5440</v>
      </c>
      <c r="BU380" s="110" t="s">
        <v>5440</v>
      </c>
      <c r="BV380" s="110" t="s">
        <v>5440</v>
      </c>
      <c r="BW380" s="110" t="s">
        <v>5832</v>
      </c>
      <c r="BX380" s="110" t="s">
        <v>14</v>
      </c>
      <c r="BY380" s="110" t="e">
        <f>VLOOKUP(BO380,#REF!,10,0)</f>
        <v>#REF!</v>
      </c>
      <c r="BZ380" s="110"/>
    </row>
    <row r="381" spans="1:78" x14ac:dyDescent="0.2">
      <c r="A381" s="153" t="s">
        <v>1362</v>
      </c>
      <c r="B381" s="153"/>
      <c r="C381" s="100"/>
      <c r="D381" s="68"/>
      <c r="AM381"/>
      <c r="BO381" s="154" t="s">
        <v>4091</v>
      </c>
      <c r="BP381" s="154" t="s">
        <v>3512</v>
      </c>
      <c r="BQ381" s="110" t="s">
        <v>5440</v>
      </c>
      <c r="BR381" s="110" t="s">
        <v>5440</v>
      </c>
      <c r="BS381" s="110" t="s">
        <v>5440</v>
      </c>
      <c r="BT381" s="110" t="s">
        <v>5440</v>
      </c>
      <c r="BU381" s="110" t="s">
        <v>5440</v>
      </c>
      <c r="BV381" s="110" t="s">
        <v>5440</v>
      </c>
      <c r="BW381" s="110" t="s">
        <v>5832</v>
      </c>
      <c r="BX381" s="110" t="s">
        <v>14</v>
      </c>
      <c r="BY381" s="110" t="e">
        <f>VLOOKUP(BO381,#REF!,10,0)</f>
        <v>#REF!</v>
      </c>
      <c r="BZ381" s="110"/>
    </row>
    <row r="382" spans="1:78" x14ac:dyDescent="0.2">
      <c r="A382" s="153" t="s">
        <v>1365</v>
      </c>
      <c r="B382" s="153"/>
      <c r="C382" s="100"/>
      <c r="D382" s="68"/>
      <c r="AM382"/>
      <c r="BO382" s="154" t="s">
        <v>6150</v>
      </c>
      <c r="BP382" s="154" t="s">
        <v>3512</v>
      </c>
      <c r="BQ382" s="110" t="s">
        <v>5440</v>
      </c>
      <c r="BR382" s="110" t="s">
        <v>5440</v>
      </c>
      <c r="BS382" s="110" t="s">
        <v>5440</v>
      </c>
      <c r="BT382" s="110" t="s">
        <v>5440</v>
      </c>
      <c r="BU382" s="110" t="s">
        <v>5440</v>
      </c>
      <c r="BV382" s="110" t="s">
        <v>5440</v>
      </c>
      <c r="BW382" s="110" t="s">
        <v>5832</v>
      </c>
      <c r="BX382" s="110" t="s">
        <v>14</v>
      </c>
      <c r="BY382" s="110" t="e">
        <f>VLOOKUP(BO382,#REF!,10,0)</f>
        <v>#REF!</v>
      </c>
      <c r="BZ382" s="110"/>
    </row>
    <row r="383" spans="1:78" x14ac:dyDescent="0.2">
      <c r="A383" s="153" t="s">
        <v>1367</v>
      </c>
      <c r="B383" s="153"/>
      <c r="C383" s="100"/>
      <c r="D383" s="68"/>
      <c r="AM383"/>
      <c r="BO383" s="154" t="s">
        <v>6151</v>
      </c>
      <c r="BP383" s="154" t="s">
        <v>3512</v>
      </c>
      <c r="BQ383" s="110" t="s">
        <v>5440</v>
      </c>
      <c r="BR383" s="110" t="s">
        <v>5440</v>
      </c>
      <c r="BS383" s="110" t="s">
        <v>5440</v>
      </c>
      <c r="BT383" s="110" t="s">
        <v>5440</v>
      </c>
      <c r="BU383" s="110" t="s">
        <v>5440</v>
      </c>
      <c r="BV383" s="110" t="s">
        <v>5440</v>
      </c>
      <c r="BW383" s="110" t="s">
        <v>5832</v>
      </c>
      <c r="BX383" s="110" t="s">
        <v>14</v>
      </c>
      <c r="BY383" s="110" t="e">
        <f>VLOOKUP(BO383,#REF!,10,0)</f>
        <v>#REF!</v>
      </c>
      <c r="BZ383" s="110"/>
    </row>
    <row r="384" spans="1:78" x14ac:dyDescent="0.2">
      <c r="A384" s="153" t="s">
        <v>1369</v>
      </c>
      <c r="B384" s="153"/>
      <c r="C384" s="100"/>
      <c r="D384" s="68"/>
      <c r="AM384"/>
      <c r="BO384" s="154" t="s">
        <v>6152</v>
      </c>
      <c r="BP384" s="154" t="s">
        <v>3512</v>
      </c>
      <c r="BQ384" s="110" t="s">
        <v>5440</v>
      </c>
      <c r="BR384" s="110" t="s">
        <v>5440</v>
      </c>
      <c r="BS384" s="110" t="s">
        <v>5440</v>
      </c>
      <c r="BT384" s="110" t="s">
        <v>5440</v>
      </c>
      <c r="BU384" s="110" t="s">
        <v>5440</v>
      </c>
      <c r="BV384" s="110" t="s">
        <v>5440</v>
      </c>
      <c r="BW384" s="110" t="s">
        <v>5832</v>
      </c>
      <c r="BX384" s="110" t="s">
        <v>14</v>
      </c>
      <c r="BY384" s="110" t="e">
        <f>VLOOKUP(BO384,#REF!,10,0)</f>
        <v>#REF!</v>
      </c>
      <c r="BZ384" s="110"/>
    </row>
    <row r="385" spans="1:78" x14ac:dyDescent="0.2">
      <c r="A385" s="153" t="s">
        <v>1372</v>
      </c>
      <c r="B385" s="153"/>
      <c r="C385" s="100"/>
      <c r="D385" s="68"/>
      <c r="AM385"/>
      <c r="BO385" s="154" t="s">
        <v>6153</v>
      </c>
      <c r="BP385" s="154" t="s">
        <v>5832</v>
      </c>
      <c r="BQ385" s="110" t="s">
        <v>5440</v>
      </c>
      <c r="BR385" s="110" t="s">
        <v>5440</v>
      </c>
      <c r="BS385" s="110" t="s">
        <v>5440</v>
      </c>
      <c r="BT385" s="110" t="s">
        <v>5440</v>
      </c>
      <c r="BU385" s="110" t="s">
        <v>5832</v>
      </c>
      <c r="BV385" s="110" t="s">
        <v>5440</v>
      </c>
      <c r="BW385" s="110" t="s">
        <v>5440</v>
      </c>
      <c r="BX385" s="110" t="s">
        <v>14</v>
      </c>
      <c r="BY385" s="110" t="e">
        <f>VLOOKUP(BO385,#REF!,10,0)</f>
        <v>#REF!</v>
      </c>
      <c r="BZ385" s="149"/>
    </row>
    <row r="386" spans="1:78" x14ac:dyDescent="0.2">
      <c r="A386" s="153" t="s">
        <v>1374</v>
      </c>
      <c r="B386" s="153"/>
      <c r="C386" s="100"/>
      <c r="D386" s="68"/>
      <c r="AM386"/>
      <c r="BO386" s="154" t="s">
        <v>2487</v>
      </c>
      <c r="BP386" s="154" t="s">
        <v>3512</v>
      </c>
      <c r="BQ386" s="110" t="s">
        <v>5440</v>
      </c>
      <c r="BR386" s="110" t="s">
        <v>5440</v>
      </c>
      <c r="BS386" s="110" t="s">
        <v>5440</v>
      </c>
      <c r="BT386" s="110" t="s">
        <v>5440</v>
      </c>
      <c r="BU386" s="110" t="s">
        <v>5440</v>
      </c>
      <c r="BV386" s="110" t="s">
        <v>5440</v>
      </c>
      <c r="BW386" s="110" t="s">
        <v>5832</v>
      </c>
      <c r="BX386" s="110" t="s">
        <v>14</v>
      </c>
      <c r="BY386" s="110" t="e">
        <f>VLOOKUP(BO386,#REF!,10,0)</f>
        <v>#REF!</v>
      </c>
      <c r="BZ386" s="110"/>
    </row>
    <row r="387" spans="1:78" x14ac:dyDescent="0.2">
      <c r="A387" s="153" t="s">
        <v>1377</v>
      </c>
      <c r="B387" s="153"/>
      <c r="C387" s="100"/>
      <c r="D387" s="68"/>
      <c r="AM387"/>
      <c r="BO387" s="154" t="s">
        <v>5910</v>
      </c>
      <c r="BP387" s="154" t="s">
        <v>3512</v>
      </c>
      <c r="BQ387" s="110" t="s">
        <v>5440</v>
      </c>
      <c r="BR387" s="110" t="s">
        <v>5832</v>
      </c>
      <c r="BS387" s="110" t="s">
        <v>5440</v>
      </c>
      <c r="BT387" s="110" t="s">
        <v>5440</v>
      </c>
      <c r="BU387" s="110" t="s">
        <v>5440</v>
      </c>
      <c r="BV387" s="110" t="s">
        <v>5440</v>
      </c>
      <c r="BW387" s="110" t="s">
        <v>5440</v>
      </c>
      <c r="BX387" s="110" t="s">
        <v>14</v>
      </c>
      <c r="BY387" s="110" t="e">
        <f>VLOOKUP(BO387,#REF!,10,0)</f>
        <v>#REF!</v>
      </c>
      <c r="BZ387" s="110"/>
    </row>
    <row r="388" spans="1:78" x14ac:dyDescent="0.2">
      <c r="A388" s="153" t="s">
        <v>1379</v>
      </c>
      <c r="B388" s="153"/>
      <c r="C388" s="100"/>
      <c r="D388" s="68"/>
      <c r="AM388"/>
      <c r="BO388" s="154" t="s">
        <v>1286</v>
      </c>
      <c r="BP388" s="154" t="s">
        <v>3512</v>
      </c>
      <c r="BQ388" s="110" t="s">
        <v>5440</v>
      </c>
      <c r="BR388" s="110" t="s">
        <v>5440</v>
      </c>
      <c r="BS388" s="110" t="s">
        <v>5440</v>
      </c>
      <c r="BT388" s="110" t="s">
        <v>5440</v>
      </c>
      <c r="BU388" s="110" t="s">
        <v>5440</v>
      </c>
      <c r="BV388" s="110" t="s">
        <v>5440</v>
      </c>
      <c r="BW388" s="110" t="s">
        <v>5832</v>
      </c>
      <c r="BX388" s="110" t="s">
        <v>14</v>
      </c>
      <c r="BY388" s="110" t="e">
        <f>VLOOKUP(BO388,#REF!,10,0)</f>
        <v>#REF!</v>
      </c>
      <c r="BZ388" s="110"/>
    </row>
    <row r="389" spans="1:78" x14ac:dyDescent="0.2">
      <c r="A389" s="153" t="s">
        <v>1382</v>
      </c>
      <c r="B389" s="153"/>
      <c r="C389" s="100"/>
      <c r="D389" s="68"/>
      <c r="AM389"/>
      <c r="BO389" s="154" t="s">
        <v>6154</v>
      </c>
      <c r="BP389" s="154" t="s">
        <v>3512</v>
      </c>
      <c r="BQ389" s="110" t="s">
        <v>5440</v>
      </c>
      <c r="BR389" s="110" t="s">
        <v>5440</v>
      </c>
      <c r="BS389" s="110" t="s">
        <v>5440</v>
      </c>
      <c r="BT389" s="110" t="s">
        <v>5440</v>
      </c>
      <c r="BU389" s="110" t="s">
        <v>5440</v>
      </c>
      <c r="BV389" s="110" t="s">
        <v>5440</v>
      </c>
      <c r="BW389" s="110" t="s">
        <v>5832</v>
      </c>
      <c r="BX389" s="110" t="s">
        <v>14</v>
      </c>
      <c r="BY389" s="110" t="e">
        <f>VLOOKUP(BO389,#REF!,10,0)</f>
        <v>#REF!</v>
      </c>
      <c r="BZ389" s="110"/>
    </row>
    <row r="390" spans="1:78" x14ac:dyDescent="0.2">
      <c r="A390" s="153" t="s">
        <v>1385</v>
      </c>
      <c r="B390" s="153"/>
      <c r="C390" s="100"/>
      <c r="D390" s="68"/>
      <c r="AM390"/>
      <c r="BO390" s="154" t="s">
        <v>2765</v>
      </c>
      <c r="BP390" s="154" t="s">
        <v>3512</v>
      </c>
      <c r="BQ390" s="110" t="s">
        <v>5440</v>
      </c>
      <c r="BR390" s="110" t="s">
        <v>5440</v>
      </c>
      <c r="BS390" s="110" t="s">
        <v>5440</v>
      </c>
      <c r="BT390" s="110" t="s">
        <v>5440</v>
      </c>
      <c r="BU390" s="110" t="s">
        <v>5440</v>
      </c>
      <c r="BV390" s="110" t="s">
        <v>5440</v>
      </c>
      <c r="BW390" s="110" t="s">
        <v>5832</v>
      </c>
      <c r="BX390" s="110" t="s">
        <v>14</v>
      </c>
      <c r="BY390" s="110" t="e">
        <f>VLOOKUP(BO390,#REF!,10,0)</f>
        <v>#REF!</v>
      </c>
      <c r="BZ390" s="110"/>
    </row>
    <row r="391" spans="1:78" x14ac:dyDescent="0.2">
      <c r="A391" s="153" t="s">
        <v>1388</v>
      </c>
      <c r="B391" s="153"/>
      <c r="C391" s="100"/>
      <c r="D391" s="68"/>
      <c r="AM391"/>
      <c r="BO391" s="154" t="s">
        <v>6155</v>
      </c>
      <c r="BP391" s="154" t="s">
        <v>3512</v>
      </c>
      <c r="BQ391" s="110" t="s">
        <v>5440</v>
      </c>
      <c r="BR391" s="110" t="s">
        <v>5440</v>
      </c>
      <c r="BS391" s="110" t="s">
        <v>5440</v>
      </c>
      <c r="BT391" s="110" t="s">
        <v>5440</v>
      </c>
      <c r="BU391" s="110" t="s">
        <v>5440</v>
      </c>
      <c r="BV391" s="110" t="s">
        <v>5440</v>
      </c>
      <c r="BW391" s="110" t="s">
        <v>5832</v>
      </c>
      <c r="BX391" s="110" t="s">
        <v>14</v>
      </c>
      <c r="BY391" s="110" t="e">
        <f>VLOOKUP(BO391,#REF!,10,0)</f>
        <v>#REF!</v>
      </c>
      <c r="BZ391" s="110"/>
    </row>
    <row r="392" spans="1:78" x14ac:dyDescent="0.2">
      <c r="A392" s="153" t="s">
        <v>1391</v>
      </c>
      <c r="B392" s="153"/>
      <c r="C392" s="100"/>
      <c r="D392" s="68"/>
      <c r="AM392"/>
      <c r="BO392" s="154" t="s">
        <v>6156</v>
      </c>
      <c r="BP392" s="154" t="s">
        <v>3512</v>
      </c>
      <c r="BQ392" s="110" t="s">
        <v>5440</v>
      </c>
      <c r="BR392" s="110" t="s">
        <v>5440</v>
      </c>
      <c r="BS392" s="110" t="s">
        <v>5832</v>
      </c>
      <c r="BT392" s="110" t="s">
        <v>5832</v>
      </c>
      <c r="BU392" s="110" t="s">
        <v>5440</v>
      </c>
      <c r="BV392" s="110" t="s">
        <v>5440</v>
      </c>
      <c r="BW392" s="110" t="s">
        <v>5440</v>
      </c>
      <c r="BX392" s="110" t="s">
        <v>14</v>
      </c>
      <c r="BY392" s="110" t="e">
        <f>VLOOKUP(BO392,#REF!,10,0)</f>
        <v>#REF!</v>
      </c>
      <c r="BZ392" s="110"/>
    </row>
    <row r="393" spans="1:78" x14ac:dyDescent="0.2">
      <c r="A393" s="153" t="s">
        <v>1393</v>
      </c>
      <c r="B393" s="153"/>
      <c r="C393" s="100"/>
      <c r="D393" s="68"/>
      <c r="AM393"/>
      <c r="BO393" s="154" t="s">
        <v>6157</v>
      </c>
      <c r="BP393" s="154" t="s">
        <v>3512</v>
      </c>
      <c r="BQ393" s="110" t="s">
        <v>5440</v>
      </c>
      <c r="BR393" s="110" t="s">
        <v>5440</v>
      </c>
      <c r="BS393" s="110" t="s">
        <v>5832</v>
      </c>
      <c r="BT393" s="110" t="s">
        <v>5832</v>
      </c>
      <c r="BU393" s="110" t="s">
        <v>5440</v>
      </c>
      <c r="BV393" s="110" t="s">
        <v>5440</v>
      </c>
      <c r="BW393" s="110" t="s">
        <v>5440</v>
      </c>
      <c r="BX393" s="110" t="s">
        <v>14</v>
      </c>
      <c r="BY393" s="110" t="e">
        <f>VLOOKUP(BO393,#REF!,10,0)</f>
        <v>#REF!</v>
      </c>
      <c r="BZ393" s="110"/>
    </row>
    <row r="394" spans="1:78" x14ac:dyDescent="0.2">
      <c r="A394" s="153" t="s">
        <v>1395</v>
      </c>
      <c r="B394" s="153"/>
      <c r="C394" s="100"/>
      <c r="D394" s="68"/>
      <c r="AM394"/>
      <c r="BO394" s="154" t="s">
        <v>809</v>
      </c>
      <c r="BP394" s="154" t="s">
        <v>3512</v>
      </c>
      <c r="BQ394" s="110" t="s">
        <v>5440</v>
      </c>
      <c r="BR394" s="110" t="s">
        <v>5440</v>
      </c>
      <c r="BS394" s="110" t="s">
        <v>5440</v>
      </c>
      <c r="BT394" s="110" t="s">
        <v>5440</v>
      </c>
      <c r="BU394" s="110" t="s">
        <v>5440</v>
      </c>
      <c r="BV394" s="110" t="s">
        <v>5440</v>
      </c>
      <c r="BW394" s="110" t="s">
        <v>5832</v>
      </c>
      <c r="BX394" s="110" t="s">
        <v>14</v>
      </c>
      <c r="BY394" s="110" t="e">
        <f>VLOOKUP(BO394,#REF!,10,0)</f>
        <v>#REF!</v>
      </c>
      <c r="BZ394" s="110"/>
    </row>
    <row r="395" spans="1:78" x14ac:dyDescent="0.2">
      <c r="A395" s="153" t="s">
        <v>1397</v>
      </c>
      <c r="B395" s="153"/>
      <c r="C395" s="100"/>
      <c r="D395" s="68"/>
      <c r="AM395"/>
      <c r="BO395" s="154" t="s">
        <v>2378</v>
      </c>
      <c r="BP395" s="154" t="s">
        <v>3512</v>
      </c>
      <c r="BQ395" s="110" t="s">
        <v>5440</v>
      </c>
      <c r="BR395" s="110" t="s">
        <v>5440</v>
      </c>
      <c r="BS395" s="110" t="s">
        <v>5440</v>
      </c>
      <c r="BT395" s="110" t="s">
        <v>5440</v>
      </c>
      <c r="BU395" s="110" t="s">
        <v>5440</v>
      </c>
      <c r="BV395" s="110" t="s">
        <v>5440</v>
      </c>
      <c r="BW395" s="110" t="s">
        <v>5832</v>
      </c>
      <c r="BX395" s="110" t="s">
        <v>14</v>
      </c>
      <c r="BY395" s="110" t="e">
        <f>VLOOKUP(BO395,#REF!,10,0)</f>
        <v>#REF!</v>
      </c>
      <c r="BZ395" s="110"/>
    </row>
    <row r="396" spans="1:78" x14ac:dyDescent="0.2">
      <c r="A396" s="153" t="s">
        <v>1399</v>
      </c>
      <c r="B396" s="153"/>
      <c r="C396" s="100"/>
      <c r="D396" s="68"/>
      <c r="AM396"/>
      <c r="BO396" s="154" t="s">
        <v>6158</v>
      </c>
      <c r="BP396" s="154" t="s">
        <v>3512</v>
      </c>
      <c r="BQ396" s="110" t="s">
        <v>5440</v>
      </c>
      <c r="BR396" s="110" t="s">
        <v>5440</v>
      </c>
      <c r="BS396" s="110" t="s">
        <v>5440</v>
      </c>
      <c r="BT396" s="110" t="s">
        <v>5440</v>
      </c>
      <c r="BU396" s="110" t="s">
        <v>5440</v>
      </c>
      <c r="BV396" s="110" t="s">
        <v>5440</v>
      </c>
      <c r="BW396" s="110" t="s">
        <v>5832</v>
      </c>
      <c r="BX396" s="110" t="s">
        <v>14</v>
      </c>
      <c r="BY396" s="110" t="e">
        <f>VLOOKUP(BO396,#REF!,10,0)</f>
        <v>#REF!</v>
      </c>
      <c r="BZ396" s="110"/>
    </row>
    <row r="397" spans="1:78" x14ac:dyDescent="0.2">
      <c r="A397" s="153" t="s">
        <v>1401</v>
      </c>
      <c r="B397" s="153"/>
      <c r="C397" s="100"/>
      <c r="D397" s="68"/>
      <c r="AM397"/>
      <c r="BO397" s="154" t="s">
        <v>2078</v>
      </c>
      <c r="BP397" s="154" t="s">
        <v>3512</v>
      </c>
      <c r="BQ397" s="110" t="s">
        <v>5440</v>
      </c>
      <c r="BR397" s="110" t="s">
        <v>5440</v>
      </c>
      <c r="BS397" s="110" t="s">
        <v>5440</v>
      </c>
      <c r="BT397" s="110" t="s">
        <v>5440</v>
      </c>
      <c r="BU397" s="110" t="s">
        <v>5440</v>
      </c>
      <c r="BV397" s="110" t="s">
        <v>5440</v>
      </c>
      <c r="BW397" s="110" t="s">
        <v>5832</v>
      </c>
      <c r="BX397" s="110" t="s">
        <v>14</v>
      </c>
      <c r="BY397" s="110" t="e">
        <f>VLOOKUP(BO397,#REF!,10,0)</f>
        <v>#REF!</v>
      </c>
      <c r="BZ397" s="110"/>
    </row>
    <row r="398" spans="1:78" x14ac:dyDescent="0.2">
      <c r="A398" s="153" t="s">
        <v>1403</v>
      </c>
      <c r="B398" s="153"/>
      <c r="C398" s="100"/>
      <c r="D398" s="68"/>
      <c r="AM398"/>
      <c r="BO398" s="154" t="s">
        <v>6159</v>
      </c>
      <c r="BP398" s="154" t="s">
        <v>3512</v>
      </c>
      <c r="BQ398" s="110" t="s">
        <v>5440</v>
      </c>
      <c r="BR398" s="110" t="s">
        <v>5440</v>
      </c>
      <c r="BS398" s="110" t="s">
        <v>5440</v>
      </c>
      <c r="BT398" s="110" t="s">
        <v>5440</v>
      </c>
      <c r="BU398" s="110" t="s">
        <v>5440</v>
      </c>
      <c r="BV398" s="110" t="s">
        <v>5440</v>
      </c>
      <c r="BW398" s="110" t="s">
        <v>5832</v>
      </c>
      <c r="BX398" s="110" t="s">
        <v>14</v>
      </c>
      <c r="BY398" s="110" t="e">
        <f>VLOOKUP(BO398,#REF!,10,0)</f>
        <v>#REF!</v>
      </c>
      <c r="BZ398" s="110"/>
    </row>
    <row r="399" spans="1:78" x14ac:dyDescent="0.2">
      <c r="A399" s="153" t="s">
        <v>1405</v>
      </c>
      <c r="B399" s="153"/>
      <c r="C399" s="100"/>
      <c r="D399" s="68"/>
      <c r="AM399"/>
      <c r="BO399" s="154" t="s">
        <v>5915</v>
      </c>
      <c r="BP399" s="154" t="s">
        <v>3512</v>
      </c>
      <c r="BQ399" s="110" t="s">
        <v>5440</v>
      </c>
      <c r="BR399" s="110" t="s">
        <v>5832</v>
      </c>
      <c r="BS399" s="110" t="s">
        <v>5440</v>
      </c>
      <c r="BT399" s="110" t="s">
        <v>5440</v>
      </c>
      <c r="BU399" s="110" t="s">
        <v>5440</v>
      </c>
      <c r="BV399" s="110" t="s">
        <v>5440</v>
      </c>
      <c r="BW399" s="110" t="s">
        <v>5440</v>
      </c>
      <c r="BX399" s="110" t="s">
        <v>14</v>
      </c>
      <c r="BY399" s="110" t="e">
        <f>VLOOKUP(BO399,#REF!,10,0)</f>
        <v>#REF!</v>
      </c>
      <c r="BZ399" s="110"/>
    </row>
    <row r="400" spans="1:78" x14ac:dyDescent="0.2">
      <c r="A400" s="153" t="s">
        <v>1407</v>
      </c>
      <c r="B400" s="153"/>
      <c r="C400" s="100"/>
      <c r="D400" s="68"/>
      <c r="AM400"/>
      <c r="BO400" s="154" t="s">
        <v>1292</v>
      </c>
      <c r="BP400" s="154" t="s">
        <v>3512</v>
      </c>
      <c r="BQ400" s="110" t="s">
        <v>5440</v>
      </c>
      <c r="BR400" s="110" t="s">
        <v>5440</v>
      </c>
      <c r="BS400" s="110" t="s">
        <v>5440</v>
      </c>
      <c r="BT400" s="110" t="s">
        <v>5440</v>
      </c>
      <c r="BU400" s="110" t="s">
        <v>5440</v>
      </c>
      <c r="BV400" s="110" t="s">
        <v>5440</v>
      </c>
      <c r="BW400" s="110" t="s">
        <v>5832</v>
      </c>
      <c r="BX400" s="110" t="s">
        <v>14</v>
      </c>
      <c r="BY400" s="110" t="e">
        <f>VLOOKUP(BO400,#REF!,10,0)</f>
        <v>#REF!</v>
      </c>
      <c r="BZ400" s="110"/>
    </row>
    <row r="401" spans="1:78" x14ac:dyDescent="0.2">
      <c r="A401" s="153" t="s">
        <v>1410</v>
      </c>
      <c r="B401" s="153"/>
      <c r="C401" s="100"/>
      <c r="D401" s="68"/>
      <c r="AM401"/>
      <c r="BO401" s="154" t="s">
        <v>3281</v>
      </c>
      <c r="BP401" s="154" t="s">
        <v>3512</v>
      </c>
      <c r="BQ401" s="110" t="s">
        <v>5440</v>
      </c>
      <c r="BR401" s="110" t="s">
        <v>5440</v>
      </c>
      <c r="BS401" s="110" t="s">
        <v>5440</v>
      </c>
      <c r="BT401" s="110" t="s">
        <v>5440</v>
      </c>
      <c r="BU401" s="110" t="s">
        <v>5440</v>
      </c>
      <c r="BV401" s="110" t="s">
        <v>5440</v>
      </c>
      <c r="BW401" s="110" t="s">
        <v>5832</v>
      </c>
      <c r="BX401" s="110" t="s">
        <v>14</v>
      </c>
      <c r="BY401" s="110" t="e">
        <f>VLOOKUP(BO401,#REF!,10,0)</f>
        <v>#REF!</v>
      </c>
      <c r="BZ401" s="110"/>
    </row>
    <row r="402" spans="1:78" x14ac:dyDescent="0.2">
      <c r="A402" s="153" t="s">
        <v>1413</v>
      </c>
      <c r="B402" s="153"/>
      <c r="C402" s="100"/>
      <c r="D402" s="68"/>
      <c r="AM402"/>
      <c r="BO402" s="154" t="s">
        <v>6160</v>
      </c>
      <c r="BP402" s="154" t="s">
        <v>3512</v>
      </c>
      <c r="BQ402" s="110" t="s">
        <v>5440</v>
      </c>
      <c r="BR402" s="110" t="s">
        <v>5440</v>
      </c>
      <c r="BS402" s="110" t="s">
        <v>5440</v>
      </c>
      <c r="BT402" s="110" t="s">
        <v>5440</v>
      </c>
      <c r="BU402" s="110" t="s">
        <v>5440</v>
      </c>
      <c r="BV402" s="110" t="s">
        <v>5440</v>
      </c>
      <c r="BW402" s="110" t="s">
        <v>5832</v>
      </c>
      <c r="BX402" s="110" t="s">
        <v>14</v>
      </c>
      <c r="BY402" s="110" t="e">
        <f>VLOOKUP(BO402,#REF!,10,0)</f>
        <v>#REF!</v>
      </c>
      <c r="BZ402" s="110"/>
    </row>
    <row r="403" spans="1:78" x14ac:dyDescent="0.2">
      <c r="A403" s="153" t="s">
        <v>1416</v>
      </c>
      <c r="B403" s="153"/>
      <c r="C403" s="100"/>
      <c r="D403" s="68"/>
      <c r="AM403"/>
      <c r="BO403" s="154" t="s">
        <v>995</v>
      </c>
      <c r="BP403" s="154" t="s">
        <v>3512</v>
      </c>
      <c r="BQ403" s="110" t="s">
        <v>5440</v>
      </c>
      <c r="BR403" s="110" t="s">
        <v>5440</v>
      </c>
      <c r="BS403" s="110" t="s">
        <v>5440</v>
      </c>
      <c r="BT403" s="110" t="s">
        <v>5440</v>
      </c>
      <c r="BU403" s="110" t="s">
        <v>5440</v>
      </c>
      <c r="BV403" s="110" t="s">
        <v>5440</v>
      </c>
      <c r="BW403" s="110" t="s">
        <v>5832</v>
      </c>
      <c r="BX403" s="110" t="s">
        <v>14</v>
      </c>
      <c r="BY403" s="110" t="e">
        <f>VLOOKUP(BO403,#REF!,10,0)</f>
        <v>#REF!</v>
      </c>
      <c r="BZ403" s="110"/>
    </row>
    <row r="404" spans="1:78" x14ac:dyDescent="0.2">
      <c r="A404" s="153" t="s">
        <v>1419</v>
      </c>
      <c r="B404" s="153"/>
      <c r="C404" s="100"/>
      <c r="D404" s="68"/>
      <c r="AM404"/>
      <c r="BO404" s="154" t="s">
        <v>812</v>
      </c>
      <c r="BP404" s="154" t="s">
        <v>3512</v>
      </c>
      <c r="BQ404" s="110" t="s">
        <v>5440</v>
      </c>
      <c r="BR404" s="110" t="s">
        <v>5440</v>
      </c>
      <c r="BS404" s="110" t="s">
        <v>5440</v>
      </c>
      <c r="BT404" s="110" t="s">
        <v>5440</v>
      </c>
      <c r="BU404" s="110" t="s">
        <v>5440</v>
      </c>
      <c r="BV404" s="110" t="s">
        <v>5440</v>
      </c>
      <c r="BW404" s="110" t="s">
        <v>5832</v>
      </c>
      <c r="BX404" s="110" t="s">
        <v>14</v>
      </c>
      <c r="BY404" s="110" t="e">
        <f>VLOOKUP(BO404,#REF!,10,0)</f>
        <v>#REF!</v>
      </c>
      <c r="BZ404" s="110"/>
    </row>
    <row r="405" spans="1:78" x14ac:dyDescent="0.2">
      <c r="A405" s="153" t="s">
        <v>1422</v>
      </c>
      <c r="B405" s="153"/>
      <c r="C405" s="100"/>
      <c r="D405" s="68"/>
      <c r="AM405"/>
      <c r="BO405" s="154" t="s">
        <v>2721</v>
      </c>
      <c r="BP405" s="154" t="s">
        <v>3512</v>
      </c>
      <c r="BQ405" s="110" t="s">
        <v>5440</v>
      </c>
      <c r="BR405" s="110" t="s">
        <v>5440</v>
      </c>
      <c r="BS405" s="110" t="s">
        <v>5440</v>
      </c>
      <c r="BT405" s="110" t="s">
        <v>5440</v>
      </c>
      <c r="BU405" s="110" t="s">
        <v>5440</v>
      </c>
      <c r="BV405" s="110" t="s">
        <v>5440</v>
      </c>
      <c r="BW405" s="110" t="s">
        <v>5832</v>
      </c>
      <c r="BX405" s="110" t="s">
        <v>14</v>
      </c>
      <c r="BY405" s="110" t="e">
        <f>VLOOKUP(BO405,#REF!,10,0)</f>
        <v>#REF!</v>
      </c>
      <c r="BZ405" s="110"/>
    </row>
    <row r="406" spans="1:78" x14ac:dyDescent="0.2">
      <c r="A406" s="153" t="s">
        <v>1424</v>
      </c>
      <c r="B406" s="153"/>
      <c r="C406" s="100"/>
      <c r="D406" s="68"/>
      <c r="AM406"/>
      <c r="BO406" s="154" t="s">
        <v>6161</v>
      </c>
      <c r="BP406" s="154" t="s">
        <v>3512</v>
      </c>
      <c r="BQ406" s="110" t="s">
        <v>5440</v>
      </c>
      <c r="BR406" s="110" t="s">
        <v>5440</v>
      </c>
      <c r="BS406" s="110" t="s">
        <v>5440</v>
      </c>
      <c r="BT406" s="110" t="s">
        <v>5440</v>
      </c>
      <c r="BU406" s="110" t="s">
        <v>5440</v>
      </c>
      <c r="BV406" s="110" t="s">
        <v>5440</v>
      </c>
      <c r="BW406" s="110" t="s">
        <v>5832</v>
      </c>
      <c r="BX406" s="110" t="s">
        <v>14</v>
      </c>
      <c r="BY406" s="110" t="e">
        <f>VLOOKUP(BO406,#REF!,10,0)</f>
        <v>#REF!</v>
      </c>
      <c r="BZ406" s="110"/>
    </row>
    <row r="407" spans="1:78" x14ac:dyDescent="0.2">
      <c r="A407" s="153" t="s">
        <v>1427</v>
      </c>
      <c r="B407" s="153"/>
      <c r="C407" s="100"/>
      <c r="D407" s="68"/>
      <c r="AM407"/>
      <c r="BO407" s="154" t="s">
        <v>345</v>
      </c>
      <c r="BP407" s="154" t="s">
        <v>3512</v>
      </c>
      <c r="BQ407" s="110" t="s">
        <v>5440</v>
      </c>
      <c r="BR407" s="110" t="s">
        <v>5440</v>
      </c>
      <c r="BS407" s="110" t="s">
        <v>5440</v>
      </c>
      <c r="BT407" s="110" t="s">
        <v>5440</v>
      </c>
      <c r="BU407" s="110" t="s">
        <v>5440</v>
      </c>
      <c r="BV407" s="110" t="s">
        <v>5440</v>
      </c>
      <c r="BW407" s="110" t="s">
        <v>5832</v>
      </c>
      <c r="BX407" s="110" t="s">
        <v>14</v>
      </c>
      <c r="BY407" s="110" t="e">
        <f>VLOOKUP(BO407,#REF!,10,0)</f>
        <v>#REF!</v>
      </c>
      <c r="BZ407" s="110"/>
    </row>
    <row r="408" spans="1:78" x14ac:dyDescent="0.2">
      <c r="A408" s="153" t="s">
        <v>1430</v>
      </c>
      <c r="B408" s="153"/>
      <c r="C408" s="100"/>
      <c r="D408" s="68"/>
      <c r="AM408"/>
      <c r="BO408" s="154" t="s">
        <v>2381</v>
      </c>
      <c r="BP408" s="154" t="s">
        <v>3512</v>
      </c>
      <c r="BQ408" s="110" t="s">
        <v>5440</v>
      </c>
      <c r="BR408" s="110" t="s">
        <v>5440</v>
      </c>
      <c r="BS408" s="110" t="s">
        <v>5440</v>
      </c>
      <c r="BT408" s="110" t="s">
        <v>5440</v>
      </c>
      <c r="BU408" s="110" t="s">
        <v>5440</v>
      </c>
      <c r="BV408" s="110" t="s">
        <v>5440</v>
      </c>
      <c r="BW408" s="110" t="s">
        <v>5832</v>
      </c>
      <c r="BX408" s="110" t="s">
        <v>14</v>
      </c>
      <c r="BY408" s="110" t="e">
        <f>VLOOKUP(BO408,#REF!,10,0)</f>
        <v>#REF!</v>
      </c>
      <c r="BZ408" s="110"/>
    </row>
    <row r="409" spans="1:78" x14ac:dyDescent="0.2">
      <c r="A409" s="153" t="s">
        <v>1432</v>
      </c>
      <c r="B409" s="153"/>
      <c r="C409" s="100"/>
      <c r="D409" s="68"/>
      <c r="AM409"/>
      <c r="BO409" s="154" t="s">
        <v>6162</v>
      </c>
      <c r="BP409" s="154" t="s">
        <v>3512</v>
      </c>
      <c r="BQ409" s="110" t="s">
        <v>5440</v>
      </c>
      <c r="BR409" s="110" t="s">
        <v>5440</v>
      </c>
      <c r="BS409" s="110" t="s">
        <v>5440</v>
      </c>
      <c r="BT409" s="110" t="s">
        <v>5440</v>
      </c>
      <c r="BU409" s="110" t="s">
        <v>5440</v>
      </c>
      <c r="BV409" s="110" t="s">
        <v>5440</v>
      </c>
      <c r="BW409" s="110" t="s">
        <v>5832</v>
      </c>
      <c r="BX409" s="110" t="s">
        <v>14</v>
      </c>
      <c r="BY409" s="110" t="e">
        <f>VLOOKUP(BO409,#REF!,10,0)</f>
        <v>#REF!</v>
      </c>
      <c r="BZ409" s="110"/>
    </row>
    <row r="410" spans="1:78" x14ac:dyDescent="0.2">
      <c r="A410" s="153" t="s">
        <v>1434</v>
      </c>
      <c r="B410" s="153"/>
      <c r="C410" s="100"/>
      <c r="D410" s="68"/>
      <c r="AM410"/>
      <c r="BO410" s="154" t="s">
        <v>806</v>
      </c>
      <c r="BP410" s="154" t="s">
        <v>3512</v>
      </c>
      <c r="BQ410" s="110" t="s">
        <v>5440</v>
      </c>
      <c r="BR410" s="110" t="s">
        <v>5440</v>
      </c>
      <c r="BS410" s="110" t="s">
        <v>5440</v>
      </c>
      <c r="BT410" s="110" t="s">
        <v>5440</v>
      </c>
      <c r="BU410" s="110" t="s">
        <v>5440</v>
      </c>
      <c r="BV410" s="110" t="s">
        <v>5440</v>
      </c>
      <c r="BW410" s="110" t="s">
        <v>5832</v>
      </c>
      <c r="BX410" s="110" t="s">
        <v>14</v>
      </c>
      <c r="BY410" s="110" t="e">
        <f>VLOOKUP(BO410,#REF!,10,0)</f>
        <v>#REF!</v>
      </c>
      <c r="BZ410" s="110"/>
    </row>
    <row r="411" spans="1:78" x14ac:dyDescent="0.2">
      <c r="A411" s="153" t="s">
        <v>1436</v>
      </c>
      <c r="B411" s="153"/>
      <c r="C411" s="100"/>
      <c r="D411" s="68"/>
      <c r="AM411"/>
      <c r="BO411" s="154" t="s">
        <v>350</v>
      </c>
      <c r="BP411" s="154" t="s">
        <v>3512</v>
      </c>
      <c r="BQ411" s="110" t="s">
        <v>5440</v>
      </c>
      <c r="BR411" s="110" t="s">
        <v>5440</v>
      </c>
      <c r="BS411" s="110" t="s">
        <v>5440</v>
      </c>
      <c r="BT411" s="110" t="s">
        <v>5440</v>
      </c>
      <c r="BU411" s="110" t="s">
        <v>5440</v>
      </c>
      <c r="BV411" s="110" t="s">
        <v>5440</v>
      </c>
      <c r="BW411" s="110" t="s">
        <v>5832</v>
      </c>
      <c r="BX411" s="110" t="s">
        <v>14</v>
      </c>
      <c r="BY411" s="110" t="e">
        <f>VLOOKUP(BO411,#REF!,10,0)</f>
        <v>#REF!</v>
      </c>
      <c r="BZ411" s="110"/>
    </row>
    <row r="412" spans="1:78" x14ac:dyDescent="0.2">
      <c r="A412" s="153" t="s">
        <v>1439</v>
      </c>
      <c r="B412" s="153"/>
      <c r="C412" s="100"/>
      <c r="D412" s="68"/>
      <c r="AM412"/>
      <c r="BO412" s="154" t="s">
        <v>6163</v>
      </c>
      <c r="BP412" s="154" t="s">
        <v>3512</v>
      </c>
      <c r="BQ412" s="110" t="s">
        <v>5440</v>
      </c>
      <c r="BR412" s="110" t="s">
        <v>5440</v>
      </c>
      <c r="BS412" s="110" t="s">
        <v>5440</v>
      </c>
      <c r="BT412" s="110" t="s">
        <v>5440</v>
      </c>
      <c r="BU412" s="110" t="s">
        <v>5832</v>
      </c>
      <c r="BV412" s="110" t="s">
        <v>5440</v>
      </c>
      <c r="BW412" s="110" t="s">
        <v>5440</v>
      </c>
      <c r="BX412" s="110" t="s">
        <v>14</v>
      </c>
      <c r="BY412" s="110" t="e">
        <f>VLOOKUP(BO412,#REF!,10,0)</f>
        <v>#REF!</v>
      </c>
      <c r="BZ412" s="149"/>
    </row>
    <row r="413" spans="1:78" x14ac:dyDescent="0.2">
      <c r="A413" s="153" t="s">
        <v>1441</v>
      </c>
      <c r="B413" s="153"/>
      <c r="C413" s="100"/>
      <c r="D413" s="68"/>
      <c r="AM413"/>
      <c r="BO413" s="154" t="s">
        <v>6164</v>
      </c>
      <c r="BP413" s="154" t="s">
        <v>3512</v>
      </c>
      <c r="BQ413" s="110" t="s">
        <v>5440</v>
      </c>
      <c r="BR413" s="110" t="s">
        <v>5440</v>
      </c>
      <c r="BS413" s="110" t="s">
        <v>5440</v>
      </c>
      <c r="BT413" s="110" t="s">
        <v>5440</v>
      </c>
      <c r="BU413" s="110" t="s">
        <v>5440</v>
      </c>
      <c r="BV413" s="110" t="s">
        <v>5440</v>
      </c>
      <c r="BW413" s="110" t="s">
        <v>5832</v>
      </c>
      <c r="BX413" s="110" t="s">
        <v>14</v>
      </c>
      <c r="BY413" s="110" t="e">
        <f>VLOOKUP(BO413,#REF!,10,0)</f>
        <v>#REF!</v>
      </c>
      <c r="BZ413" s="110"/>
    </row>
    <row r="414" spans="1:78" x14ac:dyDescent="0.2">
      <c r="A414" s="153" t="s">
        <v>1444</v>
      </c>
      <c r="B414" s="153"/>
      <c r="C414" s="100"/>
      <c r="D414" s="68"/>
      <c r="AM414"/>
      <c r="BO414" s="154" t="s">
        <v>6165</v>
      </c>
      <c r="BP414" s="154" t="s">
        <v>3512</v>
      </c>
      <c r="BQ414" s="110" t="s">
        <v>5440</v>
      </c>
      <c r="BR414" s="110" t="s">
        <v>5440</v>
      </c>
      <c r="BS414" s="110" t="s">
        <v>5440</v>
      </c>
      <c r="BT414" s="110" t="s">
        <v>5440</v>
      </c>
      <c r="BU414" s="110" t="s">
        <v>5440</v>
      </c>
      <c r="BV414" s="110" t="s">
        <v>5832</v>
      </c>
      <c r="BW414" s="110" t="s">
        <v>5440</v>
      </c>
      <c r="BX414" s="110" t="s">
        <v>14</v>
      </c>
      <c r="BY414" s="110" t="e">
        <f>VLOOKUP(BO414,#REF!,10,0)</f>
        <v>#REF!</v>
      </c>
      <c r="BZ414" s="149"/>
    </row>
    <row r="415" spans="1:78" x14ac:dyDescent="0.2">
      <c r="A415" s="153" t="s">
        <v>1446</v>
      </c>
      <c r="B415" s="153"/>
      <c r="C415" s="100"/>
      <c r="D415" s="68"/>
      <c r="AM415"/>
      <c r="BO415" s="154" t="s">
        <v>595</v>
      </c>
      <c r="BP415" s="154" t="s">
        <v>3512</v>
      </c>
      <c r="BQ415" s="110" t="s">
        <v>5440</v>
      </c>
      <c r="BR415" s="110" t="s">
        <v>5440</v>
      </c>
      <c r="BS415" s="110" t="s">
        <v>5440</v>
      </c>
      <c r="BT415" s="110" t="s">
        <v>5440</v>
      </c>
      <c r="BU415" s="110" t="s">
        <v>5440</v>
      </c>
      <c r="BV415" s="110" t="s">
        <v>5440</v>
      </c>
      <c r="BW415" s="110" t="s">
        <v>5832</v>
      </c>
      <c r="BX415" s="110" t="s">
        <v>14</v>
      </c>
      <c r="BY415" s="110" t="e">
        <f>VLOOKUP(BO415,#REF!,10,0)</f>
        <v>#REF!</v>
      </c>
      <c r="BZ415" s="110"/>
    </row>
    <row r="416" spans="1:78" x14ac:dyDescent="0.2">
      <c r="A416" s="153" t="s">
        <v>1449</v>
      </c>
      <c r="B416" s="153"/>
      <c r="C416" s="100"/>
      <c r="D416" s="68"/>
      <c r="AM416"/>
      <c r="BO416" s="154" t="s">
        <v>490</v>
      </c>
      <c r="BP416" s="154" t="s">
        <v>3512</v>
      </c>
      <c r="BQ416" s="110" t="s">
        <v>5440</v>
      </c>
      <c r="BR416" s="110" t="s">
        <v>5440</v>
      </c>
      <c r="BS416" s="110" t="s">
        <v>5440</v>
      </c>
      <c r="BT416" s="110" t="s">
        <v>5440</v>
      </c>
      <c r="BU416" s="110" t="s">
        <v>5440</v>
      </c>
      <c r="BV416" s="110" t="s">
        <v>5832</v>
      </c>
      <c r="BW416" s="110" t="s">
        <v>5440</v>
      </c>
      <c r="BX416" s="110" t="s">
        <v>14</v>
      </c>
      <c r="BY416" s="110" t="e">
        <f>VLOOKUP(BO416,#REF!,10,0)</f>
        <v>#REF!</v>
      </c>
      <c r="BZ416" s="149"/>
    </row>
    <row r="417" spans="1:78" x14ac:dyDescent="0.2">
      <c r="A417" s="153" t="s">
        <v>1452</v>
      </c>
      <c r="B417" s="153"/>
      <c r="C417" s="100"/>
      <c r="D417" s="68"/>
      <c r="AM417"/>
      <c r="BO417" s="154" t="s">
        <v>6166</v>
      </c>
      <c r="BP417" s="154" t="s">
        <v>3512</v>
      </c>
      <c r="BQ417" s="110" t="s">
        <v>5440</v>
      </c>
      <c r="BR417" s="110" t="s">
        <v>5440</v>
      </c>
      <c r="BS417" s="110" t="s">
        <v>5440</v>
      </c>
      <c r="BT417" s="110" t="s">
        <v>5440</v>
      </c>
      <c r="BU417" s="110" t="s">
        <v>5440</v>
      </c>
      <c r="BV417" s="110" t="s">
        <v>5832</v>
      </c>
      <c r="BW417" s="110" t="s">
        <v>5440</v>
      </c>
      <c r="BX417" s="110" t="s">
        <v>14</v>
      </c>
      <c r="BY417" s="110" t="e">
        <f>VLOOKUP(BO417,#REF!,10,0)</f>
        <v>#REF!</v>
      </c>
      <c r="BZ417" s="149"/>
    </row>
    <row r="418" spans="1:78" x14ac:dyDescent="0.2">
      <c r="A418" s="153" t="s">
        <v>1455</v>
      </c>
      <c r="B418" s="153"/>
      <c r="C418" s="100"/>
      <c r="D418" s="68"/>
      <c r="AM418"/>
      <c r="BO418" s="154" t="s">
        <v>6167</v>
      </c>
      <c r="BP418" s="154" t="s">
        <v>3512</v>
      </c>
      <c r="BQ418" s="110" t="s">
        <v>5440</v>
      </c>
      <c r="BR418" s="110" t="s">
        <v>5440</v>
      </c>
      <c r="BS418" s="110" t="s">
        <v>5440</v>
      </c>
      <c r="BT418" s="110" t="s">
        <v>5440</v>
      </c>
      <c r="BU418" s="110" t="s">
        <v>5440</v>
      </c>
      <c r="BV418" s="110" t="s">
        <v>5440</v>
      </c>
      <c r="BW418" s="110" t="s">
        <v>5832</v>
      </c>
      <c r="BX418" s="110" t="s">
        <v>14</v>
      </c>
      <c r="BY418" s="110" t="e">
        <f>VLOOKUP(BO418,#REF!,10,0)</f>
        <v>#REF!</v>
      </c>
      <c r="BZ418" s="110"/>
    </row>
    <row r="419" spans="1:78" x14ac:dyDescent="0.2">
      <c r="A419" s="153" t="s">
        <v>1458</v>
      </c>
      <c r="B419" s="153"/>
      <c r="C419" s="100"/>
      <c r="D419" s="68"/>
      <c r="AM419"/>
      <c r="BO419" s="154" t="s">
        <v>6168</v>
      </c>
      <c r="BP419" s="154" t="s">
        <v>3512</v>
      </c>
      <c r="BQ419" s="110" t="s">
        <v>5440</v>
      </c>
      <c r="BR419" s="110" t="s">
        <v>5440</v>
      </c>
      <c r="BS419" s="110" t="s">
        <v>5440</v>
      </c>
      <c r="BT419" s="110" t="s">
        <v>5440</v>
      </c>
      <c r="BU419" s="110" t="s">
        <v>5832</v>
      </c>
      <c r="BV419" s="110" t="s">
        <v>5440</v>
      </c>
      <c r="BW419" s="110" t="s">
        <v>5440</v>
      </c>
      <c r="BX419" s="110" t="s">
        <v>14</v>
      </c>
      <c r="BY419" s="110" t="e">
        <f>VLOOKUP(BO419,#REF!,10,0)</f>
        <v>#REF!</v>
      </c>
      <c r="BZ419" s="149"/>
    </row>
    <row r="420" spans="1:78" x14ac:dyDescent="0.2">
      <c r="A420" s="153" t="s">
        <v>1460</v>
      </c>
      <c r="B420" s="153"/>
      <c r="C420" s="100"/>
      <c r="D420" s="68"/>
      <c r="AM420"/>
      <c r="BO420" s="154" t="s">
        <v>3935</v>
      </c>
      <c r="BP420" s="154" t="s">
        <v>3512</v>
      </c>
      <c r="BQ420" s="110" t="s">
        <v>5440</v>
      </c>
      <c r="BR420" s="110" t="s">
        <v>5440</v>
      </c>
      <c r="BS420" s="110" t="s">
        <v>5440</v>
      </c>
      <c r="BT420" s="110" t="s">
        <v>5440</v>
      </c>
      <c r="BU420" s="110" t="s">
        <v>5440</v>
      </c>
      <c r="BV420" s="110" t="s">
        <v>5440</v>
      </c>
      <c r="BW420" s="110" t="s">
        <v>5832</v>
      </c>
      <c r="BX420" s="110" t="s">
        <v>14</v>
      </c>
      <c r="BY420" s="110" t="e">
        <f>VLOOKUP(BO420,#REF!,10,0)</f>
        <v>#REF!</v>
      </c>
      <c r="BZ420" s="110"/>
    </row>
    <row r="421" spans="1:78" x14ac:dyDescent="0.2">
      <c r="A421" s="153" t="s">
        <v>1462</v>
      </c>
      <c r="B421" s="153"/>
      <c r="C421" s="100"/>
      <c r="D421" s="68"/>
      <c r="AM421"/>
      <c r="BO421" s="154" t="s">
        <v>1298</v>
      </c>
      <c r="BP421" s="154" t="s">
        <v>3512</v>
      </c>
      <c r="BQ421" s="110" t="s">
        <v>5440</v>
      </c>
      <c r="BR421" s="110" t="s">
        <v>5440</v>
      </c>
      <c r="BS421" s="110" t="s">
        <v>5440</v>
      </c>
      <c r="BT421" s="110" t="s">
        <v>5440</v>
      </c>
      <c r="BU421" s="110" t="s">
        <v>5440</v>
      </c>
      <c r="BV421" s="110" t="s">
        <v>5440</v>
      </c>
      <c r="BW421" s="110" t="s">
        <v>5832</v>
      </c>
      <c r="BX421" s="110" t="s">
        <v>14</v>
      </c>
      <c r="BY421" s="110" t="e">
        <f>VLOOKUP(BO421,#REF!,10,0)</f>
        <v>#REF!</v>
      </c>
      <c r="BZ421" s="110"/>
    </row>
    <row r="422" spans="1:78" x14ac:dyDescent="0.2">
      <c r="A422" s="153" t="s">
        <v>1467</v>
      </c>
      <c r="B422" s="153"/>
      <c r="C422" s="100"/>
      <c r="D422" s="68"/>
      <c r="AM422"/>
      <c r="BO422" s="154" t="s">
        <v>2081</v>
      </c>
      <c r="BP422" s="154" t="s">
        <v>3512</v>
      </c>
      <c r="BQ422" s="110" t="s">
        <v>5440</v>
      </c>
      <c r="BR422" s="110" t="s">
        <v>5440</v>
      </c>
      <c r="BS422" s="110" t="s">
        <v>5440</v>
      </c>
      <c r="BT422" s="110" t="s">
        <v>5440</v>
      </c>
      <c r="BU422" s="110" t="s">
        <v>5440</v>
      </c>
      <c r="BV422" s="110" t="s">
        <v>5440</v>
      </c>
      <c r="BW422" s="110" t="s">
        <v>5832</v>
      </c>
      <c r="BX422" s="110" t="s">
        <v>14</v>
      </c>
      <c r="BY422" s="110" t="e">
        <f>VLOOKUP(BO422,#REF!,10,0)</f>
        <v>#REF!</v>
      </c>
      <c r="BZ422" s="110"/>
    </row>
    <row r="423" spans="1:78" x14ac:dyDescent="0.2">
      <c r="A423" s="153" t="s">
        <v>1469</v>
      </c>
      <c r="B423" s="153"/>
      <c r="C423" s="100"/>
      <c r="D423" s="68"/>
      <c r="AM423"/>
      <c r="BO423" s="154" t="s">
        <v>6169</v>
      </c>
      <c r="BP423" s="154" t="s">
        <v>3512</v>
      </c>
      <c r="BQ423" s="110" t="s">
        <v>5440</v>
      </c>
      <c r="BR423" s="110" t="s">
        <v>5440</v>
      </c>
      <c r="BS423" s="110" t="s">
        <v>5440</v>
      </c>
      <c r="BT423" s="110" t="s">
        <v>5440</v>
      </c>
      <c r="BU423" s="110" t="s">
        <v>5832</v>
      </c>
      <c r="BV423" s="110" t="s">
        <v>5440</v>
      </c>
      <c r="BW423" s="110" t="s">
        <v>5440</v>
      </c>
      <c r="BX423" s="110" t="s">
        <v>14</v>
      </c>
      <c r="BY423" s="110" t="e">
        <f>VLOOKUP(BO423,#REF!,10,0)</f>
        <v>#REF!</v>
      </c>
      <c r="BZ423" s="149"/>
    </row>
    <row r="424" spans="1:78" x14ac:dyDescent="0.2">
      <c r="A424" s="153" t="s">
        <v>1471</v>
      </c>
      <c r="B424" s="153"/>
      <c r="C424" s="100"/>
      <c r="D424" s="68"/>
      <c r="AM424"/>
      <c r="BO424" s="154" t="s">
        <v>4606</v>
      </c>
      <c r="BP424" s="154" t="s">
        <v>3512</v>
      </c>
      <c r="BQ424" s="110" t="s">
        <v>5440</v>
      </c>
      <c r="BR424" s="110" t="s">
        <v>5440</v>
      </c>
      <c r="BS424" s="110" t="s">
        <v>5440</v>
      </c>
      <c r="BT424" s="110" t="s">
        <v>5440</v>
      </c>
      <c r="BU424" s="110" t="s">
        <v>5440</v>
      </c>
      <c r="BV424" s="110" t="s">
        <v>5440</v>
      </c>
      <c r="BW424" s="110" t="s">
        <v>5832</v>
      </c>
      <c r="BX424" s="110" t="s">
        <v>14</v>
      </c>
      <c r="BY424" s="110" t="e">
        <f>VLOOKUP(BO424,#REF!,10,0)</f>
        <v>#REF!</v>
      </c>
      <c r="BZ424" s="110"/>
    </row>
    <row r="425" spans="1:78" x14ac:dyDescent="0.2">
      <c r="A425" s="153" t="s">
        <v>1473</v>
      </c>
      <c r="B425" s="153"/>
      <c r="C425" s="100"/>
      <c r="D425" s="68"/>
      <c r="AM425"/>
      <c r="BO425" s="154" t="s">
        <v>597</v>
      </c>
      <c r="BP425" s="154" t="s">
        <v>3512</v>
      </c>
      <c r="BQ425" s="110" t="s">
        <v>5440</v>
      </c>
      <c r="BR425" s="110" t="s">
        <v>5440</v>
      </c>
      <c r="BS425" s="110" t="s">
        <v>5440</v>
      </c>
      <c r="BT425" s="110" t="s">
        <v>5440</v>
      </c>
      <c r="BU425" s="110" t="s">
        <v>5440</v>
      </c>
      <c r="BV425" s="110" t="s">
        <v>5440</v>
      </c>
      <c r="BW425" s="110" t="s">
        <v>5832</v>
      </c>
      <c r="BX425" s="110" t="s">
        <v>14</v>
      </c>
      <c r="BY425" s="110" t="e">
        <f>VLOOKUP(BO425,#REF!,10,0)</f>
        <v>#REF!</v>
      </c>
      <c r="BZ425" s="110"/>
    </row>
    <row r="426" spans="1:78" x14ac:dyDescent="0.2">
      <c r="A426" s="153" t="s">
        <v>1476</v>
      </c>
      <c r="B426" s="153"/>
      <c r="C426" s="100"/>
      <c r="D426" s="68"/>
      <c r="AM426"/>
      <c r="BO426" s="154" t="s">
        <v>2922</v>
      </c>
      <c r="BP426" s="154" t="s">
        <v>3512</v>
      </c>
      <c r="BQ426" s="110" t="s">
        <v>5440</v>
      </c>
      <c r="BR426" s="110" t="s">
        <v>5440</v>
      </c>
      <c r="BS426" s="110" t="s">
        <v>5440</v>
      </c>
      <c r="BT426" s="110" t="s">
        <v>5440</v>
      </c>
      <c r="BU426" s="110" t="s">
        <v>5440</v>
      </c>
      <c r="BV426" s="110" t="s">
        <v>5440</v>
      </c>
      <c r="BW426" s="110" t="s">
        <v>5832</v>
      </c>
      <c r="BX426" s="110" t="s">
        <v>14</v>
      </c>
      <c r="BY426" s="110" t="e">
        <f>VLOOKUP(BO426,#REF!,10,0)</f>
        <v>#REF!</v>
      </c>
      <c r="BZ426" s="110"/>
    </row>
    <row r="427" spans="1:78" x14ac:dyDescent="0.2">
      <c r="A427" s="153" t="s">
        <v>1479</v>
      </c>
      <c r="B427" s="153"/>
      <c r="C427" s="100"/>
      <c r="D427" s="68"/>
      <c r="AM427"/>
      <c r="BO427" s="154" t="s">
        <v>6170</v>
      </c>
      <c r="BP427" s="154" t="s">
        <v>5832</v>
      </c>
      <c r="BQ427" s="110" t="s">
        <v>5832</v>
      </c>
      <c r="BR427" s="110" t="s">
        <v>5440</v>
      </c>
      <c r="BS427" s="110" t="s">
        <v>5440</v>
      </c>
      <c r="BT427" s="110" t="s">
        <v>5440</v>
      </c>
      <c r="BU427" s="110" t="s">
        <v>5440</v>
      </c>
      <c r="BV427" s="110" t="s">
        <v>5440</v>
      </c>
      <c r="BW427" s="110" t="s">
        <v>5440</v>
      </c>
      <c r="BX427" s="110" t="s">
        <v>14</v>
      </c>
      <c r="BY427" s="110" t="e">
        <f>VLOOKUP(BO427,#REF!,10,0)</f>
        <v>#REF!</v>
      </c>
      <c r="BZ427" s="110"/>
    </row>
    <row r="428" spans="1:78" x14ac:dyDescent="0.2">
      <c r="A428" s="153" t="s">
        <v>1483</v>
      </c>
      <c r="B428" s="153"/>
      <c r="C428" s="100"/>
      <c r="D428" s="68"/>
      <c r="AM428"/>
      <c r="BO428" s="154" t="s">
        <v>2084</v>
      </c>
      <c r="BP428" s="154" t="s">
        <v>3512</v>
      </c>
      <c r="BQ428" s="110" t="s">
        <v>5440</v>
      </c>
      <c r="BR428" s="110" t="s">
        <v>5440</v>
      </c>
      <c r="BS428" s="110" t="s">
        <v>5440</v>
      </c>
      <c r="BT428" s="110" t="s">
        <v>5440</v>
      </c>
      <c r="BU428" s="110" t="s">
        <v>5440</v>
      </c>
      <c r="BV428" s="110" t="s">
        <v>5440</v>
      </c>
      <c r="BW428" s="110" t="s">
        <v>5832</v>
      </c>
      <c r="BX428" s="110" t="s">
        <v>14</v>
      </c>
      <c r="BY428" s="110" t="e">
        <f>VLOOKUP(BO428,#REF!,10,0)</f>
        <v>#REF!</v>
      </c>
      <c r="BZ428" s="110"/>
    </row>
    <row r="429" spans="1:78" x14ac:dyDescent="0.2">
      <c r="A429" s="153" t="s">
        <v>1486</v>
      </c>
      <c r="B429" s="153"/>
      <c r="C429" s="100"/>
      <c r="D429" s="68"/>
      <c r="AM429"/>
      <c r="BO429" s="154" t="s">
        <v>3754</v>
      </c>
      <c r="BP429" s="154" t="s">
        <v>3512</v>
      </c>
      <c r="BQ429" s="110" t="s">
        <v>5440</v>
      </c>
      <c r="BR429" s="110" t="s">
        <v>5440</v>
      </c>
      <c r="BS429" s="110" t="s">
        <v>5440</v>
      </c>
      <c r="BT429" s="110" t="s">
        <v>5440</v>
      </c>
      <c r="BU429" s="110" t="s">
        <v>5440</v>
      </c>
      <c r="BV429" s="110" t="s">
        <v>5440</v>
      </c>
      <c r="BW429" s="110" t="s">
        <v>5832</v>
      </c>
      <c r="BX429" s="110" t="s">
        <v>14</v>
      </c>
      <c r="BY429" s="110" t="e">
        <f>VLOOKUP(BO429,#REF!,10,0)</f>
        <v>#REF!</v>
      </c>
      <c r="BZ429" s="110"/>
    </row>
    <row r="430" spans="1:78" x14ac:dyDescent="0.2">
      <c r="A430" s="153" t="s">
        <v>1489</v>
      </c>
      <c r="B430" s="153"/>
      <c r="C430" s="100"/>
      <c r="D430" s="68"/>
      <c r="AM430"/>
      <c r="BO430" s="154" t="s">
        <v>3756</v>
      </c>
      <c r="BP430" s="154" t="s">
        <v>3512</v>
      </c>
      <c r="BQ430" s="110" t="s">
        <v>5440</v>
      </c>
      <c r="BR430" s="110" t="s">
        <v>5440</v>
      </c>
      <c r="BS430" s="110" t="s">
        <v>5440</v>
      </c>
      <c r="BT430" s="110" t="s">
        <v>5440</v>
      </c>
      <c r="BU430" s="110" t="s">
        <v>5440</v>
      </c>
      <c r="BV430" s="110" t="s">
        <v>5440</v>
      </c>
      <c r="BW430" s="110" t="s">
        <v>5832</v>
      </c>
      <c r="BX430" s="110" t="s">
        <v>14</v>
      </c>
      <c r="BY430" s="110" t="e">
        <f>VLOOKUP(BO430,#REF!,10,0)</f>
        <v>#REF!</v>
      </c>
      <c r="BZ430" s="110"/>
    </row>
    <row r="431" spans="1:78" x14ac:dyDescent="0.2">
      <c r="A431" s="153" t="s">
        <v>1492</v>
      </c>
      <c r="B431" s="153"/>
      <c r="C431" s="100"/>
      <c r="D431" s="68"/>
      <c r="AM431"/>
      <c r="BO431" s="154" t="s">
        <v>6171</v>
      </c>
      <c r="BP431" s="154" t="s">
        <v>5832</v>
      </c>
      <c r="BQ431" s="110" t="s">
        <v>5832</v>
      </c>
      <c r="BR431" s="110" t="s">
        <v>5440</v>
      </c>
      <c r="BS431" s="110" t="s">
        <v>5440</v>
      </c>
      <c r="BT431" s="110" t="s">
        <v>5440</v>
      </c>
      <c r="BU431" s="110" t="s">
        <v>5440</v>
      </c>
      <c r="BV431" s="110" t="s">
        <v>5440</v>
      </c>
      <c r="BW431" s="110" t="s">
        <v>5440</v>
      </c>
      <c r="BX431" s="110" t="s">
        <v>14</v>
      </c>
      <c r="BY431" s="110" t="e">
        <f>VLOOKUP(BO431,#REF!,10,0)</f>
        <v>#REF!</v>
      </c>
      <c r="BZ431" s="110"/>
    </row>
    <row r="432" spans="1:78" x14ac:dyDescent="0.2">
      <c r="A432" s="153" t="s">
        <v>1495</v>
      </c>
      <c r="B432" s="153"/>
      <c r="C432" s="100"/>
      <c r="D432" s="68"/>
      <c r="AM432"/>
      <c r="BO432" s="154" t="s">
        <v>6172</v>
      </c>
      <c r="BP432" s="154" t="s">
        <v>5832</v>
      </c>
      <c r="BQ432" s="110" t="s">
        <v>5832</v>
      </c>
      <c r="BR432" s="110" t="s">
        <v>5440</v>
      </c>
      <c r="BS432" s="110" t="s">
        <v>5440</v>
      </c>
      <c r="BT432" s="110" t="s">
        <v>5440</v>
      </c>
      <c r="BU432" s="110" t="s">
        <v>5440</v>
      </c>
      <c r="BV432" s="110" t="s">
        <v>5440</v>
      </c>
      <c r="BW432" s="110" t="s">
        <v>5440</v>
      </c>
      <c r="BX432" s="110" t="s">
        <v>14</v>
      </c>
      <c r="BY432" s="110" t="e">
        <f>VLOOKUP(BO432,#REF!,10,0)</f>
        <v>#REF!</v>
      </c>
      <c r="BZ432" s="110"/>
    </row>
    <row r="433" spans="1:78" x14ac:dyDescent="0.2">
      <c r="A433" s="153" t="s">
        <v>1497</v>
      </c>
      <c r="B433" s="153"/>
      <c r="C433" s="100"/>
      <c r="D433" s="68"/>
      <c r="AM433"/>
      <c r="BO433" s="154" t="s">
        <v>6173</v>
      </c>
      <c r="BP433" s="154" t="s">
        <v>3512</v>
      </c>
      <c r="BQ433" s="110" t="s">
        <v>5440</v>
      </c>
      <c r="BR433" s="110" t="s">
        <v>5440</v>
      </c>
      <c r="BS433" s="110" t="s">
        <v>5440</v>
      </c>
      <c r="BT433" s="110" t="s">
        <v>5440</v>
      </c>
      <c r="BU433" s="110" t="s">
        <v>5440</v>
      </c>
      <c r="BV433" s="110" t="s">
        <v>5440</v>
      </c>
      <c r="BW433" s="110" t="s">
        <v>5832</v>
      </c>
      <c r="BX433" s="110" t="s">
        <v>14</v>
      </c>
      <c r="BY433" s="110" t="e">
        <f>VLOOKUP(BO433,#REF!,10,0)</f>
        <v>#REF!</v>
      </c>
      <c r="BZ433" s="110"/>
    </row>
    <row r="434" spans="1:78" x14ac:dyDescent="0.2">
      <c r="A434" s="153" t="s">
        <v>1499</v>
      </c>
      <c r="B434" s="153"/>
      <c r="C434" s="100"/>
      <c r="D434" s="68"/>
      <c r="AM434"/>
      <c r="BO434" s="154" t="s">
        <v>5281</v>
      </c>
      <c r="BP434" s="154" t="s">
        <v>3512</v>
      </c>
      <c r="BQ434" s="110" t="s">
        <v>5440</v>
      </c>
      <c r="BR434" s="110" t="s">
        <v>5440</v>
      </c>
      <c r="BS434" s="110" t="s">
        <v>5440</v>
      </c>
      <c r="BT434" s="110" t="s">
        <v>5440</v>
      </c>
      <c r="BU434" s="110" t="s">
        <v>5440</v>
      </c>
      <c r="BV434" s="110" t="s">
        <v>5440</v>
      </c>
      <c r="BW434" s="110" t="s">
        <v>5832</v>
      </c>
      <c r="BX434" s="110" t="s">
        <v>14</v>
      </c>
      <c r="BY434" s="110" t="e">
        <f>VLOOKUP(BO434,#REF!,10,0)</f>
        <v>#REF!</v>
      </c>
      <c r="BZ434" s="110"/>
    </row>
    <row r="435" spans="1:78" x14ac:dyDescent="0.2">
      <c r="A435" s="153" t="s">
        <v>1502</v>
      </c>
      <c r="B435" s="153"/>
      <c r="C435" s="100"/>
      <c r="D435" s="68"/>
      <c r="AM435"/>
      <c r="BO435" s="154" t="s">
        <v>6174</v>
      </c>
      <c r="BP435" s="154" t="s">
        <v>3512</v>
      </c>
      <c r="BQ435" s="110" t="s">
        <v>5440</v>
      </c>
      <c r="BR435" s="110" t="s">
        <v>5440</v>
      </c>
      <c r="BS435" s="110" t="s">
        <v>5440</v>
      </c>
      <c r="BT435" s="110" t="s">
        <v>5440</v>
      </c>
      <c r="BU435" s="110" t="s">
        <v>5440</v>
      </c>
      <c r="BV435" s="110" t="s">
        <v>5440</v>
      </c>
      <c r="BW435" s="110" t="s">
        <v>5832</v>
      </c>
      <c r="BX435" s="110" t="s">
        <v>14</v>
      </c>
      <c r="BY435" s="110" t="e">
        <f>VLOOKUP(BO435,#REF!,10,0)</f>
        <v>#REF!</v>
      </c>
      <c r="BZ435" s="110"/>
    </row>
    <row r="436" spans="1:78" x14ac:dyDescent="0.2">
      <c r="A436" s="153" t="s">
        <v>1505</v>
      </c>
      <c r="B436" s="153"/>
      <c r="C436" s="100"/>
      <c r="D436" s="68"/>
      <c r="AM436"/>
      <c r="BO436" s="154" t="s">
        <v>3321</v>
      </c>
      <c r="BP436" s="154" t="s">
        <v>3512</v>
      </c>
      <c r="BQ436" s="110" t="s">
        <v>5440</v>
      </c>
      <c r="BR436" s="110" t="s">
        <v>5440</v>
      </c>
      <c r="BS436" s="110" t="s">
        <v>5440</v>
      </c>
      <c r="BT436" s="110" t="s">
        <v>5440</v>
      </c>
      <c r="BU436" s="110" t="s">
        <v>5440</v>
      </c>
      <c r="BV436" s="110" t="s">
        <v>5440</v>
      </c>
      <c r="BW436" s="110" t="s">
        <v>5832</v>
      </c>
      <c r="BX436" s="110" t="s">
        <v>14</v>
      </c>
      <c r="BY436" s="110" t="e">
        <f>VLOOKUP(BO436,#REF!,10,0)</f>
        <v>#REF!</v>
      </c>
      <c r="BZ436" s="110"/>
    </row>
    <row r="437" spans="1:78" x14ac:dyDescent="0.2">
      <c r="A437" s="153" t="s">
        <v>1507</v>
      </c>
      <c r="B437" s="153"/>
      <c r="C437" s="100"/>
      <c r="D437" s="68"/>
      <c r="AM437"/>
      <c r="BO437" s="154" t="s">
        <v>1492</v>
      </c>
      <c r="BP437" s="154" t="s">
        <v>3512</v>
      </c>
      <c r="BQ437" s="110" t="s">
        <v>5440</v>
      </c>
      <c r="BR437" s="110" t="s">
        <v>5440</v>
      </c>
      <c r="BS437" s="110" t="s">
        <v>5440</v>
      </c>
      <c r="BT437" s="110" t="s">
        <v>5440</v>
      </c>
      <c r="BU437" s="110" t="s">
        <v>5440</v>
      </c>
      <c r="BV437" s="110" t="s">
        <v>5440</v>
      </c>
      <c r="BW437" s="110" t="s">
        <v>5832</v>
      </c>
      <c r="BX437" s="110" t="s">
        <v>14</v>
      </c>
      <c r="BY437" s="110" t="e">
        <f>VLOOKUP(BO437,#REF!,10,0)</f>
        <v>#REF!</v>
      </c>
      <c r="BZ437" s="110"/>
    </row>
    <row r="438" spans="1:78" x14ac:dyDescent="0.2">
      <c r="A438" s="153" t="s">
        <v>1509</v>
      </c>
      <c r="B438" s="153"/>
      <c r="C438" s="100"/>
      <c r="D438" s="68"/>
      <c r="AM438"/>
      <c r="BO438" s="154" t="s">
        <v>4177</v>
      </c>
      <c r="BP438" s="154" t="s">
        <v>3512</v>
      </c>
      <c r="BQ438" s="110" t="s">
        <v>5440</v>
      </c>
      <c r="BR438" s="110" t="s">
        <v>5440</v>
      </c>
      <c r="BS438" s="110" t="s">
        <v>5440</v>
      </c>
      <c r="BT438" s="110" t="s">
        <v>5440</v>
      </c>
      <c r="BU438" s="110" t="s">
        <v>5440</v>
      </c>
      <c r="BV438" s="110" t="s">
        <v>5440</v>
      </c>
      <c r="BW438" s="110" t="s">
        <v>5832</v>
      </c>
      <c r="BX438" s="110" t="s">
        <v>14</v>
      </c>
      <c r="BY438" s="110" t="e">
        <f>VLOOKUP(BO438,#REF!,10,0)</f>
        <v>#REF!</v>
      </c>
      <c r="BZ438" s="110"/>
    </row>
    <row r="439" spans="1:78" x14ac:dyDescent="0.2">
      <c r="A439" s="153" t="s">
        <v>1511</v>
      </c>
      <c r="B439" s="153"/>
      <c r="C439" s="100"/>
      <c r="D439" s="68"/>
      <c r="AM439"/>
      <c r="BO439" s="154" t="s">
        <v>6175</v>
      </c>
      <c r="BP439" s="154" t="s">
        <v>3512</v>
      </c>
      <c r="BQ439" s="110" t="s">
        <v>5440</v>
      </c>
      <c r="BR439" s="110" t="s">
        <v>5440</v>
      </c>
      <c r="BS439" s="110" t="s">
        <v>5832</v>
      </c>
      <c r="BT439" s="110" t="s">
        <v>5440</v>
      </c>
      <c r="BU439" s="110" t="s">
        <v>5440</v>
      </c>
      <c r="BV439" s="110" t="s">
        <v>5440</v>
      </c>
      <c r="BW439" s="110" t="s">
        <v>5832</v>
      </c>
      <c r="BX439" s="110" t="s">
        <v>14</v>
      </c>
      <c r="BY439" s="110" t="e">
        <f>VLOOKUP(BO439,#REF!,10,0)</f>
        <v>#REF!</v>
      </c>
      <c r="BZ439" s="110"/>
    </row>
    <row r="440" spans="1:78" x14ac:dyDescent="0.2">
      <c r="A440" s="153" t="s">
        <v>1513</v>
      </c>
      <c r="B440" s="153"/>
      <c r="C440" s="100"/>
      <c r="D440" s="68"/>
      <c r="AM440"/>
      <c r="BO440" s="154" t="s">
        <v>1301</v>
      </c>
      <c r="BP440" s="154" t="s">
        <v>5832</v>
      </c>
      <c r="BQ440" s="110" t="s">
        <v>5440</v>
      </c>
      <c r="BR440" s="110" t="s">
        <v>5440</v>
      </c>
      <c r="BS440" s="110" t="s">
        <v>5440</v>
      </c>
      <c r="BT440" s="110" t="s">
        <v>5440</v>
      </c>
      <c r="BU440" s="110" t="s">
        <v>5440</v>
      </c>
      <c r="BV440" s="110" t="s">
        <v>5440</v>
      </c>
      <c r="BW440" s="110" t="s">
        <v>5832</v>
      </c>
      <c r="BX440" s="110" t="s">
        <v>14</v>
      </c>
      <c r="BY440" s="110" t="e">
        <f>VLOOKUP(BO440,#REF!,10,0)</f>
        <v>#REF!</v>
      </c>
      <c r="BZ440" s="110"/>
    </row>
    <row r="441" spans="1:78" x14ac:dyDescent="0.2">
      <c r="A441" s="153" t="s">
        <v>1515</v>
      </c>
      <c r="B441" s="153"/>
      <c r="C441" s="100"/>
      <c r="D441" s="68"/>
      <c r="AM441"/>
      <c r="BO441" s="154" t="s">
        <v>6176</v>
      </c>
      <c r="BP441" s="154" t="s">
        <v>3512</v>
      </c>
      <c r="BQ441" s="110" t="s">
        <v>5440</v>
      </c>
      <c r="BR441" s="110" t="s">
        <v>5440</v>
      </c>
      <c r="BS441" s="110" t="s">
        <v>5832</v>
      </c>
      <c r="BT441" s="110" t="s">
        <v>5440</v>
      </c>
      <c r="BU441" s="110" t="s">
        <v>5440</v>
      </c>
      <c r="BV441" s="110" t="s">
        <v>5440</v>
      </c>
      <c r="BW441" s="110" t="s">
        <v>5832</v>
      </c>
      <c r="BX441" s="110" t="s">
        <v>14</v>
      </c>
      <c r="BY441" s="110" t="e">
        <f>VLOOKUP(BO441,#REF!,10,0)</f>
        <v>#REF!</v>
      </c>
      <c r="BZ441" s="110"/>
    </row>
    <row r="442" spans="1:78" x14ac:dyDescent="0.2">
      <c r="A442" s="153" t="s">
        <v>1518</v>
      </c>
      <c r="B442" s="153"/>
      <c r="C442" s="100"/>
      <c r="D442" s="68"/>
      <c r="AM442"/>
      <c r="BO442" s="154" t="s">
        <v>6177</v>
      </c>
      <c r="BP442" s="154" t="s">
        <v>5832</v>
      </c>
      <c r="BQ442" s="110" t="s">
        <v>5440</v>
      </c>
      <c r="BR442" s="110" t="s">
        <v>5440</v>
      </c>
      <c r="BS442" s="110" t="s">
        <v>5440</v>
      </c>
      <c r="BT442" s="110" t="s">
        <v>5440</v>
      </c>
      <c r="BU442" s="110" t="s">
        <v>5440</v>
      </c>
      <c r="BV442" s="110" t="s">
        <v>5440</v>
      </c>
      <c r="BW442" s="110" t="s">
        <v>5832</v>
      </c>
      <c r="BX442" s="110" t="s">
        <v>14</v>
      </c>
      <c r="BY442" s="110" t="e">
        <f>VLOOKUP(BO442,#REF!,10,0)</f>
        <v>#REF!</v>
      </c>
      <c r="BZ442" s="110"/>
    </row>
    <row r="443" spans="1:78" x14ac:dyDescent="0.2">
      <c r="A443" s="153" t="s">
        <v>1520</v>
      </c>
      <c r="B443" s="153"/>
      <c r="C443" s="100"/>
      <c r="D443" s="68"/>
      <c r="AM443"/>
      <c r="BO443" s="154" t="s">
        <v>6178</v>
      </c>
      <c r="BP443" s="154" t="s">
        <v>3512</v>
      </c>
      <c r="BQ443" s="110" t="s">
        <v>5440</v>
      </c>
      <c r="BR443" s="110" t="s">
        <v>5440</v>
      </c>
      <c r="BS443" s="110" t="s">
        <v>5440</v>
      </c>
      <c r="BT443" s="110" t="s">
        <v>5440</v>
      </c>
      <c r="BU443" s="110" t="s">
        <v>5440</v>
      </c>
      <c r="BV443" s="110" t="s">
        <v>5440</v>
      </c>
      <c r="BW443" s="110" t="s">
        <v>5832</v>
      </c>
      <c r="BX443" s="110" t="s">
        <v>14</v>
      </c>
      <c r="BY443" s="110" t="e">
        <f>VLOOKUP(BO443,#REF!,10,0)</f>
        <v>#REF!</v>
      </c>
      <c r="BZ443" s="110"/>
    </row>
    <row r="444" spans="1:78" x14ac:dyDescent="0.2">
      <c r="A444" s="153" t="s">
        <v>1522</v>
      </c>
      <c r="B444" s="153"/>
      <c r="C444" s="100"/>
      <c r="D444" s="68"/>
      <c r="AM444"/>
      <c r="BO444" s="154" t="s">
        <v>6179</v>
      </c>
      <c r="BP444" s="154" t="s">
        <v>3512</v>
      </c>
      <c r="BQ444" s="110" t="s">
        <v>5440</v>
      </c>
      <c r="BR444" s="110" t="s">
        <v>5440</v>
      </c>
      <c r="BS444" s="110" t="s">
        <v>5440</v>
      </c>
      <c r="BT444" s="110" t="s">
        <v>5440</v>
      </c>
      <c r="BU444" s="110" t="s">
        <v>5440</v>
      </c>
      <c r="BV444" s="110" t="s">
        <v>5832</v>
      </c>
      <c r="BW444" s="110" t="s">
        <v>5440</v>
      </c>
      <c r="BX444" s="110" t="s">
        <v>14</v>
      </c>
      <c r="BY444" s="110" t="e">
        <f>VLOOKUP(BO444,#REF!,10,0)</f>
        <v>#REF!</v>
      </c>
      <c r="BZ444" s="149"/>
    </row>
    <row r="445" spans="1:78" x14ac:dyDescent="0.2">
      <c r="A445" s="153" t="s">
        <v>1524</v>
      </c>
      <c r="B445" s="153"/>
      <c r="C445" s="100"/>
      <c r="D445" s="68"/>
      <c r="AM445"/>
      <c r="BO445" s="154" t="s">
        <v>493</v>
      </c>
      <c r="BP445" s="154" t="s">
        <v>3512</v>
      </c>
      <c r="BQ445" s="110" t="s">
        <v>5440</v>
      </c>
      <c r="BR445" s="110" t="s">
        <v>5440</v>
      </c>
      <c r="BS445" s="110" t="s">
        <v>5440</v>
      </c>
      <c r="BT445" s="110" t="s">
        <v>5440</v>
      </c>
      <c r="BU445" s="110" t="s">
        <v>5440</v>
      </c>
      <c r="BV445" s="110" t="s">
        <v>5440</v>
      </c>
      <c r="BW445" s="110" t="s">
        <v>5832</v>
      </c>
      <c r="BX445" s="110" t="s">
        <v>14</v>
      </c>
      <c r="BY445" s="110" t="e">
        <f>VLOOKUP(BO445,#REF!,10,0)</f>
        <v>#REF!</v>
      </c>
      <c r="BZ445" s="110"/>
    </row>
    <row r="446" spans="1:78" x14ac:dyDescent="0.2">
      <c r="A446" s="153" t="s">
        <v>1527</v>
      </c>
      <c r="B446" s="153"/>
      <c r="C446" s="100"/>
      <c r="D446" s="68"/>
      <c r="AM446"/>
      <c r="BO446" s="154" t="s">
        <v>6180</v>
      </c>
      <c r="BP446" s="154" t="s">
        <v>3512</v>
      </c>
      <c r="BQ446" s="110" t="s">
        <v>5440</v>
      </c>
      <c r="BR446" s="110" t="s">
        <v>5440</v>
      </c>
      <c r="BS446" s="110" t="s">
        <v>5440</v>
      </c>
      <c r="BT446" s="110" t="s">
        <v>5440</v>
      </c>
      <c r="BU446" s="110" t="s">
        <v>5440</v>
      </c>
      <c r="BV446" s="110" t="s">
        <v>5440</v>
      </c>
      <c r="BW446" s="110" t="s">
        <v>5832</v>
      </c>
      <c r="BX446" s="110" t="s">
        <v>14</v>
      </c>
      <c r="BY446" s="110" t="e">
        <f>VLOOKUP(BO446,#REF!,10,0)</f>
        <v>#REF!</v>
      </c>
      <c r="BZ446" s="110"/>
    </row>
    <row r="447" spans="1:78" x14ac:dyDescent="0.2">
      <c r="A447" s="153" t="s">
        <v>1529</v>
      </c>
      <c r="B447" s="153"/>
      <c r="C447" s="100"/>
      <c r="D447" s="68"/>
      <c r="AM447"/>
      <c r="BO447" s="154" t="s">
        <v>604</v>
      </c>
      <c r="BP447" s="154" t="s">
        <v>5832</v>
      </c>
      <c r="BQ447" s="110" t="s">
        <v>5440</v>
      </c>
      <c r="BR447" s="110" t="s">
        <v>5440</v>
      </c>
      <c r="BS447" s="110" t="s">
        <v>5832</v>
      </c>
      <c r="BT447" s="110" t="s">
        <v>5440</v>
      </c>
      <c r="BU447" s="110" t="s">
        <v>5440</v>
      </c>
      <c r="BV447" s="110" t="s">
        <v>5440</v>
      </c>
      <c r="BW447" s="110" t="s">
        <v>5832</v>
      </c>
      <c r="BX447" s="110" t="s">
        <v>14</v>
      </c>
      <c r="BY447" s="110" t="e">
        <f>VLOOKUP(BO447,#REF!,10,0)</f>
        <v>#REF!</v>
      </c>
      <c r="BZ447" s="110"/>
    </row>
    <row r="448" spans="1:78" x14ac:dyDescent="0.2">
      <c r="A448" s="153" t="s">
        <v>1532</v>
      </c>
      <c r="B448" s="153"/>
      <c r="C448" s="100"/>
      <c r="D448" s="68"/>
      <c r="AM448"/>
      <c r="BO448" s="154" t="s">
        <v>1173</v>
      </c>
      <c r="BP448" s="154" t="s">
        <v>3512</v>
      </c>
      <c r="BQ448" s="110" t="s">
        <v>5440</v>
      </c>
      <c r="BR448" s="110" t="s">
        <v>5440</v>
      </c>
      <c r="BS448" s="110" t="s">
        <v>5440</v>
      </c>
      <c r="BT448" s="110" t="s">
        <v>5440</v>
      </c>
      <c r="BU448" s="110" t="s">
        <v>5440</v>
      </c>
      <c r="BV448" s="110" t="s">
        <v>5832</v>
      </c>
      <c r="BW448" s="110" t="s">
        <v>5440</v>
      </c>
      <c r="BX448" s="110" t="s">
        <v>14</v>
      </c>
      <c r="BY448" s="110" t="e">
        <f>VLOOKUP(BO448,#REF!,10,0)</f>
        <v>#REF!</v>
      </c>
      <c r="BZ448" s="149"/>
    </row>
    <row r="449" spans="1:78" x14ac:dyDescent="0.2">
      <c r="A449" s="153" t="s">
        <v>1535</v>
      </c>
      <c r="B449" s="153"/>
      <c r="C449" s="100"/>
      <c r="D449" s="68"/>
      <c r="AM449"/>
      <c r="BO449" s="154" t="s">
        <v>2386</v>
      </c>
      <c r="BP449" s="154" t="s">
        <v>3512</v>
      </c>
      <c r="BQ449" s="110" t="s">
        <v>5440</v>
      </c>
      <c r="BR449" s="110" t="s">
        <v>5440</v>
      </c>
      <c r="BS449" s="110" t="s">
        <v>5440</v>
      </c>
      <c r="BT449" s="110" t="s">
        <v>5440</v>
      </c>
      <c r="BU449" s="110" t="s">
        <v>5440</v>
      </c>
      <c r="BV449" s="110" t="s">
        <v>5440</v>
      </c>
      <c r="BW449" s="110" t="s">
        <v>5832</v>
      </c>
      <c r="BX449" s="110" t="s">
        <v>14</v>
      </c>
      <c r="BY449" s="110" t="e">
        <f>VLOOKUP(BO449,#REF!,10,0)</f>
        <v>#REF!</v>
      </c>
      <c r="BZ449" s="110"/>
    </row>
    <row r="450" spans="1:78" x14ac:dyDescent="0.2">
      <c r="A450" s="153" t="s">
        <v>1538</v>
      </c>
      <c r="B450" s="153"/>
      <c r="C450" s="100"/>
      <c r="D450" s="68"/>
      <c r="AM450"/>
      <c r="BO450" s="154" t="s">
        <v>6181</v>
      </c>
      <c r="BP450" s="154" t="s">
        <v>5832</v>
      </c>
      <c r="BQ450" s="110" t="s">
        <v>5440</v>
      </c>
      <c r="BR450" s="110" t="s">
        <v>5440</v>
      </c>
      <c r="BS450" s="110" t="s">
        <v>5832</v>
      </c>
      <c r="BT450" s="110" t="s">
        <v>5440</v>
      </c>
      <c r="BU450" s="110" t="s">
        <v>5440</v>
      </c>
      <c r="BV450" s="110" t="s">
        <v>5440</v>
      </c>
      <c r="BW450" s="110" t="s">
        <v>5832</v>
      </c>
      <c r="BX450" s="110" t="s">
        <v>14</v>
      </c>
      <c r="BY450" s="110" t="e">
        <f>VLOOKUP(BO450,#REF!,10,0)</f>
        <v>#REF!</v>
      </c>
      <c r="BZ450" s="110"/>
    </row>
    <row r="451" spans="1:78" x14ac:dyDescent="0.2">
      <c r="A451" s="153" t="s">
        <v>1541</v>
      </c>
      <c r="B451" s="153"/>
      <c r="C451" s="100"/>
      <c r="D451" s="68"/>
      <c r="AM451"/>
      <c r="BO451" s="154" t="s">
        <v>1495</v>
      </c>
      <c r="BP451" s="154" t="s">
        <v>3512</v>
      </c>
      <c r="BQ451" s="110" t="s">
        <v>5440</v>
      </c>
      <c r="BR451" s="110" t="s">
        <v>5440</v>
      </c>
      <c r="BS451" s="110" t="s">
        <v>5832</v>
      </c>
      <c r="BT451" s="110" t="s">
        <v>5440</v>
      </c>
      <c r="BU451" s="110" t="s">
        <v>5440</v>
      </c>
      <c r="BV451" s="110" t="s">
        <v>5440</v>
      </c>
      <c r="BW451" s="110" t="s">
        <v>5832</v>
      </c>
      <c r="BX451" s="110" t="s">
        <v>14</v>
      </c>
      <c r="BY451" s="110" t="e">
        <f>VLOOKUP(BO451,#REF!,10,0)</f>
        <v>#REF!</v>
      </c>
      <c r="BZ451" s="110"/>
    </row>
    <row r="452" spans="1:78" x14ac:dyDescent="0.2">
      <c r="A452" s="153" t="s">
        <v>1544</v>
      </c>
      <c r="B452" s="153"/>
      <c r="C452" s="100"/>
      <c r="D452" s="68"/>
      <c r="AM452"/>
      <c r="BO452" s="154" t="s">
        <v>1753</v>
      </c>
      <c r="BP452" s="154" t="s">
        <v>3512</v>
      </c>
      <c r="BQ452" s="110" t="s">
        <v>5440</v>
      </c>
      <c r="BR452" s="110" t="s">
        <v>5440</v>
      </c>
      <c r="BS452" s="110" t="s">
        <v>5440</v>
      </c>
      <c r="BT452" s="110" t="s">
        <v>5440</v>
      </c>
      <c r="BU452" s="110" t="s">
        <v>5440</v>
      </c>
      <c r="BV452" s="110" t="s">
        <v>5440</v>
      </c>
      <c r="BW452" s="110" t="s">
        <v>5832</v>
      </c>
      <c r="BX452" s="110" t="s">
        <v>14</v>
      </c>
      <c r="BY452" s="110" t="e">
        <f>VLOOKUP(BO452,#REF!,10,0)</f>
        <v>#REF!</v>
      </c>
      <c r="BZ452" s="110"/>
    </row>
    <row r="453" spans="1:78" x14ac:dyDescent="0.2">
      <c r="A453" s="153" t="s">
        <v>1546</v>
      </c>
      <c r="B453" s="153"/>
      <c r="C453" s="100"/>
      <c r="D453" s="68"/>
      <c r="AM453"/>
      <c r="BO453" s="154" t="s">
        <v>6182</v>
      </c>
      <c r="BP453" s="154" t="s">
        <v>3512</v>
      </c>
      <c r="BQ453" s="110" t="s">
        <v>5440</v>
      </c>
      <c r="BR453" s="110" t="s">
        <v>5440</v>
      </c>
      <c r="BS453" s="110" t="s">
        <v>5440</v>
      </c>
      <c r="BT453" s="110" t="s">
        <v>5440</v>
      </c>
      <c r="BU453" s="110" t="s">
        <v>5832</v>
      </c>
      <c r="BV453" s="110" t="s">
        <v>5440</v>
      </c>
      <c r="BW453" s="110" t="s">
        <v>5440</v>
      </c>
      <c r="BX453" s="110" t="s">
        <v>14</v>
      </c>
      <c r="BY453" s="110" t="e">
        <f>VLOOKUP(BO453,#REF!,10,0)</f>
        <v>#REF!</v>
      </c>
      <c r="BZ453" s="149"/>
    </row>
    <row r="454" spans="1:78" x14ac:dyDescent="0.2">
      <c r="A454" s="153" t="s">
        <v>1548</v>
      </c>
      <c r="B454" s="153"/>
      <c r="C454" s="100"/>
      <c r="D454" s="68"/>
      <c r="AM454"/>
      <c r="BO454" s="154" t="s">
        <v>6183</v>
      </c>
      <c r="BP454" s="154" t="s">
        <v>3512</v>
      </c>
      <c r="BQ454" s="110" t="s">
        <v>5440</v>
      </c>
      <c r="BR454" s="110" t="s">
        <v>5440</v>
      </c>
      <c r="BS454" s="110" t="s">
        <v>5832</v>
      </c>
      <c r="BT454" s="110" t="s">
        <v>5440</v>
      </c>
      <c r="BU454" s="110" t="s">
        <v>5440</v>
      </c>
      <c r="BV454" s="110" t="s">
        <v>5440</v>
      </c>
      <c r="BW454" s="110" t="s">
        <v>5832</v>
      </c>
      <c r="BX454" s="110" t="s">
        <v>14</v>
      </c>
      <c r="BY454" s="110" t="e">
        <f>VLOOKUP(BO454,#REF!,10,0)</f>
        <v>#REF!</v>
      </c>
      <c r="BZ454" s="110"/>
    </row>
    <row r="455" spans="1:78" x14ac:dyDescent="0.2">
      <c r="A455" s="153" t="s">
        <v>1550</v>
      </c>
      <c r="B455" s="153"/>
      <c r="C455" s="100"/>
      <c r="D455" s="68"/>
      <c r="AM455"/>
      <c r="BO455" s="154" t="s">
        <v>6184</v>
      </c>
      <c r="BP455" s="154" t="s">
        <v>3512</v>
      </c>
      <c r="BQ455" s="110" t="s">
        <v>5440</v>
      </c>
      <c r="BR455" s="110" t="s">
        <v>5440</v>
      </c>
      <c r="BS455" s="110" t="s">
        <v>5440</v>
      </c>
      <c r="BT455" s="110" t="s">
        <v>5440</v>
      </c>
      <c r="BU455" s="110" t="s">
        <v>5440</v>
      </c>
      <c r="BV455" s="110" t="s">
        <v>5440</v>
      </c>
      <c r="BW455" s="110" t="s">
        <v>5832</v>
      </c>
      <c r="BX455" s="110" t="s">
        <v>14</v>
      </c>
      <c r="BY455" s="110" t="e">
        <f>VLOOKUP(BO455,#REF!,10,0)</f>
        <v>#REF!</v>
      </c>
      <c r="BZ455" s="110"/>
    </row>
    <row r="456" spans="1:78" x14ac:dyDescent="0.2">
      <c r="A456" s="153" t="s">
        <v>1552</v>
      </c>
      <c r="B456" s="153"/>
      <c r="C456" s="100"/>
      <c r="D456" s="68"/>
      <c r="AM456"/>
      <c r="BO456" s="154" t="s">
        <v>3857</v>
      </c>
      <c r="BP456" s="154" t="s">
        <v>3512</v>
      </c>
      <c r="BQ456" s="110" t="s">
        <v>5440</v>
      </c>
      <c r="BR456" s="110" t="s">
        <v>5440</v>
      </c>
      <c r="BS456" s="110" t="s">
        <v>5440</v>
      </c>
      <c r="BT456" s="110" t="s">
        <v>5440</v>
      </c>
      <c r="BU456" s="110" t="s">
        <v>5440</v>
      </c>
      <c r="BV456" s="110" t="s">
        <v>5440</v>
      </c>
      <c r="BW456" s="110" t="s">
        <v>5832</v>
      </c>
      <c r="BX456" s="110" t="s">
        <v>14</v>
      </c>
      <c r="BY456" s="110" t="e">
        <f>VLOOKUP(BO456,#REF!,10,0)</f>
        <v>#REF!</v>
      </c>
      <c r="BZ456" s="110"/>
    </row>
    <row r="457" spans="1:78" x14ac:dyDescent="0.2">
      <c r="A457" s="153" t="s">
        <v>1554</v>
      </c>
      <c r="B457" s="153"/>
      <c r="C457" s="100"/>
      <c r="D457" s="68"/>
      <c r="AM457"/>
      <c r="BO457" s="154" t="s">
        <v>3056</v>
      </c>
      <c r="BP457" s="154" t="s">
        <v>5832</v>
      </c>
      <c r="BQ457" s="110" t="s">
        <v>5440</v>
      </c>
      <c r="BR457" s="110" t="s">
        <v>5440</v>
      </c>
      <c r="BS457" s="110" t="s">
        <v>5440</v>
      </c>
      <c r="BT457" s="110" t="s">
        <v>5440</v>
      </c>
      <c r="BU457" s="110" t="s">
        <v>5440</v>
      </c>
      <c r="BV457" s="110" t="s">
        <v>5440</v>
      </c>
      <c r="BW457" s="110" t="s">
        <v>5832</v>
      </c>
      <c r="BX457" s="110" t="s">
        <v>14</v>
      </c>
      <c r="BY457" s="110" t="e">
        <f>VLOOKUP(BO457,#REF!,10,0)</f>
        <v>#REF!</v>
      </c>
      <c r="BZ457" s="110"/>
    </row>
    <row r="458" spans="1:78" x14ac:dyDescent="0.2">
      <c r="A458" s="153" t="s">
        <v>1556</v>
      </c>
      <c r="B458" s="153"/>
      <c r="C458" s="100"/>
      <c r="D458" s="68"/>
      <c r="AM458"/>
      <c r="BO458" s="154" t="s">
        <v>1416</v>
      </c>
      <c r="BP458" s="154" t="s">
        <v>3512</v>
      </c>
      <c r="BQ458" s="110" t="s">
        <v>5440</v>
      </c>
      <c r="BR458" s="110" t="s">
        <v>5440</v>
      </c>
      <c r="BS458" s="110" t="s">
        <v>5440</v>
      </c>
      <c r="BT458" s="110" t="s">
        <v>5440</v>
      </c>
      <c r="BU458" s="110" t="s">
        <v>5440</v>
      </c>
      <c r="BV458" s="110" t="s">
        <v>5440</v>
      </c>
      <c r="BW458" s="110" t="s">
        <v>5832</v>
      </c>
      <c r="BX458" s="110" t="s">
        <v>14</v>
      </c>
      <c r="BY458" s="110" t="e">
        <f>VLOOKUP(BO458,#REF!,10,0)</f>
        <v>#REF!</v>
      </c>
      <c r="BZ458" s="110"/>
    </row>
    <row r="459" spans="1:78" x14ac:dyDescent="0.2">
      <c r="A459" s="153" t="s">
        <v>1559</v>
      </c>
      <c r="B459" s="153"/>
      <c r="C459" s="100"/>
      <c r="D459" s="68"/>
      <c r="AM459"/>
      <c r="BO459" s="154" t="s">
        <v>6185</v>
      </c>
      <c r="BP459" s="154" t="s">
        <v>3512</v>
      </c>
      <c r="BQ459" s="110" t="s">
        <v>5440</v>
      </c>
      <c r="BR459" s="110" t="s">
        <v>5440</v>
      </c>
      <c r="BS459" s="110" t="s">
        <v>5440</v>
      </c>
      <c r="BT459" s="110" t="s">
        <v>5440</v>
      </c>
      <c r="BU459" s="110" t="s">
        <v>5440</v>
      </c>
      <c r="BV459" s="110" t="s">
        <v>5440</v>
      </c>
      <c r="BW459" s="110" t="s">
        <v>5832</v>
      </c>
      <c r="BX459" s="110" t="s">
        <v>14</v>
      </c>
      <c r="BY459" s="110" t="e">
        <f>VLOOKUP(BO459,#REF!,10,0)</f>
        <v>#REF!</v>
      </c>
      <c r="BZ459" s="110"/>
    </row>
    <row r="460" spans="1:78" x14ac:dyDescent="0.2">
      <c r="A460" s="153" t="s">
        <v>1562</v>
      </c>
      <c r="B460" s="153"/>
      <c r="C460" s="100"/>
      <c r="D460" s="68"/>
      <c r="AM460"/>
      <c r="BO460" s="154" t="s">
        <v>6186</v>
      </c>
      <c r="BP460" s="154" t="s">
        <v>3512</v>
      </c>
      <c r="BQ460" s="110" t="s">
        <v>5440</v>
      </c>
      <c r="BR460" s="110" t="s">
        <v>5440</v>
      </c>
      <c r="BS460" s="110" t="s">
        <v>5440</v>
      </c>
      <c r="BT460" s="110" t="s">
        <v>5440</v>
      </c>
      <c r="BU460" s="110" t="s">
        <v>5440</v>
      </c>
      <c r="BV460" s="110" t="s">
        <v>5832</v>
      </c>
      <c r="BW460" s="110" t="s">
        <v>5440</v>
      </c>
      <c r="BX460" s="110" t="s">
        <v>14</v>
      </c>
      <c r="BY460" s="110" t="e">
        <f>VLOOKUP(BO460,#REF!,10,0)</f>
        <v>#REF!</v>
      </c>
      <c r="BZ460" s="149"/>
    </row>
    <row r="461" spans="1:78" x14ac:dyDescent="0.2">
      <c r="A461" s="153" t="s">
        <v>1565</v>
      </c>
      <c r="B461" s="153"/>
      <c r="C461" s="100"/>
      <c r="D461" s="68"/>
      <c r="AM461"/>
      <c r="BO461" s="154" t="s">
        <v>878</v>
      </c>
      <c r="BP461" s="154" t="s">
        <v>3512</v>
      </c>
      <c r="BQ461" s="110" t="s">
        <v>5440</v>
      </c>
      <c r="BR461" s="110" t="s">
        <v>5440</v>
      </c>
      <c r="BS461" s="110" t="s">
        <v>5440</v>
      </c>
      <c r="BT461" s="110" t="s">
        <v>5440</v>
      </c>
      <c r="BU461" s="110" t="s">
        <v>5440</v>
      </c>
      <c r="BV461" s="110" t="s">
        <v>5440</v>
      </c>
      <c r="BW461" s="110" t="s">
        <v>5832</v>
      </c>
      <c r="BX461" s="110" t="s">
        <v>14</v>
      </c>
      <c r="BY461" s="110" t="e">
        <f>VLOOKUP(BO461,#REF!,10,0)</f>
        <v>#REF!</v>
      </c>
      <c r="BZ461" s="110"/>
    </row>
    <row r="462" spans="1:78" x14ac:dyDescent="0.2">
      <c r="A462" s="153" t="s">
        <v>1568</v>
      </c>
      <c r="B462" s="153"/>
      <c r="C462" s="100"/>
      <c r="D462" s="68"/>
      <c r="AM462"/>
      <c r="BO462" s="154" t="s">
        <v>3762</v>
      </c>
      <c r="BP462" s="154" t="s">
        <v>5832</v>
      </c>
      <c r="BQ462" s="110" t="s">
        <v>5440</v>
      </c>
      <c r="BR462" s="110" t="s">
        <v>5440</v>
      </c>
      <c r="BS462" s="110" t="s">
        <v>5440</v>
      </c>
      <c r="BT462" s="110" t="s">
        <v>5440</v>
      </c>
      <c r="BU462" s="110" t="s">
        <v>5440</v>
      </c>
      <c r="BV462" s="110" t="s">
        <v>5440</v>
      </c>
      <c r="BW462" s="110" t="s">
        <v>5832</v>
      </c>
      <c r="BX462" s="110" t="s">
        <v>14</v>
      </c>
      <c r="BY462" s="110" t="e">
        <f>VLOOKUP(BO462,#REF!,10,0)</f>
        <v>#REF!</v>
      </c>
      <c r="BZ462" s="110"/>
    </row>
    <row r="463" spans="1:78" x14ac:dyDescent="0.2">
      <c r="A463" s="153" t="s">
        <v>1571</v>
      </c>
      <c r="B463" s="153"/>
      <c r="C463" s="100"/>
      <c r="D463" s="68"/>
      <c r="AM463"/>
      <c r="BO463" s="154" t="s">
        <v>6187</v>
      </c>
      <c r="BP463" s="154" t="s">
        <v>5832</v>
      </c>
      <c r="BQ463" s="110" t="s">
        <v>5440</v>
      </c>
      <c r="BR463" s="110" t="s">
        <v>5440</v>
      </c>
      <c r="BS463" s="110" t="s">
        <v>5832</v>
      </c>
      <c r="BT463" s="110" t="s">
        <v>5440</v>
      </c>
      <c r="BU463" s="110" t="s">
        <v>5440</v>
      </c>
      <c r="BV463" s="110" t="s">
        <v>5440</v>
      </c>
      <c r="BW463" s="110" t="s">
        <v>5832</v>
      </c>
      <c r="BX463" s="110" t="s">
        <v>14</v>
      </c>
      <c r="BY463" s="110" t="e">
        <f>VLOOKUP(BO463,#REF!,10,0)</f>
        <v>#REF!</v>
      </c>
      <c r="BZ463" s="110"/>
    </row>
    <row r="464" spans="1:78" x14ac:dyDescent="0.2">
      <c r="A464" s="153" t="s">
        <v>1573</v>
      </c>
      <c r="B464" s="153"/>
      <c r="C464" s="100"/>
      <c r="D464" s="68"/>
      <c r="AM464"/>
      <c r="BO464" s="154" t="s">
        <v>1914</v>
      </c>
      <c r="BP464" s="154" t="s">
        <v>3512</v>
      </c>
      <c r="BQ464" s="110" t="s">
        <v>5440</v>
      </c>
      <c r="BR464" s="110" t="s">
        <v>5440</v>
      </c>
      <c r="BS464" s="110" t="s">
        <v>5832</v>
      </c>
      <c r="BT464" s="110" t="s">
        <v>5440</v>
      </c>
      <c r="BU464" s="110" t="s">
        <v>5440</v>
      </c>
      <c r="BV464" s="110" t="s">
        <v>5440</v>
      </c>
      <c r="BW464" s="110" t="s">
        <v>5832</v>
      </c>
      <c r="BX464" s="110" t="s">
        <v>14</v>
      </c>
      <c r="BY464" s="110" t="e">
        <f>VLOOKUP(BO464,#REF!,10,0)</f>
        <v>#REF!</v>
      </c>
      <c r="BZ464" s="110"/>
    </row>
    <row r="465" spans="1:78" x14ac:dyDescent="0.2">
      <c r="A465" s="153" t="s">
        <v>1577</v>
      </c>
      <c r="B465" s="153"/>
      <c r="C465" s="100"/>
      <c r="D465" s="68"/>
      <c r="AM465"/>
      <c r="BO465" s="154" t="s">
        <v>6188</v>
      </c>
      <c r="BP465" s="154" t="s">
        <v>3512</v>
      </c>
      <c r="BQ465" s="110" t="s">
        <v>5440</v>
      </c>
      <c r="BR465" s="110" t="s">
        <v>5440</v>
      </c>
      <c r="BS465" s="110" t="s">
        <v>5440</v>
      </c>
      <c r="BT465" s="110" t="s">
        <v>5440</v>
      </c>
      <c r="BU465" s="110" t="s">
        <v>5440</v>
      </c>
      <c r="BV465" s="110" t="s">
        <v>5440</v>
      </c>
      <c r="BW465" s="110" t="s">
        <v>5832</v>
      </c>
      <c r="BX465" s="110" t="s">
        <v>14</v>
      </c>
      <c r="BY465" s="110" t="e">
        <f>VLOOKUP(BO465,#REF!,10,0)</f>
        <v>#REF!</v>
      </c>
      <c r="BZ465" s="110"/>
    </row>
    <row r="466" spans="1:78" x14ac:dyDescent="0.2">
      <c r="A466" s="153" t="s">
        <v>1579</v>
      </c>
      <c r="B466" s="153"/>
      <c r="C466" s="100"/>
      <c r="D466" s="68"/>
      <c r="AM466"/>
      <c r="BO466" s="154" t="s">
        <v>6189</v>
      </c>
      <c r="BP466" s="154" t="s">
        <v>3512</v>
      </c>
      <c r="BQ466" s="110" t="s">
        <v>5440</v>
      </c>
      <c r="BR466" s="110" t="s">
        <v>5440</v>
      </c>
      <c r="BS466" s="110" t="s">
        <v>5440</v>
      </c>
      <c r="BT466" s="110" t="s">
        <v>5440</v>
      </c>
      <c r="BU466" s="110" t="s">
        <v>5440</v>
      </c>
      <c r="BV466" s="110" t="s">
        <v>5440</v>
      </c>
      <c r="BW466" s="110" t="s">
        <v>5832</v>
      </c>
      <c r="BX466" s="110" t="s">
        <v>14</v>
      </c>
      <c r="BY466" s="110" t="e">
        <f>VLOOKUP(BO466,#REF!,10,0)</f>
        <v>#REF!</v>
      </c>
      <c r="BZ466" s="110"/>
    </row>
    <row r="467" spans="1:78" x14ac:dyDescent="0.2">
      <c r="A467" s="153" t="s">
        <v>1581</v>
      </c>
      <c r="B467" s="153"/>
      <c r="C467" s="100"/>
      <c r="D467" s="68"/>
      <c r="AM467"/>
      <c r="BO467" s="154" t="s">
        <v>496</v>
      </c>
      <c r="BP467" s="154" t="s">
        <v>3512</v>
      </c>
      <c r="BQ467" s="110" t="s">
        <v>5440</v>
      </c>
      <c r="BR467" s="110" t="s">
        <v>5440</v>
      </c>
      <c r="BS467" s="110" t="s">
        <v>5440</v>
      </c>
      <c r="BT467" s="110" t="s">
        <v>5440</v>
      </c>
      <c r="BU467" s="110" t="s">
        <v>5440</v>
      </c>
      <c r="BV467" s="110" t="s">
        <v>5440</v>
      </c>
      <c r="BW467" s="110" t="s">
        <v>5832</v>
      </c>
      <c r="BX467" s="110" t="s">
        <v>14</v>
      </c>
      <c r="BY467" s="110" t="e">
        <f>VLOOKUP(BO467,#REF!,10,0)</f>
        <v>#REF!</v>
      </c>
      <c r="BZ467" s="110"/>
    </row>
    <row r="468" spans="1:78" x14ac:dyDescent="0.2">
      <c r="A468" s="153" t="s">
        <v>1584</v>
      </c>
      <c r="B468" s="153"/>
      <c r="C468" s="100"/>
      <c r="D468" s="68"/>
      <c r="AM468"/>
      <c r="BO468" s="154" t="s">
        <v>6190</v>
      </c>
      <c r="BP468" s="154" t="s">
        <v>3512</v>
      </c>
      <c r="BQ468" s="110" t="s">
        <v>5440</v>
      </c>
      <c r="BR468" s="110" t="s">
        <v>5440</v>
      </c>
      <c r="BS468" s="110" t="s">
        <v>5440</v>
      </c>
      <c r="BT468" s="110" t="s">
        <v>5440</v>
      </c>
      <c r="BU468" s="110" t="s">
        <v>5440</v>
      </c>
      <c r="BV468" s="110" t="s">
        <v>5440</v>
      </c>
      <c r="BW468" s="110" t="s">
        <v>5832</v>
      </c>
      <c r="BX468" s="110" t="s">
        <v>14</v>
      </c>
      <c r="BY468" s="110" t="e">
        <f>VLOOKUP(BO468,#REF!,10,0)</f>
        <v>#REF!</v>
      </c>
      <c r="BZ468" s="110"/>
    </row>
    <row r="469" spans="1:78" x14ac:dyDescent="0.2">
      <c r="A469" s="153" t="s">
        <v>1586</v>
      </c>
      <c r="B469" s="153"/>
      <c r="C469" s="100"/>
      <c r="D469" s="68"/>
      <c r="AM469"/>
      <c r="BO469" s="154" t="s">
        <v>6191</v>
      </c>
      <c r="BP469" s="154" t="s">
        <v>3512</v>
      </c>
      <c r="BQ469" s="110" t="s">
        <v>5440</v>
      </c>
      <c r="BR469" s="110" t="s">
        <v>5440</v>
      </c>
      <c r="BS469" s="110" t="s">
        <v>5440</v>
      </c>
      <c r="BT469" s="110" t="s">
        <v>5440</v>
      </c>
      <c r="BU469" s="110" t="s">
        <v>5440</v>
      </c>
      <c r="BV469" s="110" t="s">
        <v>5832</v>
      </c>
      <c r="BW469" s="110" t="s">
        <v>5440</v>
      </c>
      <c r="BX469" s="110" t="s">
        <v>14</v>
      </c>
      <c r="BY469" s="110" t="e">
        <f>VLOOKUP(BO469,#REF!,10,0)</f>
        <v>#REF!</v>
      </c>
      <c r="BZ469" s="149"/>
    </row>
    <row r="470" spans="1:78" x14ac:dyDescent="0.2">
      <c r="A470" s="153" t="s">
        <v>1588</v>
      </c>
      <c r="B470" s="153"/>
      <c r="C470" s="100"/>
      <c r="D470" s="68"/>
      <c r="AM470"/>
      <c r="BO470" s="154" t="s">
        <v>6192</v>
      </c>
      <c r="BP470" s="154" t="s">
        <v>3512</v>
      </c>
      <c r="BQ470" s="110" t="s">
        <v>5440</v>
      </c>
      <c r="BR470" s="110" t="s">
        <v>5440</v>
      </c>
      <c r="BS470" s="110" t="s">
        <v>5440</v>
      </c>
      <c r="BT470" s="110" t="s">
        <v>5440</v>
      </c>
      <c r="BU470" s="110" t="s">
        <v>5440</v>
      </c>
      <c r="BV470" s="110" t="s">
        <v>5832</v>
      </c>
      <c r="BW470" s="110" t="s">
        <v>5440</v>
      </c>
      <c r="BX470" s="110" t="s">
        <v>14</v>
      </c>
      <c r="BY470" s="110" t="e">
        <f>VLOOKUP(BO470,#REF!,10,0)</f>
        <v>#REF!</v>
      </c>
      <c r="BZ470" s="149"/>
    </row>
    <row r="471" spans="1:78" x14ac:dyDescent="0.2">
      <c r="A471" s="153" t="s">
        <v>1590</v>
      </c>
      <c r="B471" s="153"/>
      <c r="C471" s="100"/>
      <c r="D471" s="68"/>
      <c r="AM471"/>
      <c r="BO471" s="154" t="s">
        <v>2855</v>
      </c>
      <c r="BP471" s="154" t="s">
        <v>3512</v>
      </c>
      <c r="BQ471" s="110" t="s">
        <v>5440</v>
      </c>
      <c r="BR471" s="110" t="s">
        <v>5440</v>
      </c>
      <c r="BS471" s="110" t="s">
        <v>5440</v>
      </c>
      <c r="BT471" s="110" t="s">
        <v>5440</v>
      </c>
      <c r="BU471" s="110" t="s">
        <v>5440</v>
      </c>
      <c r="BV471" s="110" t="s">
        <v>5440</v>
      </c>
      <c r="BW471" s="110" t="s">
        <v>5832</v>
      </c>
      <c r="BX471" s="110" t="s">
        <v>14</v>
      </c>
      <c r="BY471" s="110" t="e">
        <f>VLOOKUP(BO471,#REF!,10,0)</f>
        <v>#REF!</v>
      </c>
      <c r="BZ471" s="110"/>
    </row>
    <row r="472" spans="1:78" x14ac:dyDescent="0.2">
      <c r="A472" s="153" t="s">
        <v>1593</v>
      </c>
      <c r="B472" s="153"/>
      <c r="C472" s="100"/>
      <c r="D472" s="68"/>
      <c r="AM472"/>
      <c r="BO472" s="154" t="s">
        <v>6193</v>
      </c>
      <c r="BP472" s="154" t="s">
        <v>3512</v>
      </c>
      <c r="BQ472" s="110" t="s">
        <v>5440</v>
      </c>
      <c r="BR472" s="110" t="s">
        <v>5440</v>
      </c>
      <c r="BS472" s="110" t="s">
        <v>5440</v>
      </c>
      <c r="BT472" s="110" t="s">
        <v>5440</v>
      </c>
      <c r="BU472" s="110" t="s">
        <v>5440</v>
      </c>
      <c r="BV472" s="110" t="s">
        <v>5440</v>
      </c>
      <c r="BW472" s="110" t="s">
        <v>5832</v>
      </c>
      <c r="BX472" s="110" t="s">
        <v>14</v>
      </c>
      <c r="BY472" s="110" t="e">
        <f>VLOOKUP(BO472,#REF!,10,0)</f>
        <v>#REF!</v>
      </c>
      <c r="BZ472" s="110"/>
    </row>
    <row r="473" spans="1:78" x14ac:dyDescent="0.2">
      <c r="A473" s="153" t="s">
        <v>1595</v>
      </c>
      <c r="B473" s="153"/>
      <c r="C473" s="100"/>
      <c r="D473" s="68"/>
      <c r="AM473"/>
      <c r="BO473" s="154" t="s">
        <v>409</v>
      </c>
      <c r="BP473" s="154" t="s">
        <v>3512</v>
      </c>
      <c r="BQ473" s="110" t="s">
        <v>5440</v>
      </c>
      <c r="BR473" s="110" t="s">
        <v>5440</v>
      </c>
      <c r="BS473" s="110" t="s">
        <v>5440</v>
      </c>
      <c r="BT473" s="110" t="s">
        <v>5440</v>
      </c>
      <c r="BU473" s="110" t="s">
        <v>5440</v>
      </c>
      <c r="BV473" s="110" t="s">
        <v>5440</v>
      </c>
      <c r="BW473" s="110" t="s">
        <v>5832</v>
      </c>
      <c r="BX473" s="110" t="s">
        <v>14</v>
      </c>
      <c r="BY473" s="110" t="e">
        <f>VLOOKUP(BO473,#REF!,10,0)</f>
        <v>#REF!</v>
      </c>
      <c r="BZ473" s="110"/>
    </row>
    <row r="474" spans="1:78" x14ac:dyDescent="0.2">
      <c r="A474" s="153" t="s">
        <v>1597</v>
      </c>
      <c r="B474" s="153"/>
      <c r="C474" s="100"/>
      <c r="D474" s="68"/>
      <c r="AM474"/>
      <c r="BO474" s="154" t="s">
        <v>5921</v>
      </c>
      <c r="BP474" s="154" t="s">
        <v>3512</v>
      </c>
      <c r="BQ474" s="110" t="s">
        <v>5440</v>
      </c>
      <c r="BR474" s="110" t="s">
        <v>5832</v>
      </c>
      <c r="BS474" s="110" t="s">
        <v>5440</v>
      </c>
      <c r="BT474" s="110" t="s">
        <v>5440</v>
      </c>
      <c r="BU474" s="110" t="s">
        <v>5440</v>
      </c>
      <c r="BV474" s="110" t="s">
        <v>5440</v>
      </c>
      <c r="BW474" s="110" t="s">
        <v>5440</v>
      </c>
      <c r="BX474" s="110" t="s">
        <v>14</v>
      </c>
      <c r="BY474" s="110" t="e">
        <f>VLOOKUP(BO474,#REF!,10,0)</f>
        <v>#REF!</v>
      </c>
      <c r="BZ474" s="110"/>
    </row>
    <row r="475" spans="1:78" x14ac:dyDescent="0.2">
      <c r="A475" s="153" t="s">
        <v>1599</v>
      </c>
      <c r="B475" s="153"/>
      <c r="C475" s="100"/>
      <c r="D475" s="68"/>
      <c r="AM475"/>
      <c r="BO475" s="154" t="s">
        <v>5925</v>
      </c>
      <c r="BP475" s="154" t="s">
        <v>3512</v>
      </c>
      <c r="BQ475" s="110" t="s">
        <v>5440</v>
      </c>
      <c r="BR475" s="110" t="s">
        <v>5832</v>
      </c>
      <c r="BS475" s="110" t="s">
        <v>5440</v>
      </c>
      <c r="BT475" s="110" t="s">
        <v>5440</v>
      </c>
      <c r="BU475" s="110" t="s">
        <v>5440</v>
      </c>
      <c r="BV475" s="110" t="s">
        <v>5440</v>
      </c>
      <c r="BW475" s="110" t="s">
        <v>5440</v>
      </c>
      <c r="BX475" s="110" t="s">
        <v>14</v>
      </c>
      <c r="BY475" s="110" t="e">
        <f>VLOOKUP(BO475,#REF!,10,0)</f>
        <v>#REF!</v>
      </c>
      <c r="BZ475" s="110"/>
    </row>
    <row r="476" spans="1:78" x14ac:dyDescent="0.2">
      <c r="A476" s="153" t="s">
        <v>1601</v>
      </c>
      <c r="B476" s="153"/>
      <c r="C476" s="100"/>
      <c r="D476" s="68"/>
      <c r="AM476"/>
      <c r="BO476" s="154" t="s">
        <v>3494</v>
      </c>
      <c r="BP476" s="154" t="s">
        <v>3512</v>
      </c>
      <c r="BQ476" s="110" t="s">
        <v>5440</v>
      </c>
      <c r="BR476" s="110" t="s">
        <v>5440</v>
      </c>
      <c r="BS476" s="110" t="s">
        <v>5440</v>
      </c>
      <c r="BT476" s="110" t="s">
        <v>5440</v>
      </c>
      <c r="BU476" s="110" t="s">
        <v>5440</v>
      </c>
      <c r="BV476" s="110" t="s">
        <v>5440</v>
      </c>
      <c r="BW476" s="110" t="s">
        <v>5832</v>
      </c>
      <c r="BX476" s="110" t="s">
        <v>14</v>
      </c>
      <c r="BY476" s="110" t="e">
        <f>VLOOKUP(BO476,#REF!,10,0)</f>
        <v>#REF!</v>
      </c>
      <c r="BZ476" s="110"/>
    </row>
    <row r="477" spans="1:78" x14ac:dyDescent="0.2">
      <c r="A477" s="153" t="s">
        <v>1603</v>
      </c>
      <c r="B477" s="153"/>
      <c r="C477" s="100"/>
      <c r="D477" s="68"/>
      <c r="AM477"/>
      <c r="BO477" s="154" t="s">
        <v>1304</v>
      </c>
      <c r="BP477" s="154" t="s">
        <v>3512</v>
      </c>
      <c r="BQ477" s="110" t="s">
        <v>5440</v>
      </c>
      <c r="BR477" s="110" t="s">
        <v>5440</v>
      </c>
      <c r="BS477" s="110" t="s">
        <v>5440</v>
      </c>
      <c r="BT477" s="110" t="s">
        <v>5440</v>
      </c>
      <c r="BU477" s="110" t="s">
        <v>5440</v>
      </c>
      <c r="BV477" s="110" t="s">
        <v>5440</v>
      </c>
      <c r="BW477" s="110" t="s">
        <v>5832</v>
      </c>
      <c r="BX477" s="110" t="s">
        <v>14</v>
      </c>
      <c r="BY477" s="110" t="e">
        <f>VLOOKUP(BO477,#REF!,10,0)</f>
        <v>#REF!</v>
      </c>
      <c r="BZ477" s="110"/>
    </row>
    <row r="478" spans="1:78" x14ac:dyDescent="0.2">
      <c r="A478" s="153" t="s">
        <v>1605</v>
      </c>
      <c r="B478" s="153"/>
      <c r="C478" s="100"/>
      <c r="D478" s="68"/>
      <c r="AM478"/>
      <c r="BO478" s="154" t="s">
        <v>1670</v>
      </c>
      <c r="BP478" s="154" t="s">
        <v>3512</v>
      </c>
      <c r="BQ478" s="110" t="s">
        <v>5440</v>
      </c>
      <c r="BR478" s="110" t="s">
        <v>5440</v>
      </c>
      <c r="BS478" s="110" t="s">
        <v>5440</v>
      </c>
      <c r="BT478" s="110" t="s">
        <v>5440</v>
      </c>
      <c r="BU478" s="110" t="s">
        <v>5440</v>
      </c>
      <c r="BV478" s="110" t="s">
        <v>5440</v>
      </c>
      <c r="BW478" s="110" t="s">
        <v>5832</v>
      </c>
      <c r="BX478" s="110" t="s">
        <v>14</v>
      </c>
      <c r="BY478" s="110" t="e">
        <f>VLOOKUP(BO478,#REF!,10,0)</f>
        <v>#REF!</v>
      </c>
      <c r="BZ478" s="110"/>
    </row>
    <row r="479" spans="1:78" x14ac:dyDescent="0.2">
      <c r="A479" s="153" t="s">
        <v>1607</v>
      </c>
      <c r="B479" s="153"/>
      <c r="C479" s="100"/>
      <c r="D479" s="68"/>
      <c r="AM479"/>
      <c r="BO479" s="154" t="s">
        <v>6194</v>
      </c>
      <c r="BP479" s="154" t="s">
        <v>3512</v>
      </c>
      <c r="BQ479" s="110" t="s">
        <v>5440</v>
      </c>
      <c r="BR479" s="110" t="s">
        <v>5440</v>
      </c>
      <c r="BS479" s="110" t="s">
        <v>5440</v>
      </c>
      <c r="BT479" s="110" t="s">
        <v>5440</v>
      </c>
      <c r="BU479" s="110" t="s">
        <v>5440</v>
      </c>
      <c r="BV479" s="110" t="s">
        <v>5440</v>
      </c>
      <c r="BW479" s="110" t="s">
        <v>5832</v>
      </c>
      <c r="BX479" s="110" t="s">
        <v>14</v>
      </c>
      <c r="BY479" s="110" t="e">
        <f>VLOOKUP(BO479,#REF!,10,0)</f>
        <v>#REF!</v>
      </c>
      <c r="BZ479" s="110"/>
    </row>
    <row r="480" spans="1:78" x14ac:dyDescent="0.2">
      <c r="A480" s="153" t="s">
        <v>1609</v>
      </c>
      <c r="B480" s="153"/>
      <c r="C480" s="100"/>
      <c r="D480" s="68"/>
      <c r="AM480"/>
      <c r="BO480" s="154" t="s">
        <v>6195</v>
      </c>
      <c r="BP480" s="154" t="s">
        <v>3512</v>
      </c>
      <c r="BQ480" s="110" t="s">
        <v>5440</v>
      </c>
      <c r="BR480" s="110" t="s">
        <v>5440</v>
      </c>
      <c r="BS480" s="110" t="s">
        <v>5440</v>
      </c>
      <c r="BT480" s="110" t="s">
        <v>5440</v>
      </c>
      <c r="BU480" s="110" t="s">
        <v>5440</v>
      </c>
      <c r="BV480" s="110" t="s">
        <v>5440</v>
      </c>
      <c r="BW480" s="110" t="s">
        <v>5832</v>
      </c>
      <c r="BX480" s="110" t="s">
        <v>14</v>
      </c>
      <c r="BY480" s="110" t="e">
        <f>VLOOKUP(BO480,#REF!,10,0)</f>
        <v>#REF!</v>
      </c>
      <c r="BZ480" s="110"/>
    </row>
    <row r="481" spans="1:78" x14ac:dyDescent="0.2">
      <c r="A481" s="153" t="s">
        <v>1611</v>
      </c>
      <c r="B481" s="153"/>
      <c r="C481" s="100"/>
      <c r="D481" s="68"/>
      <c r="AM481"/>
      <c r="BO481" s="154" t="s">
        <v>6196</v>
      </c>
      <c r="BP481" s="154" t="s">
        <v>3512</v>
      </c>
      <c r="BQ481" s="110" t="s">
        <v>5440</v>
      </c>
      <c r="BR481" s="110" t="s">
        <v>5440</v>
      </c>
      <c r="BS481" s="110" t="s">
        <v>5832</v>
      </c>
      <c r="BT481" s="110" t="s">
        <v>5832</v>
      </c>
      <c r="BU481" s="110" t="s">
        <v>5440</v>
      </c>
      <c r="BV481" s="110" t="s">
        <v>5440</v>
      </c>
      <c r="BW481" s="110" t="s">
        <v>5440</v>
      </c>
      <c r="BX481" s="110" t="s">
        <v>14</v>
      </c>
      <c r="BY481" s="110" t="e">
        <f>VLOOKUP(BO481,#REF!,10,0)</f>
        <v>#REF!</v>
      </c>
      <c r="BZ481" s="110"/>
    </row>
    <row r="482" spans="1:78" x14ac:dyDescent="0.2">
      <c r="A482" s="153" t="s">
        <v>1614</v>
      </c>
      <c r="B482" s="153"/>
      <c r="C482" s="100"/>
      <c r="D482" s="68"/>
      <c r="AM482"/>
      <c r="BO482" s="154" t="s">
        <v>413</v>
      </c>
      <c r="BP482" s="154" t="s">
        <v>3512</v>
      </c>
      <c r="BQ482" s="110" t="s">
        <v>5440</v>
      </c>
      <c r="BR482" s="110" t="s">
        <v>5440</v>
      </c>
      <c r="BS482" s="110" t="s">
        <v>5440</v>
      </c>
      <c r="BT482" s="110" t="s">
        <v>5440</v>
      </c>
      <c r="BU482" s="110" t="s">
        <v>5440</v>
      </c>
      <c r="BV482" s="110" t="s">
        <v>5440</v>
      </c>
      <c r="BW482" s="110" t="s">
        <v>5832</v>
      </c>
      <c r="BX482" s="110" t="s">
        <v>14</v>
      </c>
      <c r="BY482" s="110" t="e">
        <f>VLOOKUP(BO482,#REF!,10,0)</f>
        <v>#REF!</v>
      </c>
      <c r="BZ482" s="110"/>
    </row>
    <row r="483" spans="1:78" x14ac:dyDescent="0.2">
      <c r="A483" s="153" t="s">
        <v>1616</v>
      </c>
      <c r="B483" s="153"/>
      <c r="C483" s="100"/>
      <c r="D483" s="68"/>
      <c r="AM483"/>
      <c r="BO483" s="154" t="s">
        <v>4001</v>
      </c>
      <c r="BP483" s="154" t="s">
        <v>3512</v>
      </c>
      <c r="BQ483" s="110" t="s">
        <v>5440</v>
      </c>
      <c r="BR483" s="110" t="s">
        <v>5440</v>
      </c>
      <c r="BS483" s="110" t="s">
        <v>5440</v>
      </c>
      <c r="BT483" s="110" t="s">
        <v>5440</v>
      </c>
      <c r="BU483" s="110" t="s">
        <v>5440</v>
      </c>
      <c r="BV483" s="110" t="s">
        <v>5440</v>
      </c>
      <c r="BW483" s="110" t="s">
        <v>5832</v>
      </c>
      <c r="BX483" s="110" t="s">
        <v>14</v>
      </c>
      <c r="BY483" s="110" t="e">
        <f>VLOOKUP(BO483,#REF!,10,0)</f>
        <v>#REF!</v>
      </c>
      <c r="BZ483" s="110"/>
    </row>
    <row r="484" spans="1:78" x14ac:dyDescent="0.2">
      <c r="A484" s="153" t="s">
        <v>1618</v>
      </c>
      <c r="B484" s="153"/>
      <c r="C484" s="100"/>
      <c r="D484" s="68"/>
      <c r="AM484"/>
      <c r="BO484" s="154" t="s">
        <v>6197</v>
      </c>
      <c r="BP484" s="154" t="s">
        <v>3512</v>
      </c>
      <c r="BQ484" s="110" t="s">
        <v>5440</v>
      </c>
      <c r="BR484" s="110" t="s">
        <v>5440</v>
      </c>
      <c r="BS484" s="110" t="s">
        <v>5440</v>
      </c>
      <c r="BT484" s="110" t="s">
        <v>5440</v>
      </c>
      <c r="BU484" s="110" t="s">
        <v>5440</v>
      </c>
      <c r="BV484" s="110" t="s">
        <v>5440</v>
      </c>
      <c r="BW484" s="110" t="s">
        <v>5832</v>
      </c>
      <c r="BX484" s="110" t="s">
        <v>14</v>
      </c>
      <c r="BY484" s="110" t="e">
        <f>VLOOKUP(BO484,#REF!,10,0)</f>
        <v>#REF!</v>
      </c>
      <c r="BZ484" s="110"/>
    </row>
    <row r="485" spans="1:78" x14ac:dyDescent="0.2">
      <c r="A485" s="153" t="s">
        <v>1621</v>
      </c>
      <c r="B485" s="153"/>
      <c r="C485" s="100"/>
      <c r="D485" s="68"/>
      <c r="AM485"/>
      <c r="BO485" s="154" t="s">
        <v>6198</v>
      </c>
      <c r="BP485" s="154" t="s">
        <v>3512</v>
      </c>
      <c r="BQ485" s="110" t="s">
        <v>5440</v>
      </c>
      <c r="BR485" s="110" t="s">
        <v>5440</v>
      </c>
      <c r="BS485" s="110" t="s">
        <v>5832</v>
      </c>
      <c r="BT485" s="110" t="s">
        <v>5832</v>
      </c>
      <c r="BU485" s="110" t="s">
        <v>5440</v>
      </c>
      <c r="BV485" s="110" t="s">
        <v>5440</v>
      </c>
      <c r="BW485" s="110" t="s">
        <v>5440</v>
      </c>
      <c r="BX485" s="110" t="s">
        <v>14</v>
      </c>
      <c r="BY485" s="110" t="e">
        <f>VLOOKUP(BO485,#REF!,10,0)</f>
        <v>#REF!</v>
      </c>
      <c r="BZ485" s="110"/>
    </row>
    <row r="486" spans="1:78" x14ac:dyDescent="0.2">
      <c r="A486" s="153" t="s">
        <v>1624</v>
      </c>
      <c r="B486" s="153"/>
      <c r="C486" s="100"/>
      <c r="D486" s="68"/>
      <c r="AM486"/>
      <c r="BO486" s="154" t="s">
        <v>6199</v>
      </c>
      <c r="BP486" s="154" t="s">
        <v>3512</v>
      </c>
      <c r="BQ486" s="110" t="s">
        <v>5440</v>
      </c>
      <c r="BR486" s="110" t="s">
        <v>5440</v>
      </c>
      <c r="BS486" s="110" t="s">
        <v>5440</v>
      </c>
      <c r="BT486" s="110" t="s">
        <v>5440</v>
      </c>
      <c r="BU486" s="110" t="s">
        <v>5440</v>
      </c>
      <c r="BV486" s="110" t="s">
        <v>5440</v>
      </c>
      <c r="BW486" s="110" t="s">
        <v>5832</v>
      </c>
      <c r="BX486" s="110" t="s">
        <v>14</v>
      </c>
      <c r="BY486" s="110" t="e">
        <f>VLOOKUP(BO486,#REF!,10,0)</f>
        <v>#REF!</v>
      </c>
      <c r="BZ486" s="110"/>
    </row>
    <row r="487" spans="1:78" x14ac:dyDescent="0.2">
      <c r="A487" s="153" t="s">
        <v>1627</v>
      </c>
      <c r="B487" s="153"/>
      <c r="C487" s="100"/>
      <c r="D487" s="68"/>
      <c r="AM487"/>
      <c r="BO487" s="154" t="s">
        <v>6200</v>
      </c>
      <c r="BP487" s="154" t="s">
        <v>3512</v>
      </c>
      <c r="BQ487" s="110" t="s">
        <v>5440</v>
      </c>
      <c r="BR487" s="110" t="s">
        <v>5440</v>
      </c>
      <c r="BS487" s="110" t="s">
        <v>5440</v>
      </c>
      <c r="BT487" s="110" t="s">
        <v>5440</v>
      </c>
      <c r="BU487" s="110" t="s">
        <v>5440</v>
      </c>
      <c r="BV487" s="110" t="s">
        <v>5440</v>
      </c>
      <c r="BW487" s="110" t="s">
        <v>5832</v>
      </c>
      <c r="BX487" s="110" t="s">
        <v>14</v>
      </c>
      <c r="BY487" s="110" t="e">
        <f>VLOOKUP(BO487,#REF!,10,0)</f>
        <v>#REF!</v>
      </c>
      <c r="BZ487" s="110"/>
    </row>
    <row r="488" spans="1:78" x14ac:dyDescent="0.2">
      <c r="A488" s="153" t="s">
        <v>1630</v>
      </c>
      <c r="B488" s="153"/>
      <c r="C488" s="100"/>
      <c r="D488" s="68"/>
      <c r="AM488"/>
      <c r="BO488" s="154" t="s">
        <v>1175</v>
      </c>
      <c r="BP488" s="154" t="s">
        <v>3512</v>
      </c>
      <c r="BQ488" s="110" t="s">
        <v>5440</v>
      </c>
      <c r="BR488" s="110" t="s">
        <v>5440</v>
      </c>
      <c r="BS488" s="110" t="s">
        <v>5440</v>
      </c>
      <c r="BT488" s="110" t="s">
        <v>5440</v>
      </c>
      <c r="BU488" s="110" t="s">
        <v>5440</v>
      </c>
      <c r="BV488" s="110" t="s">
        <v>5440</v>
      </c>
      <c r="BW488" s="110" t="s">
        <v>5832</v>
      </c>
      <c r="BX488" s="110" t="s">
        <v>14</v>
      </c>
      <c r="BY488" s="110" t="e">
        <f>VLOOKUP(BO488,#REF!,10,0)</f>
        <v>#REF!</v>
      </c>
      <c r="BZ488" s="110"/>
    </row>
    <row r="489" spans="1:78" x14ac:dyDescent="0.2">
      <c r="A489" s="153" t="s">
        <v>1632</v>
      </c>
      <c r="B489" s="153"/>
      <c r="C489" s="100"/>
      <c r="D489" s="68"/>
      <c r="AM489"/>
      <c r="BO489" s="154" t="s">
        <v>2389</v>
      </c>
      <c r="BP489" s="154" t="s">
        <v>3512</v>
      </c>
      <c r="BQ489" s="110" t="s">
        <v>5440</v>
      </c>
      <c r="BR489" s="110" t="s">
        <v>5440</v>
      </c>
      <c r="BS489" s="110" t="s">
        <v>5440</v>
      </c>
      <c r="BT489" s="110" t="s">
        <v>5440</v>
      </c>
      <c r="BU489" s="110" t="s">
        <v>5440</v>
      </c>
      <c r="BV489" s="110" t="s">
        <v>5440</v>
      </c>
      <c r="BW489" s="110" t="s">
        <v>5832</v>
      </c>
      <c r="BX489" s="110" t="s">
        <v>14</v>
      </c>
      <c r="BY489" s="110" t="e">
        <f>VLOOKUP(BO489,#REF!,10,0)</f>
        <v>#REF!</v>
      </c>
      <c r="BZ489" s="110"/>
    </row>
    <row r="490" spans="1:78" x14ac:dyDescent="0.2">
      <c r="A490" s="153" t="s">
        <v>1635</v>
      </c>
      <c r="B490" s="153"/>
      <c r="C490" s="100"/>
      <c r="D490" s="68"/>
      <c r="AM490"/>
      <c r="BO490" s="154" t="s">
        <v>3765</v>
      </c>
      <c r="BP490" s="154" t="s">
        <v>3512</v>
      </c>
      <c r="BQ490" s="110" t="s">
        <v>5440</v>
      </c>
      <c r="BR490" s="110" t="s">
        <v>5440</v>
      </c>
      <c r="BS490" s="110" t="s">
        <v>5440</v>
      </c>
      <c r="BT490" s="110" t="s">
        <v>5440</v>
      </c>
      <c r="BU490" s="110" t="s">
        <v>5440</v>
      </c>
      <c r="BV490" s="110" t="s">
        <v>5440</v>
      </c>
      <c r="BW490" s="110" t="s">
        <v>5832</v>
      </c>
      <c r="BX490" s="110" t="s">
        <v>14</v>
      </c>
      <c r="BY490" s="110" t="e">
        <f>VLOOKUP(BO490,#REF!,10,0)</f>
        <v>#REF!</v>
      </c>
      <c r="BZ490" s="110"/>
    </row>
    <row r="491" spans="1:78" x14ac:dyDescent="0.2">
      <c r="A491" s="153" t="s">
        <v>1637</v>
      </c>
      <c r="B491" s="153"/>
      <c r="C491" s="100"/>
      <c r="D491" s="68"/>
      <c r="AM491"/>
      <c r="BO491" s="154" t="s">
        <v>6201</v>
      </c>
      <c r="BP491" s="154" t="s">
        <v>3512</v>
      </c>
      <c r="BQ491" s="110" t="s">
        <v>5440</v>
      </c>
      <c r="BR491" s="110" t="s">
        <v>5440</v>
      </c>
      <c r="BS491" s="110" t="s">
        <v>5440</v>
      </c>
      <c r="BT491" s="110" t="s">
        <v>5440</v>
      </c>
      <c r="BU491" s="110" t="s">
        <v>5440</v>
      </c>
      <c r="BV491" s="110" t="s">
        <v>5440</v>
      </c>
      <c r="BW491" s="110" t="s">
        <v>5832</v>
      </c>
      <c r="BX491" s="110" t="s">
        <v>14</v>
      </c>
      <c r="BY491" s="110" t="e">
        <f>VLOOKUP(BO491,#REF!,10,0)</f>
        <v>#REF!</v>
      </c>
      <c r="BZ491" s="110"/>
    </row>
    <row r="492" spans="1:78" x14ac:dyDescent="0.2">
      <c r="A492" s="153" t="s">
        <v>1639</v>
      </c>
      <c r="B492" s="153"/>
      <c r="C492" s="100"/>
      <c r="D492" s="68"/>
      <c r="AM492"/>
      <c r="BO492" s="154" t="s">
        <v>6202</v>
      </c>
      <c r="BP492" s="154" t="s">
        <v>3512</v>
      </c>
      <c r="BQ492" s="110" t="s">
        <v>5440</v>
      </c>
      <c r="BR492" s="110" t="s">
        <v>5440</v>
      </c>
      <c r="BS492" s="110" t="s">
        <v>5440</v>
      </c>
      <c r="BT492" s="110" t="s">
        <v>5440</v>
      </c>
      <c r="BU492" s="110" t="s">
        <v>5440</v>
      </c>
      <c r="BV492" s="110" t="s">
        <v>5440</v>
      </c>
      <c r="BW492" s="110" t="s">
        <v>5832</v>
      </c>
      <c r="BX492" s="110" t="s">
        <v>14</v>
      </c>
      <c r="BY492" s="110" t="e">
        <f>VLOOKUP(BO492,#REF!,10,0)</f>
        <v>#REF!</v>
      </c>
      <c r="BZ492" s="110"/>
    </row>
    <row r="493" spans="1:78" x14ac:dyDescent="0.2">
      <c r="A493" s="153" t="s">
        <v>1642</v>
      </c>
      <c r="B493" s="153"/>
      <c r="C493" s="100"/>
      <c r="D493" s="68"/>
      <c r="AM493"/>
      <c r="BO493" s="154" t="s">
        <v>6203</v>
      </c>
      <c r="BP493" s="154" t="s">
        <v>3512</v>
      </c>
      <c r="BQ493" s="110" t="s">
        <v>5440</v>
      </c>
      <c r="BR493" s="110" t="s">
        <v>5440</v>
      </c>
      <c r="BS493" s="110" t="s">
        <v>5440</v>
      </c>
      <c r="BT493" s="110" t="s">
        <v>5440</v>
      </c>
      <c r="BU493" s="110" t="s">
        <v>5440</v>
      </c>
      <c r="BV493" s="110" t="s">
        <v>5440</v>
      </c>
      <c r="BW493" s="110" t="s">
        <v>5832</v>
      </c>
      <c r="BX493" s="110" t="s">
        <v>14</v>
      </c>
      <c r="BY493" s="110" t="e">
        <f>VLOOKUP(BO493,#REF!,10,0)</f>
        <v>#REF!</v>
      </c>
      <c r="BZ493" s="110"/>
    </row>
    <row r="494" spans="1:78" x14ac:dyDescent="0.2">
      <c r="A494" s="153" t="s">
        <v>1645</v>
      </c>
      <c r="B494" s="153"/>
      <c r="C494" s="100"/>
      <c r="D494" s="68"/>
      <c r="AM494"/>
      <c r="BO494" s="154" t="s">
        <v>6204</v>
      </c>
      <c r="BP494" s="154" t="s">
        <v>3512</v>
      </c>
      <c r="BQ494" s="110" t="s">
        <v>5440</v>
      </c>
      <c r="BR494" s="110" t="s">
        <v>5440</v>
      </c>
      <c r="BS494" s="110" t="s">
        <v>5440</v>
      </c>
      <c r="BT494" s="110" t="s">
        <v>5440</v>
      </c>
      <c r="BU494" s="110" t="s">
        <v>5440</v>
      </c>
      <c r="BV494" s="110" t="s">
        <v>5440</v>
      </c>
      <c r="BW494" s="110" t="s">
        <v>5832</v>
      </c>
      <c r="BX494" s="110" t="s">
        <v>14</v>
      </c>
      <c r="BY494" s="110" t="e">
        <f>VLOOKUP(BO494,#REF!,10,0)</f>
        <v>#REF!</v>
      </c>
      <c r="BZ494" s="110"/>
    </row>
    <row r="495" spans="1:78" x14ac:dyDescent="0.2">
      <c r="A495" s="153" t="s">
        <v>1648</v>
      </c>
      <c r="B495" s="153"/>
      <c r="C495" s="100"/>
      <c r="D495" s="68"/>
      <c r="AM495"/>
      <c r="BO495" s="154" t="s">
        <v>6205</v>
      </c>
      <c r="BP495" s="154" t="s">
        <v>3512</v>
      </c>
      <c r="BQ495" s="110" t="s">
        <v>5440</v>
      </c>
      <c r="BR495" s="110" t="s">
        <v>5440</v>
      </c>
      <c r="BS495" s="110" t="s">
        <v>5440</v>
      </c>
      <c r="BT495" s="110" t="s">
        <v>5440</v>
      </c>
      <c r="BU495" s="110" t="s">
        <v>5440</v>
      </c>
      <c r="BV495" s="110" t="s">
        <v>5440</v>
      </c>
      <c r="BW495" s="110" t="s">
        <v>5832</v>
      </c>
      <c r="BX495" s="110" t="s">
        <v>14</v>
      </c>
      <c r="BY495" s="110" t="e">
        <f>VLOOKUP(BO495,#REF!,10,0)</f>
        <v>#REF!</v>
      </c>
      <c r="BZ495" s="110"/>
    </row>
    <row r="496" spans="1:78" x14ac:dyDescent="0.2">
      <c r="A496" s="153" t="s">
        <v>1651</v>
      </c>
      <c r="B496" s="153"/>
      <c r="C496" s="100"/>
      <c r="D496" s="68"/>
      <c r="AM496"/>
      <c r="BO496" s="154" t="s">
        <v>6206</v>
      </c>
      <c r="BP496" s="154" t="s">
        <v>3512</v>
      </c>
      <c r="BQ496" s="110" t="s">
        <v>5440</v>
      </c>
      <c r="BR496" s="110" t="s">
        <v>5440</v>
      </c>
      <c r="BS496" s="110" t="s">
        <v>5440</v>
      </c>
      <c r="BT496" s="110" t="s">
        <v>5440</v>
      </c>
      <c r="BU496" s="110" t="s">
        <v>5440</v>
      </c>
      <c r="BV496" s="110" t="s">
        <v>5440</v>
      </c>
      <c r="BW496" s="110" t="s">
        <v>5832</v>
      </c>
      <c r="BX496" s="110" t="s">
        <v>14</v>
      </c>
      <c r="BY496" s="110" t="e">
        <f>VLOOKUP(BO496,#REF!,10,0)</f>
        <v>#REF!</v>
      </c>
      <c r="BZ496" s="110"/>
    </row>
    <row r="497" spans="1:78" x14ac:dyDescent="0.2">
      <c r="A497" s="153" t="s">
        <v>1654</v>
      </c>
      <c r="B497" s="153"/>
      <c r="C497" s="100"/>
      <c r="D497" s="68"/>
      <c r="AM497"/>
      <c r="BO497" s="154" t="s">
        <v>6207</v>
      </c>
      <c r="BP497" s="154" t="s">
        <v>3512</v>
      </c>
      <c r="BQ497" s="110" t="s">
        <v>5440</v>
      </c>
      <c r="BR497" s="110" t="s">
        <v>5440</v>
      </c>
      <c r="BS497" s="110" t="s">
        <v>5440</v>
      </c>
      <c r="BT497" s="110" t="s">
        <v>5440</v>
      </c>
      <c r="BU497" s="110" t="s">
        <v>5440</v>
      </c>
      <c r="BV497" s="110" t="s">
        <v>5440</v>
      </c>
      <c r="BW497" s="110" t="s">
        <v>5832</v>
      </c>
      <c r="BX497" s="110" t="s">
        <v>14</v>
      </c>
      <c r="BY497" s="110" t="e">
        <f>VLOOKUP(BO497,#REF!,10,0)</f>
        <v>#REF!</v>
      </c>
      <c r="BZ497" s="110"/>
    </row>
    <row r="498" spans="1:78" x14ac:dyDescent="0.2">
      <c r="A498" s="153" t="s">
        <v>1657</v>
      </c>
      <c r="B498" s="153"/>
      <c r="C498" s="100"/>
      <c r="D498" s="68"/>
      <c r="AM498"/>
      <c r="BO498" s="154" t="s">
        <v>3059</v>
      </c>
      <c r="BP498" s="154" t="s">
        <v>3512</v>
      </c>
      <c r="BQ498" s="110" t="s">
        <v>5440</v>
      </c>
      <c r="BR498" s="110" t="s">
        <v>5440</v>
      </c>
      <c r="BS498" s="110" t="s">
        <v>5440</v>
      </c>
      <c r="BT498" s="110" t="s">
        <v>5440</v>
      </c>
      <c r="BU498" s="110" t="s">
        <v>5440</v>
      </c>
      <c r="BV498" s="110" t="s">
        <v>5440</v>
      </c>
      <c r="BW498" s="110" t="s">
        <v>5832</v>
      </c>
      <c r="BX498" s="110" t="s">
        <v>14</v>
      </c>
      <c r="BY498" s="110" t="e">
        <f>VLOOKUP(BO498,#REF!,10,0)</f>
        <v>#REF!</v>
      </c>
      <c r="BZ498" s="110"/>
    </row>
    <row r="499" spans="1:78" x14ac:dyDescent="0.2">
      <c r="A499" s="153" t="s">
        <v>1660</v>
      </c>
      <c r="B499" s="153"/>
      <c r="C499" s="100"/>
      <c r="D499" s="68"/>
      <c r="AM499"/>
      <c r="BO499" s="154" t="s">
        <v>6208</v>
      </c>
      <c r="BP499" s="154" t="s">
        <v>3512</v>
      </c>
      <c r="BQ499" s="110" t="s">
        <v>5440</v>
      </c>
      <c r="BR499" s="110" t="s">
        <v>5440</v>
      </c>
      <c r="BS499" s="110" t="s">
        <v>5440</v>
      </c>
      <c r="BT499" s="110" t="s">
        <v>5440</v>
      </c>
      <c r="BU499" s="110" t="s">
        <v>5440</v>
      </c>
      <c r="BV499" s="110" t="s">
        <v>5440</v>
      </c>
      <c r="BW499" s="110" t="s">
        <v>5832</v>
      </c>
      <c r="BX499" s="110" t="s">
        <v>14</v>
      </c>
      <c r="BY499" s="110" t="e">
        <f>VLOOKUP(BO499,#REF!,10,0)</f>
        <v>#REF!</v>
      </c>
      <c r="BZ499" s="110"/>
    </row>
    <row r="500" spans="1:78" x14ac:dyDescent="0.2">
      <c r="A500" s="153" t="s">
        <v>1662</v>
      </c>
      <c r="B500" s="153"/>
      <c r="C500" s="100"/>
      <c r="D500" s="68"/>
      <c r="AM500"/>
      <c r="BO500" s="154" t="s">
        <v>6209</v>
      </c>
      <c r="BP500" s="154" t="s">
        <v>3512</v>
      </c>
      <c r="BQ500" s="110" t="s">
        <v>5440</v>
      </c>
      <c r="BR500" s="110" t="s">
        <v>5440</v>
      </c>
      <c r="BS500" s="110" t="s">
        <v>5440</v>
      </c>
      <c r="BT500" s="110" t="s">
        <v>5440</v>
      </c>
      <c r="BU500" s="110" t="s">
        <v>5440</v>
      </c>
      <c r="BV500" s="110" t="s">
        <v>5440</v>
      </c>
      <c r="BW500" s="110" t="s">
        <v>5832</v>
      </c>
      <c r="BX500" s="110" t="s">
        <v>14</v>
      </c>
      <c r="BY500" s="110" t="e">
        <f>VLOOKUP(BO500,#REF!,10,0)</f>
        <v>#REF!</v>
      </c>
      <c r="BZ500" s="110"/>
    </row>
    <row r="501" spans="1:78" x14ac:dyDescent="0.2">
      <c r="A501" s="153" t="s">
        <v>1664</v>
      </c>
      <c r="B501" s="153"/>
      <c r="C501" s="100"/>
      <c r="D501" s="68"/>
      <c r="AM501"/>
      <c r="BO501" s="154" t="s">
        <v>6210</v>
      </c>
      <c r="BP501" s="154" t="s">
        <v>3512</v>
      </c>
      <c r="BQ501" s="110" t="s">
        <v>5440</v>
      </c>
      <c r="BR501" s="110" t="s">
        <v>5440</v>
      </c>
      <c r="BS501" s="110" t="s">
        <v>5440</v>
      </c>
      <c r="BT501" s="110" t="s">
        <v>5440</v>
      </c>
      <c r="BU501" s="110" t="s">
        <v>5440</v>
      </c>
      <c r="BV501" s="110" t="s">
        <v>5440</v>
      </c>
      <c r="BW501" s="110" t="s">
        <v>5832</v>
      </c>
      <c r="BX501" s="110" t="s">
        <v>14</v>
      </c>
      <c r="BY501" s="110" t="e">
        <f>VLOOKUP(BO501,#REF!,10,0)</f>
        <v>#REF!</v>
      </c>
      <c r="BZ501" s="110"/>
    </row>
    <row r="502" spans="1:78" x14ac:dyDescent="0.2">
      <c r="A502" s="153" t="s">
        <v>1666</v>
      </c>
      <c r="B502" s="153"/>
      <c r="C502" s="100"/>
      <c r="D502" s="68"/>
      <c r="AM502"/>
      <c r="BO502" s="154" t="s">
        <v>6211</v>
      </c>
      <c r="BP502" s="154" t="s">
        <v>3512</v>
      </c>
      <c r="BQ502" s="110" t="s">
        <v>5440</v>
      </c>
      <c r="BR502" s="110" t="s">
        <v>5440</v>
      </c>
      <c r="BS502" s="110" t="s">
        <v>5440</v>
      </c>
      <c r="BT502" s="110" t="s">
        <v>5440</v>
      </c>
      <c r="BU502" s="110" t="s">
        <v>5440</v>
      </c>
      <c r="BV502" s="110" t="s">
        <v>5440</v>
      </c>
      <c r="BW502" s="110" t="s">
        <v>5832</v>
      </c>
      <c r="BX502" s="110" t="s">
        <v>14</v>
      </c>
      <c r="BY502" s="110" t="e">
        <f>VLOOKUP(BO502,#REF!,10,0)</f>
        <v>#REF!</v>
      </c>
      <c r="BZ502" s="110"/>
    </row>
    <row r="503" spans="1:78" x14ac:dyDescent="0.2">
      <c r="A503" s="153" t="s">
        <v>1668</v>
      </c>
      <c r="B503" s="153"/>
      <c r="C503" s="100"/>
      <c r="D503" s="68"/>
      <c r="AM503"/>
      <c r="BO503" s="154" t="s">
        <v>6212</v>
      </c>
      <c r="BP503" s="154" t="s">
        <v>3512</v>
      </c>
      <c r="BQ503" s="110" t="s">
        <v>5440</v>
      </c>
      <c r="BR503" s="110" t="s">
        <v>5440</v>
      </c>
      <c r="BS503" s="110" t="s">
        <v>5440</v>
      </c>
      <c r="BT503" s="110" t="s">
        <v>5440</v>
      </c>
      <c r="BU503" s="110" t="s">
        <v>5440</v>
      </c>
      <c r="BV503" s="110" t="s">
        <v>5440</v>
      </c>
      <c r="BW503" s="110" t="s">
        <v>5832</v>
      </c>
      <c r="BX503" s="110" t="s">
        <v>14</v>
      </c>
      <c r="BY503" s="110" t="e">
        <f>VLOOKUP(BO503,#REF!,10,0)</f>
        <v>#REF!</v>
      </c>
      <c r="BZ503" s="110"/>
    </row>
    <row r="504" spans="1:78" x14ac:dyDescent="0.2">
      <c r="A504" s="153" t="s">
        <v>1670</v>
      </c>
      <c r="B504" s="153"/>
      <c r="C504" s="100"/>
      <c r="D504" s="68"/>
      <c r="AM504"/>
      <c r="BO504" s="154" t="s">
        <v>6213</v>
      </c>
      <c r="BP504" s="154" t="s">
        <v>3512</v>
      </c>
      <c r="BQ504" s="110" t="s">
        <v>5440</v>
      </c>
      <c r="BR504" s="110" t="s">
        <v>5440</v>
      </c>
      <c r="BS504" s="110" t="s">
        <v>5440</v>
      </c>
      <c r="BT504" s="110" t="s">
        <v>5440</v>
      </c>
      <c r="BU504" s="110" t="s">
        <v>5440</v>
      </c>
      <c r="BV504" s="110" t="s">
        <v>5440</v>
      </c>
      <c r="BW504" s="110" t="s">
        <v>5832</v>
      </c>
      <c r="BX504" s="110" t="s">
        <v>14</v>
      </c>
      <c r="BY504" s="110" t="e">
        <f>VLOOKUP(BO504,#REF!,10,0)</f>
        <v>#REF!</v>
      </c>
      <c r="BZ504" s="110"/>
    </row>
    <row r="505" spans="1:78" x14ac:dyDescent="0.2">
      <c r="A505" s="153" t="s">
        <v>1673</v>
      </c>
      <c r="B505" s="153"/>
      <c r="C505" s="100"/>
      <c r="D505" s="68"/>
      <c r="AM505"/>
      <c r="BO505" s="154" t="s">
        <v>6214</v>
      </c>
      <c r="BP505" s="154" t="s">
        <v>3512</v>
      </c>
      <c r="BQ505" s="110" t="s">
        <v>5440</v>
      </c>
      <c r="BR505" s="110" t="s">
        <v>5440</v>
      </c>
      <c r="BS505" s="110" t="s">
        <v>5440</v>
      </c>
      <c r="BT505" s="110" t="s">
        <v>5440</v>
      </c>
      <c r="BU505" s="110" t="s">
        <v>5440</v>
      </c>
      <c r="BV505" s="110" t="s">
        <v>5440</v>
      </c>
      <c r="BW505" s="110" t="s">
        <v>5832</v>
      </c>
      <c r="BX505" s="110" t="s">
        <v>14</v>
      </c>
      <c r="BY505" s="110" t="e">
        <f>VLOOKUP(BO505,#REF!,10,0)</f>
        <v>#REF!</v>
      </c>
      <c r="BZ505" s="110"/>
    </row>
    <row r="506" spans="1:78" x14ac:dyDescent="0.2">
      <c r="A506" s="153" t="s">
        <v>1675</v>
      </c>
      <c r="B506" s="153"/>
      <c r="C506" s="100"/>
      <c r="D506" s="68"/>
      <c r="AM506"/>
      <c r="BO506" s="154" t="s">
        <v>6215</v>
      </c>
      <c r="BP506" s="154" t="s">
        <v>3512</v>
      </c>
      <c r="BQ506" s="110" t="s">
        <v>5440</v>
      </c>
      <c r="BR506" s="110" t="s">
        <v>5440</v>
      </c>
      <c r="BS506" s="110" t="s">
        <v>5440</v>
      </c>
      <c r="BT506" s="110" t="s">
        <v>5440</v>
      </c>
      <c r="BU506" s="110" t="s">
        <v>5440</v>
      </c>
      <c r="BV506" s="110" t="s">
        <v>5440</v>
      </c>
      <c r="BW506" s="110" t="s">
        <v>5832</v>
      </c>
      <c r="BX506" s="110" t="s">
        <v>14</v>
      </c>
      <c r="BY506" s="110" t="e">
        <f>VLOOKUP(BO506,#REF!,10,0)</f>
        <v>#REF!</v>
      </c>
      <c r="BZ506" s="110"/>
    </row>
    <row r="507" spans="1:78" x14ac:dyDescent="0.2">
      <c r="A507" s="153" t="s">
        <v>1678</v>
      </c>
      <c r="B507" s="153"/>
      <c r="C507" s="100"/>
      <c r="D507" s="68"/>
      <c r="AM507"/>
      <c r="BO507" s="154" t="s">
        <v>3500</v>
      </c>
      <c r="BP507" s="154" t="s">
        <v>3512</v>
      </c>
      <c r="BQ507" s="110" t="s">
        <v>5440</v>
      </c>
      <c r="BR507" s="110" t="s">
        <v>5440</v>
      </c>
      <c r="BS507" s="110" t="s">
        <v>5440</v>
      </c>
      <c r="BT507" s="110" t="s">
        <v>5440</v>
      </c>
      <c r="BU507" s="110" t="s">
        <v>5440</v>
      </c>
      <c r="BV507" s="110" t="s">
        <v>5440</v>
      </c>
      <c r="BW507" s="110" t="s">
        <v>5832</v>
      </c>
      <c r="BX507" s="110" t="s">
        <v>14</v>
      </c>
      <c r="BY507" s="110" t="e">
        <f>VLOOKUP(BO507,#REF!,10,0)</f>
        <v>#REF!</v>
      </c>
      <c r="BZ507" s="110"/>
    </row>
    <row r="508" spans="1:78" x14ac:dyDescent="0.2">
      <c r="A508" s="153" t="s">
        <v>1681</v>
      </c>
      <c r="B508" s="153"/>
      <c r="C508" s="100"/>
      <c r="D508" s="68"/>
      <c r="AM508"/>
      <c r="BO508" s="154" t="s">
        <v>6216</v>
      </c>
      <c r="BP508" s="154" t="s">
        <v>3512</v>
      </c>
      <c r="BQ508" s="110" t="s">
        <v>5440</v>
      </c>
      <c r="BR508" s="110" t="s">
        <v>5440</v>
      </c>
      <c r="BS508" s="110" t="s">
        <v>5440</v>
      </c>
      <c r="BT508" s="110" t="s">
        <v>5440</v>
      </c>
      <c r="BU508" s="110" t="s">
        <v>5832</v>
      </c>
      <c r="BV508" s="110" t="s">
        <v>5440</v>
      </c>
      <c r="BW508" s="110" t="s">
        <v>5440</v>
      </c>
      <c r="BX508" s="110" t="s">
        <v>14</v>
      </c>
      <c r="BY508" s="110" t="e">
        <f>VLOOKUP(BO508,#REF!,10,0)</f>
        <v>#REF!</v>
      </c>
      <c r="BZ508" s="149"/>
    </row>
    <row r="509" spans="1:78" x14ac:dyDescent="0.2">
      <c r="A509" s="153" t="s">
        <v>1683</v>
      </c>
      <c r="B509" s="153"/>
      <c r="C509" s="100"/>
      <c r="D509" s="68"/>
      <c r="AM509"/>
      <c r="BO509" s="154" t="s">
        <v>6217</v>
      </c>
      <c r="BP509" s="154" t="s">
        <v>3512</v>
      </c>
      <c r="BQ509" s="110" t="s">
        <v>5440</v>
      </c>
      <c r="BR509" s="110" t="s">
        <v>5440</v>
      </c>
      <c r="BS509" s="110" t="s">
        <v>5440</v>
      </c>
      <c r="BT509" s="110" t="s">
        <v>5440</v>
      </c>
      <c r="BU509" s="110" t="s">
        <v>5440</v>
      </c>
      <c r="BV509" s="110" t="s">
        <v>5440</v>
      </c>
      <c r="BW509" s="110" t="s">
        <v>5832</v>
      </c>
      <c r="BX509" s="110" t="s">
        <v>14</v>
      </c>
      <c r="BY509" s="110" t="e">
        <f>VLOOKUP(BO509,#REF!,10,0)</f>
        <v>#REF!</v>
      </c>
      <c r="BZ509" s="110"/>
    </row>
    <row r="510" spans="1:78" x14ac:dyDescent="0.2">
      <c r="A510" s="153" t="s">
        <v>1685</v>
      </c>
      <c r="B510" s="153"/>
      <c r="C510" s="100"/>
      <c r="D510" s="68"/>
      <c r="AM510"/>
      <c r="BO510" s="154" t="s">
        <v>606</v>
      </c>
      <c r="BP510" s="154" t="s">
        <v>3512</v>
      </c>
      <c r="BQ510" s="110" t="s">
        <v>5440</v>
      </c>
      <c r="BR510" s="110" t="s">
        <v>5440</v>
      </c>
      <c r="BS510" s="110" t="s">
        <v>5440</v>
      </c>
      <c r="BT510" s="110" t="s">
        <v>5440</v>
      </c>
      <c r="BU510" s="110" t="s">
        <v>5440</v>
      </c>
      <c r="BV510" s="110" t="s">
        <v>5440</v>
      </c>
      <c r="BW510" s="110" t="s">
        <v>5832</v>
      </c>
      <c r="BX510" s="110" t="s">
        <v>14</v>
      </c>
      <c r="BY510" s="110" t="e">
        <f>VLOOKUP(BO510,#REF!,10,0)</f>
        <v>#REF!</v>
      </c>
      <c r="BZ510" s="110"/>
    </row>
    <row r="511" spans="1:78" x14ac:dyDescent="0.2">
      <c r="A511" s="153" t="s">
        <v>1687</v>
      </c>
      <c r="B511" s="153"/>
      <c r="C511" s="100"/>
      <c r="D511" s="68"/>
      <c r="AM511"/>
      <c r="BO511" s="154" t="s">
        <v>571</v>
      </c>
      <c r="BP511" s="154" t="s">
        <v>3512</v>
      </c>
      <c r="BQ511" s="110" t="s">
        <v>5440</v>
      </c>
      <c r="BR511" s="110" t="s">
        <v>5440</v>
      </c>
      <c r="BS511" s="110" t="s">
        <v>5440</v>
      </c>
      <c r="BT511" s="110" t="s">
        <v>5440</v>
      </c>
      <c r="BU511" s="110" t="s">
        <v>5440</v>
      </c>
      <c r="BV511" s="110" t="s">
        <v>5440</v>
      </c>
      <c r="BW511" s="110" t="s">
        <v>5832</v>
      </c>
      <c r="BX511" s="110" t="s">
        <v>14</v>
      </c>
      <c r="BY511" s="110" t="e">
        <f>VLOOKUP(BO511,#REF!,10,0)</f>
        <v>#REF!</v>
      </c>
      <c r="BZ511" s="110"/>
    </row>
    <row r="512" spans="1:78" x14ac:dyDescent="0.2">
      <c r="A512" s="153" t="s">
        <v>1690</v>
      </c>
      <c r="B512" s="153"/>
      <c r="C512" s="100"/>
      <c r="D512" s="68"/>
      <c r="AM512"/>
      <c r="BO512" s="154" t="s">
        <v>5192</v>
      </c>
      <c r="BP512" s="154" t="s">
        <v>3512</v>
      </c>
      <c r="BQ512" s="110" t="s">
        <v>5440</v>
      </c>
      <c r="BR512" s="110" t="s">
        <v>5440</v>
      </c>
      <c r="BS512" s="110" t="s">
        <v>5440</v>
      </c>
      <c r="BT512" s="110" t="s">
        <v>5440</v>
      </c>
      <c r="BU512" s="110" t="s">
        <v>5440</v>
      </c>
      <c r="BV512" s="110" t="s">
        <v>5440</v>
      </c>
      <c r="BW512" s="110" t="s">
        <v>5832</v>
      </c>
      <c r="BX512" s="110" t="s">
        <v>14</v>
      </c>
      <c r="BY512" s="110" t="e">
        <f>VLOOKUP(BO512,#REF!,10,0)</f>
        <v>#REF!</v>
      </c>
      <c r="BZ512" s="110"/>
    </row>
    <row r="513" spans="1:78" x14ac:dyDescent="0.2">
      <c r="A513" s="153" t="s">
        <v>1692</v>
      </c>
      <c r="B513" s="153"/>
      <c r="C513" s="100"/>
      <c r="D513" s="68"/>
      <c r="AM513"/>
      <c r="BO513" s="154" t="s">
        <v>2395</v>
      </c>
      <c r="BP513" s="154" t="s">
        <v>3512</v>
      </c>
      <c r="BQ513" s="110" t="s">
        <v>5440</v>
      </c>
      <c r="BR513" s="110" t="s">
        <v>5440</v>
      </c>
      <c r="BS513" s="110" t="s">
        <v>5440</v>
      </c>
      <c r="BT513" s="110" t="s">
        <v>5440</v>
      </c>
      <c r="BU513" s="110" t="s">
        <v>5440</v>
      </c>
      <c r="BV513" s="110" t="s">
        <v>5440</v>
      </c>
      <c r="BW513" s="110" t="s">
        <v>5832</v>
      </c>
      <c r="BX513" s="110" t="s">
        <v>14</v>
      </c>
      <c r="BY513" s="110" t="e">
        <f>VLOOKUP(BO513,#REF!,10,0)</f>
        <v>#REF!</v>
      </c>
      <c r="BZ513" s="110"/>
    </row>
    <row r="514" spans="1:78" x14ac:dyDescent="0.2">
      <c r="A514" s="153" t="s">
        <v>1694</v>
      </c>
      <c r="B514" s="153"/>
      <c r="C514" s="100"/>
      <c r="D514" s="68"/>
      <c r="AM514"/>
      <c r="BO514" s="154" t="s">
        <v>417</v>
      </c>
      <c r="BP514" s="154" t="s">
        <v>3512</v>
      </c>
      <c r="BQ514" s="110" t="s">
        <v>5440</v>
      </c>
      <c r="BR514" s="110" t="s">
        <v>5440</v>
      </c>
      <c r="BS514" s="110" t="s">
        <v>5440</v>
      </c>
      <c r="BT514" s="110" t="s">
        <v>5440</v>
      </c>
      <c r="BU514" s="110" t="s">
        <v>5440</v>
      </c>
      <c r="BV514" s="110" t="s">
        <v>5440</v>
      </c>
      <c r="BW514" s="110" t="s">
        <v>5832</v>
      </c>
      <c r="BX514" s="110" t="s">
        <v>14</v>
      </c>
      <c r="BY514" s="110" t="e">
        <f>VLOOKUP(BO514,#REF!,10,0)</f>
        <v>#REF!</v>
      </c>
      <c r="BZ514" s="110"/>
    </row>
    <row r="515" spans="1:78" x14ac:dyDescent="0.2">
      <c r="A515" s="153" t="s">
        <v>1697</v>
      </c>
      <c r="B515" s="153"/>
      <c r="C515" s="100"/>
      <c r="D515" s="68"/>
      <c r="AM515"/>
      <c r="BO515" s="154" t="s">
        <v>2585</v>
      </c>
      <c r="BP515" s="154" t="s">
        <v>3512</v>
      </c>
      <c r="BQ515" s="110" t="s">
        <v>5440</v>
      </c>
      <c r="BR515" s="110" t="s">
        <v>5440</v>
      </c>
      <c r="BS515" s="110" t="s">
        <v>5440</v>
      </c>
      <c r="BT515" s="110" t="s">
        <v>5440</v>
      </c>
      <c r="BU515" s="110" t="s">
        <v>5440</v>
      </c>
      <c r="BV515" s="110" t="s">
        <v>5440</v>
      </c>
      <c r="BW515" s="110" t="s">
        <v>5832</v>
      </c>
      <c r="BX515" s="110" t="s">
        <v>14</v>
      </c>
      <c r="BY515" s="110" t="e">
        <f>VLOOKUP(BO515,#REF!,10,0)</f>
        <v>#REF!</v>
      </c>
      <c r="BZ515" s="110"/>
    </row>
    <row r="516" spans="1:78" x14ac:dyDescent="0.2">
      <c r="A516" s="153" t="s">
        <v>1699</v>
      </c>
      <c r="B516" s="153"/>
      <c r="C516" s="100"/>
      <c r="D516" s="68"/>
      <c r="AM516"/>
      <c r="BO516" s="154" t="s">
        <v>940</v>
      </c>
      <c r="BP516" s="154" t="s">
        <v>3512</v>
      </c>
      <c r="BQ516" s="110" t="s">
        <v>5440</v>
      </c>
      <c r="BR516" s="110" t="s">
        <v>5440</v>
      </c>
      <c r="BS516" s="110" t="s">
        <v>5440</v>
      </c>
      <c r="BT516" s="110" t="s">
        <v>5440</v>
      </c>
      <c r="BU516" s="110" t="s">
        <v>5440</v>
      </c>
      <c r="BV516" s="110" t="s">
        <v>5440</v>
      </c>
      <c r="BW516" s="110" t="s">
        <v>5832</v>
      </c>
      <c r="BX516" s="110" t="s">
        <v>14</v>
      </c>
      <c r="BY516" s="110" t="e">
        <f>VLOOKUP(BO516,#REF!,10,0)</f>
        <v>#REF!</v>
      </c>
      <c r="BZ516" s="110"/>
    </row>
    <row r="517" spans="1:78" x14ac:dyDescent="0.2">
      <c r="A517" s="153" t="s">
        <v>1702</v>
      </c>
      <c r="B517" s="153"/>
      <c r="C517" s="100"/>
      <c r="D517" s="68"/>
      <c r="AM517"/>
      <c r="BO517" s="154" t="s">
        <v>6218</v>
      </c>
      <c r="BP517" s="154" t="s">
        <v>5832</v>
      </c>
      <c r="BQ517" s="110" t="s">
        <v>5440</v>
      </c>
      <c r="BR517" s="110" t="s">
        <v>5440</v>
      </c>
      <c r="BS517" s="110" t="s">
        <v>5440</v>
      </c>
      <c r="BT517" s="110" t="s">
        <v>5832</v>
      </c>
      <c r="BU517" s="110" t="s">
        <v>5440</v>
      </c>
      <c r="BV517" s="110" t="s">
        <v>5440</v>
      </c>
      <c r="BW517" s="110" t="s">
        <v>5440</v>
      </c>
      <c r="BX517" s="110" t="s">
        <v>14</v>
      </c>
      <c r="BY517" s="110" t="e">
        <f>VLOOKUP(BO517,#REF!,10,0)</f>
        <v>#REF!</v>
      </c>
      <c r="BZ517" s="110"/>
    </row>
    <row r="518" spans="1:78" x14ac:dyDescent="0.2">
      <c r="A518" s="153" t="s">
        <v>1705</v>
      </c>
      <c r="B518" s="153"/>
      <c r="C518" s="100"/>
      <c r="D518" s="68"/>
      <c r="AM518"/>
      <c r="BO518" s="154" t="s">
        <v>609</v>
      </c>
      <c r="BP518" s="154" t="s">
        <v>3512</v>
      </c>
      <c r="BQ518" s="110" t="s">
        <v>5440</v>
      </c>
      <c r="BR518" s="110" t="s">
        <v>5440</v>
      </c>
      <c r="BS518" s="110" t="s">
        <v>5440</v>
      </c>
      <c r="BT518" s="110" t="s">
        <v>5440</v>
      </c>
      <c r="BU518" s="110" t="s">
        <v>5440</v>
      </c>
      <c r="BV518" s="110" t="s">
        <v>5440</v>
      </c>
      <c r="BW518" s="110" t="s">
        <v>5832</v>
      </c>
      <c r="BX518" s="110" t="s">
        <v>14</v>
      </c>
      <c r="BY518" s="110" t="e">
        <f>VLOOKUP(BO518,#REF!,10,0)</f>
        <v>#REF!</v>
      </c>
      <c r="BZ518" s="110"/>
    </row>
    <row r="519" spans="1:78" x14ac:dyDescent="0.2">
      <c r="A519" s="153" t="s">
        <v>1708</v>
      </c>
      <c r="B519" s="153"/>
      <c r="C519" s="100"/>
      <c r="D519" s="68"/>
      <c r="AM519"/>
      <c r="BO519" s="154" t="s">
        <v>612</v>
      </c>
      <c r="BP519" s="154" t="s">
        <v>3512</v>
      </c>
      <c r="BQ519" s="110" t="s">
        <v>5440</v>
      </c>
      <c r="BR519" s="110" t="s">
        <v>5440</v>
      </c>
      <c r="BS519" s="110" t="s">
        <v>5440</v>
      </c>
      <c r="BT519" s="110" t="s">
        <v>5440</v>
      </c>
      <c r="BU519" s="110" t="s">
        <v>5440</v>
      </c>
      <c r="BV519" s="110" t="s">
        <v>5440</v>
      </c>
      <c r="BW519" s="110" t="s">
        <v>5832</v>
      </c>
      <c r="BX519" s="110" t="s">
        <v>14</v>
      </c>
      <c r="BY519" s="110" t="e">
        <f>VLOOKUP(BO519,#REF!,10,0)</f>
        <v>#REF!</v>
      </c>
      <c r="BZ519" s="110"/>
    </row>
    <row r="520" spans="1:78" x14ac:dyDescent="0.2">
      <c r="A520" s="153" t="s">
        <v>1711</v>
      </c>
      <c r="B520" s="153"/>
      <c r="C520" s="100"/>
      <c r="D520" s="68"/>
      <c r="AM520"/>
      <c r="BO520" s="154" t="s">
        <v>498</v>
      </c>
      <c r="BP520" s="154" t="s">
        <v>3512</v>
      </c>
      <c r="BQ520" s="110" t="s">
        <v>5440</v>
      </c>
      <c r="BR520" s="110" t="s">
        <v>5440</v>
      </c>
      <c r="BS520" s="110" t="s">
        <v>5440</v>
      </c>
      <c r="BT520" s="110" t="s">
        <v>5440</v>
      </c>
      <c r="BU520" s="110" t="s">
        <v>5440</v>
      </c>
      <c r="BV520" s="110" t="s">
        <v>5440</v>
      </c>
      <c r="BW520" s="110" t="s">
        <v>5832</v>
      </c>
      <c r="BX520" s="110" t="s">
        <v>14</v>
      </c>
      <c r="BY520" s="110" t="e">
        <f>VLOOKUP(BO520,#REF!,10,0)</f>
        <v>#REF!</v>
      </c>
      <c r="BZ520" s="110"/>
    </row>
    <row r="521" spans="1:78" x14ac:dyDescent="0.2">
      <c r="A521" s="153" t="s">
        <v>1713</v>
      </c>
      <c r="B521" s="153"/>
      <c r="C521" s="100"/>
      <c r="D521" s="68"/>
      <c r="AM521"/>
      <c r="BO521" s="154" t="s">
        <v>6219</v>
      </c>
      <c r="BP521" s="154" t="s">
        <v>3512</v>
      </c>
      <c r="BQ521" s="110" t="s">
        <v>5440</v>
      </c>
      <c r="BR521" s="110" t="s">
        <v>5440</v>
      </c>
      <c r="BS521" s="110" t="s">
        <v>5440</v>
      </c>
      <c r="BT521" s="110" t="s">
        <v>5832</v>
      </c>
      <c r="BU521" s="110" t="s">
        <v>5440</v>
      </c>
      <c r="BV521" s="110" t="s">
        <v>5440</v>
      </c>
      <c r="BW521" s="110" t="s">
        <v>5440</v>
      </c>
      <c r="BX521" s="110" t="s">
        <v>14</v>
      </c>
      <c r="BY521" s="110" t="e">
        <f>VLOOKUP(BO521,#REF!,10,0)</f>
        <v>#REF!</v>
      </c>
      <c r="BZ521" s="110"/>
    </row>
    <row r="522" spans="1:78" x14ac:dyDescent="0.2">
      <c r="A522" s="153" t="s">
        <v>1715</v>
      </c>
      <c r="B522" s="153"/>
      <c r="C522" s="100"/>
      <c r="D522" s="68"/>
      <c r="AM522"/>
      <c r="BO522" s="154" t="s">
        <v>1004</v>
      </c>
      <c r="BP522" s="154" t="s">
        <v>3512</v>
      </c>
      <c r="BQ522" s="110" t="s">
        <v>5440</v>
      </c>
      <c r="BR522" s="110" t="s">
        <v>5440</v>
      </c>
      <c r="BS522" s="110" t="s">
        <v>5440</v>
      </c>
      <c r="BT522" s="110" t="s">
        <v>5440</v>
      </c>
      <c r="BU522" s="110" t="s">
        <v>5440</v>
      </c>
      <c r="BV522" s="110" t="s">
        <v>5440</v>
      </c>
      <c r="BW522" s="110" t="s">
        <v>5832</v>
      </c>
      <c r="BX522" s="110" t="s">
        <v>14</v>
      </c>
      <c r="BY522" s="110" t="e">
        <f>VLOOKUP(BO522,#REF!,10,0)</f>
        <v>#REF!</v>
      </c>
      <c r="BZ522" s="110"/>
    </row>
    <row r="523" spans="1:78" x14ac:dyDescent="0.2">
      <c r="A523" s="153" t="s">
        <v>1717</v>
      </c>
      <c r="B523" s="153"/>
      <c r="C523" s="100"/>
      <c r="D523" s="68"/>
      <c r="AM523"/>
      <c r="BO523" s="154" t="s">
        <v>421</v>
      </c>
      <c r="BP523" s="154" t="s">
        <v>3512</v>
      </c>
      <c r="BQ523" s="110" t="s">
        <v>5440</v>
      </c>
      <c r="BR523" s="110" t="s">
        <v>5440</v>
      </c>
      <c r="BS523" s="110" t="s">
        <v>5440</v>
      </c>
      <c r="BT523" s="110" t="s">
        <v>5440</v>
      </c>
      <c r="BU523" s="110" t="s">
        <v>5440</v>
      </c>
      <c r="BV523" s="110" t="s">
        <v>5440</v>
      </c>
      <c r="BW523" s="110" t="s">
        <v>5832</v>
      </c>
      <c r="BX523" s="110" t="s">
        <v>14</v>
      </c>
      <c r="BY523" s="110" t="e">
        <f>VLOOKUP(BO523,#REF!,10,0)</f>
        <v>#REF!</v>
      </c>
      <c r="BZ523" s="110"/>
    </row>
    <row r="524" spans="1:78" x14ac:dyDescent="0.2">
      <c r="A524" s="153" t="s">
        <v>1719</v>
      </c>
      <c r="B524" s="153"/>
      <c r="C524" s="100"/>
      <c r="D524" s="68"/>
      <c r="AM524"/>
      <c r="BO524" s="154" t="s">
        <v>530</v>
      </c>
      <c r="BP524" s="154" t="s">
        <v>3512</v>
      </c>
      <c r="BQ524" s="110" t="s">
        <v>5440</v>
      </c>
      <c r="BR524" s="110" t="s">
        <v>5440</v>
      </c>
      <c r="BS524" s="110" t="s">
        <v>5440</v>
      </c>
      <c r="BT524" s="110" t="s">
        <v>5440</v>
      </c>
      <c r="BU524" s="110" t="s">
        <v>5440</v>
      </c>
      <c r="BV524" s="110" t="s">
        <v>5440</v>
      </c>
      <c r="BW524" s="110" t="s">
        <v>5832</v>
      </c>
      <c r="BX524" s="110" t="s">
        <v>14</v>
      </c>
      <c r="BY524" s="110" t="e">
        <f>VLOOKUP(BO524,#REF!,10,0)</f>
        <v>#REF!</v>
      </c>
      <c r="BZ524" s="110"/>
    </row>
    <row r="525" spans="1:78" x14ac:dyDescent="0.2">
      <c r="A525" s="153" t="s">
        <v>1721</v>
      </c>
      <c r="B525" s="153"/>
      <c r="C525" s="100"/>
      <c r="D525" s="68"/>
      <c r="AM525"/>
      <c r="BO525" s="154" t="s">
        <v>2086</v>
      </c>
      <c r="BP525" s="154" t="s">
        <v>3512</v>
      </c>
      <c r="BQ525" s="110" t="s">
        <v>5440</v>
      </c>
      <c r="BR525" s="110" t="s">
        <v>5440</v>
      </c>
      <c r="BS525" s="110" t="s">
        <v>5440</v>
      </c>
      <c r="BT525" s="110" t="s">
        <v>5440</v>
      </c>
      <c r="BU525" s="110" t="s">
        <v>5440</v>
      </c>
      <c r="BV525" s="110" t="s">
        <v>5440</v>
      </c>
      <c r="BW525" s="110" t="s">
        <v>5832</v>
      </c>
      <c r="BX525" s="110" t="s">
        <v>14</v>
      </c>
      <c r="BY525" s="110" t="e">
        <f>VLOOKUP(BO525,#REF!,10,0)</f>
        <v>#REF!</v>
      </c>
      <c r="BZ525" s="110"/>
    </row>
    <row r="526" spans="1:78" x14ac:dyDescent="0.2">
      <c r="A526" s="153" t="s">
        <v>1724</v>
      </c>
      <c r="B526" s="153"/>
      <c r="C526" s="100"/>
      <c r="D526" s="68"/>
      <c r="AM526"/>
      <c r="BO526" s="154" t="s">
        <v>1422</v>
      </c>
      <c r="BP526" s="154" t="s">
        <v>3512</v>
      </c>
      <c r="BQ526" s="110" t="s">
        <v>5440</v>
      </c>
      <c r="BR526" s="110" t="s">
        <v>5440</v>
      </c>
      <c r="BS526" s="110" t="s">
        <v>5440</v>
      </c>
      <c r="BT526" s="110" t="s">
        <v>5440</v>
      </c>
      <c r="BU526" s="110" t="s">
        <v>5440</v>
      </c>
      <c r="BV526" s="110" t="s">
        <v>5440</v>
      </c>
      <c r="BW526" s="110" t="s">
        <v>5832</v>
      </c>
      <c r="BX526" s="110" t="s">
        <v>14</v>
      </c>
      <c r="BY526" s="110" t="e">
        <f>VLOOKUP(BO526,#REF!,10,0)</f>
        <v>#REF!</v>
      </c>
      <c r="BZ526" s="110"/>
    </row>
    <row r="527" spans="1:78" x14ac:dyDescent="0.2">
      <c r="A527" s="153" t="s">
        <v>1726</v>
      </c>
      <c r="B527" s="153"/>
      <c r="C527" s="100"/>
      <c r="D527" s="68"/>
      <c r="AM527"/>
      <c r="BO527" s="154" t="s">
        <v>2358</v>
      </c>
      <c r="BP527" s="154" t="s">
        <v>3512</v>
      </c>
      <c r="BQ527" s="110" t="s">
        <v>5440</v>
      </c>
      <c r="BR527" s="110" t="s">
        <v>5440</v>
      </c>
      <c r="BS527" s="110" t="s">
        <v>5440</v>
      </c>
      <c r="BT527" s="110" t="s">
        <v>5440</v>
      </c>
      <c r="BU527" s="110" t="s">
        <v>5440</v>
      </c>
      <c r="BV527" s="110" t="s">
        <v>5440</v>
      </c>
      <c r="BW527" s="110" t="s">
        <v>5832</v>
      </c>
      <c r="BX527" s="110" t="s">
        <v>14</v>
      </c>
      <c r="BY527" s="110" t="e">
        <f>VLOOKUP(BO527,#REF!,10,0)</f>
        <v>#REF!</v>
      </c>
      <c r="BZ527" s="110"/>
    </row>
    <row r="528" spans="1:78" x14ac:dyDescent="0.2">
      <c r="A528" s="153" t="s">
        <v>1728</v>
      </c>
      <c r="B528" s="153"/>
      <c r="C528" s="100"/>
      <c r="D528" s="68"/>
      <c r="AM528"/>
      <c r="BO528" s="154" t="s">
        <v>6220</v>
      </c>
      <c r="BP528" s="154" t="s">
        <v>5832</v>
      </c>
      <c r="BQ528" s="110" t="s">
        <v>5832</v>
      </c>
      <c r="BR528" s="110" t="s">
        <v>5440</v>
      </c>
      <c r="BS528" s="110" t="s">
        <v>5440</v>
      </c>
      <c r="BT528" s="110" t="s">
        <v>5440</v>
      </c>
      <c r="BU528" s="110" t="s">
        <v>5440</v>
      </c>
      <c r="BV528" s="110" t="s">
        <v>5440</v>
      </c>
      <c r="BW528" s="110" t="s">
        <v>5440</v>
      </c>
      <c r="BX528" s="110" t="s">
        <v>14</v>
      </c>
      <c r="BY528" s="110" t="e">
        <f>VLOOKUP(BO528,#REF!,10,0)</f>
        <v>#REF!</v>
      </c>
      <c r="BZ528" s="110"/>
    </row>
    <row r="529" spans="1:78" x14ac:dyDescent="0.2">
      <c r="A529" s="153" t="s">
        <v>1731</v>
      </c>
      <c r="B529" s="153"/>
      <c r="C529" s="100"/>
      <c r="D529" s="68"/>
      <c r="AM529"/>
      <c r="BO529" s="154" t="s">
        <v>6221</v>
      </c>
      <c r="BP529" s="154" t="s">
        <v>3512</v>
      </c>
      <c r="BQ529" s="110" t="s">
        <v>5440</v>
      </c>
      <c r="BR529" s="110" t="s">
        <v>5440</v>
      </c>
      <c r="BS529" s="110" t="s">
        <v>5440</v>
      </c>
      <c r="BT529" s="110" t="s">
        <v>5440</v>
      </c>
      <c r="BU529" s="110" t="s">
        <v>5440</v>
      </c>
      <c r="BV529" s="110" t="s">
        <v>5440</v>
      </c>
      <c r="BW529" s="110" t="s">
        <v>5832</v>
      </c>
      <c r="BX529" s="110" t="s">
        <v>14</v>
      </c>
      <c r="BY529" s="110" t="e">
        <f>VLOOKUP(BO529,#REF!,10,0)</f>
        <v>#REF!</v>
      </c>
      <c r="BZ529" s="110"/>
    </row>
    <row r="530" spans="1:78" x14ac:dyDescent="0.2">
      <c r="A530" s="153" t="s">
        <v>1734</v>
      </c>
      <c r="B530" s="153"/>
      <c r="C530" s="100"/>
      <c r="D530" s="68"/>
      <c r="AM530"/>
      <c r="BO530" s="154" t="s">
        <v>6222</v>
      </c>
      <c r="BP530" s="154" t="s">
        <v>3512</v>
      </c>
      <c r="BQ530" s="110" t="s">
        <v>5440</v>
      </c>
      <c r="BR530" s="110" t="s">
        <v>5440</v>
      </c>
      <c r="BS530" s="110" t="s">
        <v>5440</v>
      </c>
      <c r="BT530" s="110" t="s">
        <v>5440</v>
      </c>
      <c r="BU530" s="110" t="s">
        <v>5832</v>
      </c>
      <c r="BV530" s="110" t="s">
        <v>5440</v>
      </c>
      <c r="BW530" s="110" t="s">
        <v>5440</v>
      </c>
      <c r="BX530" s="110" t="s">
        <v>14</v>
      </c>
      <c r="BY530" s="110" t="e">
        <f>VLOOKUP(BO530,#REF!,10,0)</f>
        <v>#REF!</v>
      </c>
      <c r="BZ530" s="149"/>
    </row>
    <row r="531" spans="1:78" x14ac:dyDescent="0.2">
      <c r="A531" s="153" t="s">
        <v>1736</v>
      </c>
      <c r="B531" s="153"/>
      <c r="C531" s="100"/>
      <c r="D531" s="68"/>
      <c r="AM531"/>
      <c r="BO531" s="154" t="s">
        <v>2591</v>
      </c>
      <c r="BP531" s="154" t="s">
        <v>3512</v>
      </c>
      <c r="BQ531" s="110" t="s">
        <v>5440</v>
      </c>
      <c r="BR531" s="110" t="s">
        <v>5440</v>
      </c>
      <c r="BS531" s="110" t="s">
        <v>5440</v>
      </c>
      <c r="BT531" s="110" t="s">
        <v>5440</v>
      </c>
      <c r="BU531" s="110" t="s">
        <v>5440</v>
      </c>
      <c r="BV531" s="110" t="s">
        <v>5440</v>
      </c>
      <c r="BW531" s="110" t="s">
        <v>5832</v>
      </c>
      <c r="BX531" s="110" t="s">
        <v>14</v>
      </c>
      <c r="BY531" s="110" t="e">
        <f>VLOOKUP(BO531,#REF!,10,0)</f>
        <v>#REF!</v>
      </c>
      <c r="BZ531" s="110"/>
    </row>
    <row r="532" spans="1:78" x14ac:dyDescent="0.2">
      <c r="A532" s="153" t="s">
        <v>1738</v>
      </c>
      <c r="B532" s="153"/>
      <c r="C532" s="100"/>
      <c r="D532" s="68"/>
      <c r="AM532"/>
      <c r="BO532" s="154" t="s">
        <v>3507</v>
      </c>
      <c r="BP532" s="154" t="s">
        <v>3512</v>
      </c>
      <c r="BQ532" s="110" t="s">
        <v>5440</v>
      </c>
      <c r="BR532" s="110" t="s">
        <v>5440</v>
      </c>
      <c r="BS532" s="110" t="s">
        <v>5440</v>
      </c>
      <c r="BT532" s="110" t="s">
        <v>5440</v>
      </c>
      <c r="BU532" s="110" t="s">
        <v>5440</v>
      </c>
      <c r="BV532" s="110" t="s">
        <v>5440</v>
      </c>
      <c r="BW532" s="110" t="s">
        <v>5832</v>
      </c>
      <c r="BX532" s="110" t="s">
        <v>14</v>
      </c>
      <c r="BY532" s="110" t="e">
        <f>VLOOKUP(BO532,#REF!,10,0)</f>
        <v>#REF!</v>
      </c>
      <c r="BZ532" s="110"/>
    </row>
    <row r="533" spans="1:78" x14ac:dyDescent="0.2">
      <c r="A533" s="153" t="s">
        <v>1740</v>
      </c>
      <c r="B533" s="153"/>
      <c r="C533" s="100"/>
      <c r="D533" s="68"/>
      <c r="AM533"/>
      <c r="BO533" s="154" t="s">
        <v>6223</v>
      </c>
      <c r="BP533" s="154" t="s">
        <v>3512</v>
      </c>
      <c r="BQ533" s="110" t="s">
        <v>5440</v>
      </c>
      <c r="BR533" s="110" t="s">
        <v>5440</v>
      </c>
      <c r="BS533" s="110" t="s">
        <v>5832</v>
      </c>
      <c r="BT533" s="110" t="s">
        <v>5832</v>
      </c>
      <c r="BU533" s="110" t="s">
        <v>5440</v>
      </c>
      <c r="BV533" s="110" t="s">
        <v>5440</v>
      </c>
      <c r="BW533" s="110" t="s">
        <v>5440</v>
      </c>
      <c r="BX533" s="110" t="s">
        <v>14</v>
      </c>
      <c r="BY533" s="110" t="e">
        <f>VLOOKUP(BO533,#REF!,10,0)</f>
        <v>#REF!</v>
      </c>
      <c r="BZ533" s="110"/>
    </row>
    <row r="534" spans="1:78" x14ac:dyDescent="0.2">
      <c r="A534" s="153" t="s">
        <v>1743</v>
      </c>
      <c r="B534" s="153"/>
      <c r="C534" s="100"/>
      <c r="D534" s="68"/>
      <c r="AM534"/>
      <c r="BO534" s="154" t="s">
        <v>2593</v>
      </c>
      <c r="BP534" s="154" t="s">
        <v>3512</v>
      </c>
      <c r="BQ534" s="110" t="s">
        <v>5440</v>
      </c>
      <c r="BR534" s="110" t="s">
        <v>5440</v>
      </c>
      <c r="BS534" s="110" t="s">
        <v>5440</v>
      </c>
      <c r="BT534" s="110" t="s">
        <v>5440</v>
      </c>
      <c r="BU534" s="110" t="s">
        <v>5440</v>
      </c>
      <c r="BV534" s="110" t="s">
        <v>5440</v>
      </c>
      <c r="BW534" s="110" t="s">
        <v>5832</v>
      </c>
      <c r="BX534" s="110" t="s">
        <v>14</v>
      </c>
      <c r="BY534" s="110" t="e">
        <f>VLOOKUP(BO534,#REF!,10,0)</f>
        <v>#REF!</v>
      </c>
      <c r="BZ534" s="110"/>
    </row>
    <row r="535" spans="1:78" x14ac:dyDescent="0.2">
      <c r="A535" s="153" t="s">
        <v>1745</v>
      </c>
      <c r="B535" s="153"/>
      <c r="C535" s="100"/>
      <c r="D535" s="68"/>
      <c r="AM535"/>
      <c r="BO535" s="154" t="s">
        <v>6224</v>
      </c>
      <c r="BP535" s="154" t="s">
        <v>5832</v>
      </c>
      <c r="BQ535" s="110" t="s">
        <v>5832</v>
      </c>
      <c r="BR535" s="110" t="s">
        <v>5440</v>
      </c>
      <c r="BS535" s="110" t="s">
        <v>5440</v>
      </c>
      <c r="BT535" s="110" t="s">
        <v>5440</v>
      </c>
      <c r="BU535" s="110" t="s">
        <v>5440</v>
      </c>
      <c r="BV535" s="110" t="s">
        <v>5440</v>
      </c>
      <c r="BW535" s="110" t="s">
        <v>5440</v>
      </c>
      <c r="BX535" s="110" t="s">
        <v>14</v>
      </c>
      <c r="BY535" s="110" t="e">
        <f>VLOOKUP(BO535,#REF!,10,0)</f>
        <v>#REF!</v>
      </c>
      <c r="BZ535" s="110"/>
    </row>
    <row r="536" spans="1:78" x14ac:dyDescent="0.2">
      <c r="A536" s="153" t="s">
        <v>1747</v>
      </c>
      <c r="B536" s="153"/>
      <c r="C536" s="100"/>
      <c r="D536" s="68"/>
      <c r="AM536"/>
      <c r="BO536" s="154" t="s">
        <v>6225</v>
      </c>
      <c r="BP536" s="154" t="s">
        <v>3512</v>
      </c>
      <c r="BQ536" s="110" t="s">
        <v>5440</v>
      </c>
      <c r="BR536" s="110" t="s">
        <v>5440</v>
      </c>
      <c r="BS536" s="110" t="s">
        <v>5440</v>
      </c>
      <c r="BT536" s="110" t="s">
        <v>5440</v>
      </c>
      <c r="BU536" s="110" t="s">
        <v>5440</v>
      </c>
      <c r="BV536" s="110" t="s">
        <v>5440</v>
      </c>
      <c r="BW536" s="110" t="s">
        <v>5832</v>
      </c>
      <c r="BX536" s="110" t="s">
        <v>14</v>
      </c>
      <c r="BY536" s="110" t="e">
        <f>VLOOKUP(BO536,#REF!,10,0)</f>
        <v>#REF!</v>
      </c>
      <c r="BZ536" s="110"/>
    </row>
    <row r="537" spans="1:78" x14ac:dyDescent="0.2">
      <c r="A537" s="153" t="s">
        <v>1750</v>
      </c>
      <c r="B537" s="153"/>
      <c r="C537" s="100"/>
      <c r="D537" s="68"/>
      <c r="AM537"/>
      <c r="BO537" s="154" t="s">
        <v>6226</v>
      </c>
      <c r="BP537" s="154" t="s">
        <v>3512</v>
      </c>
      <c r="BQ537" s="110" t="s">
        <v>5440</v>
      </c>
      <c r="BR537" s="110" t="s">
        <v>5440</v>
      </c>
      <c r="BS537" s="110" t="s">
        <v>5440</v>
      </c>
      <c r="BT537" s="110" t="s">
        <v>5440</v>
      </c>
      <c r="BU537" s="110" t="s">
        <v>5440</v>
      </c>
      <c r="BV537" s="110" t="s">
        <v>5832</v>
      </c>
      <c r="BW537" s="110" t="s">
        <v>5440</v>
      </c>
      <c r="BX537" s="110" t="s">
        <v>14</v>
      </c>
      <c r="BY537" s="110" t="e">
        <f>VLOOKUP(BO537,#REF!,10,0)</f>
        <v>#REF!</v>
      </c>
      <c r="BZ537" s="149"/>
    </row>
    <row r="538" spans="1:78" x14ac:dyDescent="0.2">
      <c r="A538" s="153" t="s">
        <v>1753</v>
      </c>
      <c r="B538" s="153"/>
      <c r="C538" s="100"/>
      <c r="D538" s="68"/>
      <c r="AM538"/>
      <c r="BO538" s="154" t="s">
        <v>6227</v>
      </c>
      <c r="BP538" s="154" t="s">
        <v>3512</v>
      </c>
      <c r="BQ538" s="110" t="s">
        <v>5440</v>
      </c>
      <c r="BR538" s="110" t="s">
        <v>5440</v>
      </c>
      <c r="BS538" s="110" t="s">
        <v>5440</v>
      </c>
      <c r="BT538" s="110" t="s">
        <v>5440</v>
      </c>
      <c r="BU538" s="110" t="s">
        <v>5440</v>
      </c>
      <c r="BV538" s="110" t="s">
        <v>5440</v>
      </c>
      <c r="BW538" s="110" t="s">
        <v>5832</v>
      </c>
      <c r="BX538" s="110" t="s">
        <v>14</v>
      </c>
      <c r="BY538" s="110" t="e">
        <f>VLOOKUP(BO538,#REF!,10,0)</f>
        <v>#REF!</v>
      </c>
      <c r="BZ538" s="110"/>
    </row>
    <row r="539" spans="1:78" x14ac:dyDescent="0.2">
      <c r="A539" s="153" t="s">
        <v>1755</v>
      </c>
      <c r="B539" s="153"/>
      <c r="C539" s="100"/>
      <c r="D539" s="68"/>
      <c r="AM539"/>
      <c r="BO539" s="154" t="s">
        <v>6228</v>
      </c>
      <c r="BP539" s="154" t="s">
        <v>3512</v>
      </c>
      <c r="BQ539" s="110" t="s">
        <v>5440</v>
      </c>
      <c r="BR539" s="110" t="s">
        <v>5440</v>
      </c>
      <c r="BS539" s="110" t="s">
        <v>5832</v>
      </c>
      <c r="BT539" s="110" t="s">
        <v>5832</v>
      </c>
      <c r="BU539" s="110" t="s">
        <v>5440</v>
      </c>
      <c r="BV539" s="110" t="s">
        <v>5440</v>
      </c>
      <c r="BW539" s="110" t="s">
        <v>5440</v>
      </c>
      <c r="BX539" s="110" t="s">
        <v>14</v>
      </c>
      <c r="BY539" s="110" t="e">
        <f>VLOOKUP(BO539,#REF!,10,0)</f>
        <v>#REF!</v>
      </c>
      <c r="BZ539" s="110"/>
    </row>
    <row r="540" spans="1:78" x14ac:dyDescent="0.2">
      <c r="A540" s="153" t="s">
        <v>1758</v>
      </c>
      <c r="B540" s="153"/>
      <c r="C540" s="100"/>
      <c r="D540" s="68"/>
      <c r="AM540"/>
      <c r="BO540" s="154" t="s">
        <v>6229</v>
      </c>
      <c r="BP540" s="154" t="s">
        <v>3512</v>
      </c>
      <c r="BQ540" s="110" t="s">
        <v>5440</v>
      </c>
      <c r="BR540" s="110" t="s">
        <v>5440</v>
      </c>
      <c r="BS540" s="110" t="s">
        <v>5832</v>
      </c>
      <c r="BT540" s="110" t="s">
        <v>5832</v>
      </c>
      <c r="BU540" s="110" t="s">
        <v>5440</v>
      </c>
      <c r="BV540" s="110" t="s">
        <v>5440</v>
      </c>
      <c r="BW540" s="110" t="s">
        <v>5440</v>
      </c>
      <c r="BX540" s="110" t="s">
        <v>14</v>
      </c>
      <c r="BY540" s="110" t="e">
        <f>VLOOKUP(BO540,#REF!,10,0)</f>
        <v>#REF!</v>
      </c>
      <c r="BZ540" s="110"/>
    </row>
    <row r="541" spans="1:78" x14ac:dyDescent="0.2">
      <c r="A541" s="153" t="s">
        <v>1761</v>
      </c>
      <c r="B541" s="153"/>
      <c r="C541" s="100"/>
      <c r="D541" s="68"/>
      <c r="AM541"/>
      <c r="BO541" s="154" t="s">
        <v>6230</v>
      </c>
      <c r="BP541" s="154" t="s">
        <v>3512</v>
      </c>
      <c r="BQ541" s="110" t="s">
        <v>5440</v>
      </c>
      <c r="BR541" s="110" t="s">
        <v>5440</v>
      </c>
      <c r="BS541" s="110" t="s">
        <v>5440</v>
      </c>
      <c r="BT541" s="110" t="s">
        <v>5440</v>
      </c>
      <c r="BU541" s="110" t="s">
        <v>5440</v>
      </c>
      <c r="BV541" s="110" t="s">
        <v>5440</v>
      </c>
      <c r="BW541" s="110" t="s">
        <v>5832</v>
      </c>
      <c r="BX541" s="110" t="s">
        <v>14</v>
      </c>
      <c r="BY541" s="110" t="e">
        <f>VLOOKUP(BO541,#REF!,10,0)</f>
        <v>#REF!</v>
      </c>
      <c r="BZ541" s="110"/>
    </row>
    <row r="542" spans="1:78" x14ac:dyDescent="0.2">
      <c r="A542" s="153" t="s">
        <v>1763</v>
      </c>
      <c r="B542" s="153"/>
      <c r="C542" s="100"/>
      <c r="D542" s="68"/>
      <c r="AM542"/>
      <c r="BO542" s="154" t="s">
        <v>6231</v>
      </c>
      <c r="BP542" s="154" t="s">
        <v>3512</v>
      </c>
      <c r="BQ542" s="110" t="s">
        <v>5440</v>
      </c>
      <c r="BR542" s="110" t="s">
        <v>5440</v>
      </c>
      <c r="BS542" s="110" t="s">
        <v>5440</v>
      </c>
      <c r="BT542" s="110" t="s">
        <v>5440</v>
      </c>
      <c r="BU542" s="110" t="s">
        <v>5440</v>
      </c>
      <c r="BV542" s="110" t="s">
        <v>5440</v>
      </c>
      <c r="BW542" s="110" t="s">
        <v>5832</v>
      </c>
      <c r="BX542" s="110" t="s">
        <v>14</v>
      </c>
      <c r="BY542" s="110" t="e">
        <f>VLOOKUP(BO542,#REF!,10,0)</f>
        <v>#REF!</v>
      </c>
      <c r="BZ542" s="110"/>
    </row>
    <row r="543" spans="1:78" x14ac:dyDescent="0.2">
      <c r="A543" s="153" t="s">
        <v>1765</v>
      </c>
      <c r="B543" s="153"/>
      <c r="C543" s="100"/>
      <c r="D543" s="68"/>
      <c r="AM543"/>
      <c r="BO543" s="154" t="s">
        <v>2398</v>
      </c>
      <c r="BP543" s="154" t="s">
        <v>3512</v>
      </c>
      <c r="BQ543" s="110" t="s">
        <v>5440</v>
      </c>
      <c r="BR543" s="110" t="s">
        <v>5440</v>
      </c>
      <c r="BS543" s="110" t="s">
        <v>5440</v>
      </c>
      <c r="BT543" s="110" t="s">
        <v>5440</v>
      </c>
      <c r="BU543" s="110" t="s">
        <v>5440</v>
      </c>
      <c r="BV543" s="110" t="s">
        <v>5440</v>
      </c>
      <c r="BW543" s="110" t="s">
        <v>5832</v>
      </c>
      <c r="BX543" s="110" t="s">
        <v>14</v>
      </c>
      <c r="BY543" s="110" t="e">
        <f>VLOOKUP(BO543,#REF!,10,0)</f>
        <v>#REF!</v>
      </c>
      <c r="BZ543" s="110"/>
    </row>
    <row r="544" spans="1:78" x14ac:dyDescent="0.2">
      <c r="A544" s="153" t="s">
        <v>1767</v>
      </c>
      <c r="B544" s="153"/>
      <c r="C544" s="100"/>
      <c r="D544" s="68"/>
      <c r="AM544"/>
      <c r="BO544" s="154" t="s">
        <v>6232</v>
      </c>
      <c r="BP544" s="154" t="s">
        <v>3512</v>
      </c>
      <c r="BQ544" s="110" t="s">
        <v>5440</v>
      </c>
      <c r="BR544" s="110" t="s">
        <v>5440</v>
      </c>
      <c r="BS544" s="110" t="s">
        <v>5440</v>
      </c>
      <c r="BT544" s="110" t="s">
        <v>5440</v>
      </c>
      <c r="BU544" s="110" t="s">
        <v>5440</v>
      </c>
      <c r="BV544" s="110" t="s">
        <v>5440</v>
      </c>
      <c r="BW544" s="110" t="s">
        <v>5832</v>
      </c>
      <c r="BX544" s="110" t="s">
        <v>14</v>
      </c>
      <c r="BY544" s="110" t="e">
        <f>VLOOKUP(BO544,#REF!,10,0)</f>
        <v>#REF!</v>
      </c>
      <c r="BZ544" s="110"/>
    </row>
    <row r="545" spans="1:78" x14ac:dyDescent="0.2">
      <c r="A545" s="153" t="s">
        <v>1770</v>
      </c>
      <c r="B545" s="153"/>
      <c r="C545" s="100"/>
      <c r="D545" s="68"/>
      <c r="AM545"/>
      <c r="BO545" s="154" t="s">
        <v>1314</v>
      </c>
      <c r="BP545" s="154" t="s">
        <v>3512</v>
      </c>
      <c r="BQ545" s="110" t="s">
        <v>5440</v>
      </c>
      <c r="BR545" s="110" t="s">
        <v>5440</v>
      </c>
      <c r="BS545" s="110" t="s">
        <v>5832</v>
      </c>
      <c r="BT545" s="110" t="s">
        <v>5440</v>
      </c>
      <c r="BU545" s="110" t="s">
        <v>5440</v>
      </c>
      <c r="BV545" s="110" t="s">
        <v>5440</v>
      </c>
      <c r="BW545" s="110" t="s">
        <v>5832</v>
      </c>
      <c r="BX545" s="110" t="s">
        <v>14</v>
      </c>
      <c r="BY545" s="110" t="e">
        <f>VLOOKUP(BO545,#REF!,10,0)</f>
        <v>#REF!</v>
      </c>
      <c r="BZ545" s="110"/>
    </row>
    <row r="546" spans="1:78" x14ac:dyDescent="0.2">
      <c r="A546" s="153" t="s">
        <v>1773</v>
      </c>
      <c r="B546" s="153"/>
      <c r="C546" s="100"/>
      <c r="D546" s="68"/>
      <c r="AM546"/>
      <c r="BO546" s="154" t="s">
        <v>888</v>
      </c>
      <c r="BP546" s="154" t="s">
        <v>3512</v>
      </c>
      <c r="BQ546" s="110" t="s">
        <v>5440</v>
      </c>
      <c r="BR546" s="110" t="s">
        <v>5440</v>
      </c>
      <c r="BS546" s="110" t="s">
        <v>5440</v>
      </c>
      <c r="BT546" s="110" t="s">
        <v>5440</v>
      </c>
      <c r="BU546" s="110" t="s">
        <v>5440</v>
      </c>
      <c r="BV546" s="110" t="s">
        <v>5440</v>
      </c>
      <c r="BW546" s="110" t="s">
        <v>5832</v>
      </c>
      <c r="BX546" s="110" t="s">
        <v>14</v>
      </c>
      <c r="BY546" s="110" t="e">
        <f>VLOOKUP(BO546,#REF!,10,0)</f>
        <v>#REF!</v>
      </c>
      <c r="BZ546" s="110"/>
    </row>
    <row r="547" spans="1:78" x14ac:dyDescent="0.2">
      <c r="A547" s="153" t="s">
        <v>1776</v>
      </c>
      <c r="B547" s="153"/>
      <c r="C547" s="100"/>
      <c r="D547" s="68"/>
      <c r="AM547"/>
      <c r="BO547" s="154" t="s">
        <v>1180</v>
      </c>
      <c r="BP547" s="154" t="s">
        <v>3512</v>
      </c>
      <c r="BQ547" s="110" t="s">
        <v>5440</v>
      </c>
      <c r="BR547" s="110" t="s">
        <v>5440</v>
      </c>
      <c r="BS547" s="110" t="s">
        <v>5440</v>
      </c>
      <c r="BT547" s="110" t="s">
        <v>5440</v>
      </c>
      <c r="BU547" s="110" t="s">
        <v>5440</v>
      </c>
      <c r="BV547" s="110" t="s">
        <v>5440</v>
      </c>
      <c r="BW547" s="110" t="s">
        <v>5832</v>
      </c>
      <c r="BX547" s="110" t="s">
        <v>14</v>
      </c>
      <c r="BY547" s="110" t="e">
        <f>VLOOKUP(BO547,#REF!,10,0)</f>
        <v>#REF!</v>
      </c>
      <c r="BZ547" s="110"/>
    </row>
    <row r="548" spans="1:78" x14ac:dyDescent="0.2">
      <c r="A548" s="153" t="s">
        <v>1779</v>
      </c>
      <c r="B548" s="153"/>
      <c r="C548" s="100"/>
      <c r="D548" s="68"/>
      <c r="AM548"/>
      <c r="BO548" s="154" t="s">
        <v>6233</v>
      </c>
      <c r="BP548" s="154" t="s">
        <v>5832</v>
      </c>
      <c r="BQ548" s="110" t="s">
        <v>5832</v>
      </c>
      <c r="BR548" s="110" t="s">
        <v>5440</v>
      </c>
      <c r="BS548" s="110" t="s">
        <v>5440</v>
      </c>
      <c r="BT548" s="110" t="s">
        <v>5440</v>
      </c>
      <c r="BU548" s="110" t="s">
        <v>5440</v>
      </c>
      <c r="BV548" s="110" t="s">
        <v>5440</v>
      </c>
      <c r="BW548" s="110" t="s">
        <v>5440</v>
      </c>
      <c r="BX548" s="110" t="s">
        <v>14</v>
      </c>
      <c r="BY548" s="110" t="e">
        <f>VLOOKUP(BO548,#REF!,10,0)</f>
        <v>#REF!</v>
      </c>
      <c r="BZ548" s="110"/>
    </row>
    <row r="549" spans="1:78" x14ac:dyDescent="0.2">
      <c r="A549" s="153" t="s">
        <v>1782</v>
      </c>
      <c r="B549" s="153"/>
      <c r="C549" s="100"/>
      <c r="D549" s="68"/>
      <c r="AM549"/>
      <c r="BO549" s="154" t="s">
        <v>6234</v>
      </c>
      <c r="BP549" s="154" t="s">
        <v>5832</v>
      </c>
      <c r="BQ549" s="110" t="s">
        <v>5440</v>
      </c>
      <c r="BR549" s="110" t="s">
        <v>5440</v>
      </c>
      <c r="BS549" s="110" t="s">
        <v>5440</v>
      </c>
      <c r="BT549" s="110" t="s">
        <v>5440</v>
      </c>
      <c r="BU549" s="110" t="s">
        <v>5440</v>
      </c>
      <c r="BV549" s="110" t="s">
        <v>5440</v>
      </c>
      <c r="BW549" s="110" t="s">
        <v>5832</v>
      </c>
      <c r="BX549" s="110" t="s">
        <v>14</v>
      </c>
      <c r="BY549" s="110" t="e">
        <f>VLOOKUP(BO549,#REF!,10,0)</f>
        <v>#REF!</v>
      </c>
      <c r="BZ549" s="110"/>
    </row>
    <row r="550" spans="1:78" x14ac:dyDescent="0.2">
      <c r="A550" s="153" t="s">
        <v>1784</v>
      </c>
      <c r="B550" s="153"/>
      <c r="C550" s="100"/>
      <c r="D550" s="68"/>
      <c r="AM550"/>
      <c r="BO550" s="154" t="s">
        <v>1183</v>
      </c>
      <c r="BP550" s="154" t="s">
        <v>3512</v>
      </c>
      <c r="BQ550" s="110" t="s">
        <v>5440</v>
      </c>
      <c r="BR550" s="110" t="s">
        <v>5440</v>
      </c>
      <c r="BS550" s="110" t="s">
        <v>5832</v>
      </c>
      <c r="BT550" s="110" t="s">
        <v>5440</v>
      </c>
      <c r="BU550" s="110" t="s">
        <v>5440</v>
      </c>
      <c r="BV550" s="110" t="s">
        <v>5440</v>
      </c>
      <c r="BW550" s="110" t="s">
        <v>5832</v>
      </c>
      <c r="BX550" s="110" t="s">
        <v>14</v>
      </c>
      <c r="BY550" s="110" t="e">
        <f>VLOOKUP(BO550,#REF!,10,0)</f>
        <v>#REF!</v>
      </c>
      <c r="BZ550" s="110"/>
    </row>
    <row r="551" spans="1:78" x14ac:dyDescent="0.2">
      <c r="A551" s="153" t="s">
        <v>1786</v>
      </c>
      <c r="B551" s="153"/>
      <c r="C551" s="100"/>
      <c r="D551" s="68"/>
      <c r="AM551"/>
      <c r="BO551" s="154" t="s">
        <v>6235</v>
      </c>
      <c r="BP551" s="154" t="s">
        <v>3512</v>
      </c>
      <c r="BQ551" s="110" t="s">
        <v>5440</v>
      </c>
      <c r="BR551" s="110" t="s">
        <v>5440</v>
      </c>
      <c r="BS551" s="110" t="s">
        <v>5440</v>
      </c>
      <c r="BT551" s="110" t="s">
        <v>5440</v>
      </c>
      <c r="BU551" s="110" t="s">
        <v>5440</v>
      </c>
      <c r="BV551" s="110" t="s">
        <v>5832</v>
      </c>
      <c r="BW551" s="110" t="s">
        <v>5440</v>
      </c>
      <c r="BX551" s="110" t="s">
        <v>14</v>
      </c>
      <c r="BY551" s="110" t="e">
        <f>VLOOKUP(BO551,#REF!,10,0)</f>
        <v>#REF!</v>
      </c>
      <c r="BZ551" s="149"/>
    </row>
    <row r="552" spans="1:78" x14ac:dyDescent="0.2">
      <c r="A552" s="153" t="s">
        <v>1789</v>
      </c>
      <c r="B552" s="153"/>
      <c r="C552" s="100"/>
      <c r="D552" s="68"/>
      <c r="AM552"/>
      <c r="BO552" s="154" t="s">
        <v>6236</v>
      </c>
      <c r="BP552" s="154" t="s">
        <v>3512</v>
      </c>
      <c r="BQ552" s="110" t="s">
        <v>5440</v>
      </c>
      <c r="BR552" s="110" t="s">
        <v>5440</v>
      </c>
      <c r="BS552" s="110" t="s">
        <v>5440</v>
      </c>
      <c r="BT552" s="110" t="s">
        <v>5440</v>
      </c>
      <c r="BU552" s="110" t="s">
        <v>5440</v>
      </c>
      <c r="BV552" s="110" t="s">
        <v>5440</v>
      </c>
      <c r="BW552" s="110" t="s">
        <v>5832</v>
      </c>
      <c r="BX552" s="110" t="s">
        <v>14</v>
      </c>
      <c r="BY552" s="110" t="e">
        <f>VLOOKUP(BO552,#REF!,10,0)</f>
        <v>#REF!</v>
      </c>
      <c r="BZ552" s="110"/>
    </row>
    <row r="553" spans="1:78" x14ac:dyDescent="0.2">
      <c r="A553" s="153" t="s">
        <v>1791</v>
      </c>
      <c r="B553" s="153"/>
      <c r="C553" s="100"/>
      <c r="D553" s="68"/>
      <c r="AM553"/>
      <c r="BO553" s="154" t="s">
        <v>3365</v>
      </c>
      <c r="BP553" s="154" t="s">
        <v>3512</v>
      </c>
      <c r="BQ553" s="110" t="s">
        <v>5440</v>
      </c>
      <c r="BR553" s="110" t="s">
        <v>5440</v>
      </c>
      <c r="BS553" s="110" t="s">
        <v>5440</v>
      </c>
      <c r="BT553" s="110" t="s">
        <v>5440</v>
      </c>
      <c r="BU553" s="110" t="s">
        <v>5440</v>
      </c>
      <c r="BV553" s="110" t="s">
        <v>5440</v>
      </c>
      <c r="BW553" s="110" t="s">
        <v>5832</v>
      </c>
      <c r="BX553" s="110" t="s">
        <v>14</v>
      </c>
      <c r="BY553" s="110" t="e">
        <f>VLOOKUP(BO553,#REF!,10,0)</f>
        <v>#REF!</v>
      </c>
      <c r="BZ553" s="110"/>
    </row>
    <row r="554" spans="1:78" x14ac:dyDescent="0.2">
      <c r="A554" s="153" t="s">
        <v>1794</v>
      </c>
      <c r="B554" s="153"/>
      <c r="C554" s="100"/>
      <c r="D554" s="68"/>
      <c r="AM554"/>
      <c r="BO554" s="154" t="s">
        <v>926</v>
      </c>
      <c r="BP554" s="154" t="s">
        <v>3512</v>
      </c>
      <c r="BQ554" s="110" t="s">
        <v>5440</v>
      </c>
      <c r="BR554" s="110" t="s">
        <v>5440</v>
      </c>
      <c r="BS554" s="110" t="s">
        <v>5440</v>
      </c>
      <c r="BT554" s="110" t="s">
        <v>5440</v>
      </c>
      <c r="BU554" s="110" t="s">
        <v>5440</v>
      </c>
      <c r="BV554" s="110" t="s">
        <v>5440</v>
      </c>
      <c r="BW554" s="110" t="s">
        <v>5832</v>
      </c>
      <c r="BX554" s="110" t="s">
        <v>14</v>
      </c>
      <c r="BY554" s="110" t="e">
        <f>VLOOKUP(BO554,#REF!,10,0)</f>
        <v>#REF!</v>
      </c>
      <c r="BZ554" s="110"/>
    </row>
    <row r="555" spans="1:78" x14ac:dyDescent="0.2">
      <c r="A555" s="153" t="s">
        <v>1796</v>
      </c>
      <c r="B555" s="153"/>
      <c r="C555" s="100"/>
      <c r="D555" s="68"/>
      <c r="AM555"/>
      <c r="BO555" s="154" t="s">
        <v>6237</v>
      </c>
      <c r="BP555" s="154" t="s">
        <v>5832</v>
      </c>
      <c r="BQ555" s="110" t="s">
        <v>5440</v>
      </c>
      <c r="BR555" s="110" t="s">
        <v>5440</v>
      </c>
      <c r="BS555" s="110" t="s">
        <v>5440</v>
      </c>
      <c r="BT555" s="110" t="s">
        <v>5440</v>
      </c>
      <c r="BU555" s="110" t="s">
        <v>5832</v>
      </c>
      <c r="BV555" s="110" t="s">
        <v>5440</v>
      </c>
      <c r="BW555" s="110" t="s">
        <v>5440</v>
      </c>
      <c r="BX555" s="110" t="s">
        <v>14</v>
      </c>
      <c r="BY555" s="110" t="e">
        <f>VLOOKUP(BO555,#REF!,10,0)</f>
        <v>#REF!</v>
      </c>
      <c r="BZ555" s="149"/>
    </row>
    <row r="556" spans="1:78" x14ac:dyDescent="0.2">
      <c r="A556" s="153" t="s">
        <v>1798</v>
      </c>
      <c r="B556" s="153"/>
      <c r="C556" s="100"/>
      <c r="D556" s="68"/>
      <c r="AM556"/>
      <c r="BO556" s="154" t="s">
        <v>4311</v>
      </c>
      <c r="BP556" s="154" t="s">
        <v>3512</v>
      </c>
      <c r="BQ556" s="110" t="s">
        <v>5440</v>
      </c>
      <c r="BR556" s="110" t="s">
        <v>5440</v>
      </c>
      <c r="BS556" s="110" t="s">
        <v>5440</v>
      </c>
      <c r="BT556" s="110" t="s">
        <v>5440</v>
      </c>
      <c r="BU556" s="110" t="s">
        <v>5440</v>
      </c>
      <c r="BV556" s="110" t="s">
        <v>5440</v>
      </c>
      <c r="BW556" s="110" t="s">
        <v>5832</v>
      </c>
      <c r="BX556" s="110" t="s">
        <v>14</v>
      </c>
      <c r="BY556" s="110" t="e">
        <f>VLOOKUP(BO556,#REF!,10,0)</f>
        <v>#REF!</v>
      </c>
      <c r="BZ556" s="110"/>
    </row>
    <row r="557" spans="1:78" x14ac:dyDescent="0.2">
      <c r="A557" s="153" t="s">
        <v>1801</v>
      </c>
      <c r="B557" s="153"/>
      <c r="C557" s="100"/>
      <c r="D557" s="68"/>
      <c r="AM557"/>
      <c r="BO557" s="154" t="s">
        <v>6238</v>
      </c>
      <c r="BP557" s="154" t="s">
        <v>3512</v>
      </c>
      <c r="BQ557" s="110" t="s">
        <v>5440</v>
      </c>
      <c r="BR557" s="110" t="s">
        <v>5440</v>
      </c>
      <c r="BS557" s="110" t="s">
        <v>5832</v>
      </c>
      <c r="BT557" s="110" t="s">
        <v>5440</v>
      </c>
      <c r="BU557" s="110" t="s">
        <v>5440</v>
      </c>
      <c r="BV557" s="110" t="s">
        <v>5440</v>
      </c>
      <c r="BW557" s="110" t="s">
        <v>5832</v>
      </c>
      <c r="BX557" s="110" t="s">
        <v>14</v>
      </c>
      <c r="BY557" s="110" t="e">
        <f>VLOOKUP(BO557,#REF!,10,0)</f>
        <v>#REF!</v>
      </c>
      <c r="BZ557" s="110"/>
    </row>
    <row r="558" spans="1:78" x14ac:dyDescent="0.2">
      <c r="A558" s="153" t="s">
        <v>1803</v>
      </c>
      <c r="B558" s="153"/>
      <c r="C558" s="100"/>
      <c r="D558" s="68"/>
      <c r="AM558"/>
      <c r="BO558" s="154" t="s">
        <v>1424</v>
      </c>
      <c r="BP558" s="154" t="s">
        <v>3512</v>
      </c>
      <c r="BQ558" s="110" t="s">
        <v>5440</v>
      </c>
      <c r="BR558" s="110" t="s">
        <v>5440</v>
      </c>
      <c r="BS558" s="110" t="s">
        <v>5440</v>
      </c>
      <c r="BT558" s="110" t="s">
        <v>5440</v>
      </c>
      <c r="BU558" s="110" t="s">
        <v>5440</v>
      </c>
      <c r="BV558" s="110" t="s">
        <v>5440</v>
      </c>
      <c r="BW558" s="110" t="s">
        <v>5832</v>
      </c>
      <c r="BX558" s="110" t="s">
        <v>14</v>
      </c>
      <c r="BY558" s="110" t="e">
        <f>VLOOKUP(BO558,#REF!,10,0)</f>
        <v>#REF!</v>
      </c>
      <c r="BZ558" s="110"/>
    </row>
    <row r="559" spans="1:78" x14ac:dyDescent="0.2">
      <c r="A559" s="153" t="s">
        <v>1806</v>
      </c>
      <c r="B559" s="153"/>
      <c r="C559" s="100"/>
      <c r="D559" s="68"/>
      <c r="AM559"/>
      <c r="BO559" s="154" t="s">
        <v>1320</v>
      </c>
      <c r="BP559" s="154" t="s">
        <v>3512</v>
      </c>
      <c r="BQ559" s="110" t="s">
        <v>5440</v>
      </c>
      <c r="BR559" s="110" t="s">
        <v>5440</v>
      </c>
      <c r="BS559" s="110" t="s">
        <v>5440</v>
      </c>
      <c r="BT559" s="110" t="s">
        <v>5440</v>
      </c>
      <c r="BU559" s="110" t="s">
        <v>5440</v>
      </c>
      <c r="BV559" s="110" t="s">
        <v>5440</v>
      </c>
      <c r="BW559" s="110" t="s">
        <v>5832</v>
      </c>
      <c r="BX559" s="110" t="s">
        <v>14</v>
      </c>
      <c r="BY559" s="110" t="e">
        <f>VLOOKUP(BO559,#REF!,10,0)</f>
        <v>#REF!</v>
      </c>
      <c r="BZ559" s="110"/>
    </row>
    <row r="560" spans="1:78" x14ac:dyDescent="0.2">
      <c r="A560" s="153" t="s">
        <v>1809</v>
      </c>
      <c r="B560" s="153"/>
      <c r="C560" s="100"/>
      <c r="D560" s="68"/>
      <c r="AM560"/>
      <c r="BO560" s="154" t="s">
        <v>1323</v>
      </c>
      <c r="BP560" s="154" t="s">
        <v>3512</v>
      </c>
      <c r="BQ560" s="110" t="s">
        <v>5440</v>
      </c>
      <c r="BR560" s="110" t="s">
        <v>5440</v>
      </c>
      <c r="BS560" s="110" t="s">
        <v>5440</v>
      </c>
      <c r="BT560" s="110" t="s">
        <v>5440</v>
      </c>
      <c r="BU560" s="110" t="s">
        <v>5440</v>
      </c>
      <c r="BV560" s="110" t="s">
        <v>5440</v>
      </c>
      <c r="BW560" s="110" t="s">
        <v>5832</v>
      </c>
      <c r="BX560" s="110" t="s">
        <v>14</v>
      </c>
      <c r="BY560" s="110" t="e">
        <f>VLOOKUP(BO560,#REF!,10,0)</f>
        <v>#REF!</v>
      </c>
      <c r="BZ560" s="110"/>
    </row>
    <row r="561" spans="1:78" x14ac:dyDescent="0.2">
      <c r="A561" s="153" t="s">
        <v>1811</v>
      </c>
      <c r="B561" s="153"/>
      <c r="C561" s="100"/>
      <c r="D561" s="68"/>
      <c r="AM561"/>
      <c r="BO561" s="154" t="s">
        <v>6239</v>
      </c>
      <c r="BP561" s="154" t="s">
        <v>3512</v>
      </c>
      <c r="BQ561" s="110" t="s">
        <v>5440</v>
      </c>
      <c r="BR561" s="110" t="s">
        <v>5440</v>
      </c>
      <c r="BS561" s="110" t="s">
        <v>5440</v>
      </c>
      <c r="BT561" s="110" t="s">
        <v>5440</v>
      </c>
      <c r="BU561" s="110" t="s">
        <v>5440</v>
      </c>
      <c r="BV561" s="110" t="s">
        <v>5440</v>
      </c>
      <c r="BW561" s="110" t="s">
        <v>5832</v>
      </c>
      <c r="BX561" s="110" t="s">
        <v>14</v>
      </c>
      <c r="BY561" s="110" t="e">
        <f>VLOOKUP(BO561,#REF!,10,0)</f>
        <v>#REF!</v>
      </c>
      <c r="BZ561" s="110"/>
    </row>
    <row r="562" spans="1:78" x14ac:dyDescent="0.2">
      <c r="A562" s="153" t="s">
        <v>1813</v>
      </c>
      <c r="B562" s="153"/>
      <c r="C562" s="100"/>
      <c r="D562" s="68"/>
      <c r="AM562"/>
      <c r="BO562" s="154" t="s">
        <v>6240</v>
      </c>
      <c r="BP562" s="154" t="s">
        <v>3512</v>
      </c>
      <c r="BQ562" s="110" t="s">
        <v>5440</v>
      </c>
      <c r="BR562" s="110" t="s">
        <v>5440</v>
      </c>
      <c r="BS562" s="110" t="s">
        <v>5440</v>
      </c>
      <c r="BT562" s="110" t="s">
        <v>5440</v>
      </c>
      <c r="BU562" s="110" t="s">
        <v>5440</v>
      </c>
      <c r="BV562" s="110" t="s">
        <v>5440</v>
      </c>
      <c r="BW562" s="110" t="s">
        <v>5832</v>
      </c>
      <c r="BX562" s="110" t="s">
        <v>14</v>
      </c>
      <c r="BY562" s="110" t="e">
        <f>VLOOKUP(BO562,#REF!,10,0)</f>
        <v>#REF!</v>
      </c>
      <c r="BZ562" s="110"/>
    </row>
    <row r="563" spans="1:78" x14ac:dyDescent="0.2">
      <c r="A563" s="153" t="s">
        <v>1815</v>
      </c>
      <c r="B563" s="153"/>
      <c r="C563" s="100"/>
      <c r="D563" s="68"/>
      <c r="AM563"/>
      <c r="BO563" s="154" t="s">
        <v>1960</v>
      </c>
      <c r="BP563" s="154" t="s">
        <v>3512</v>
      </c>
      <c r="BQ563" s="110" t="s">
        <v>5440</v>
      </c>
      <c r="BR563" s="110" t="s">
        <v>5440</v>
      </c>
      <c r="BS563" s="110" t="s">
        <v>5440</v>
      </c>
      <c r="BT563" s="110" t="s">
        <v>5440</v>
      </c>
      <c r="BU563" s="110" t="s">
        <v>5440</v>
      </c>
      <c r="BV563" s="110" t="s">
        <v>5440</v>
      </c>
      <c r="BW563" s="110" t="s">
        <v>5832</v>
      </c>
      <c r="BX563" s="110" t="s">
        <v>14</v>
      </c>
      <c r="BY563" s="110" t="e">
        <f>VLOOKUP(BO563,#REF!,10,0)</f>
        <v>#REF!</v>
      </c>
      <c r="BZ563" s="110"/>
    </row>
    <row r="564" spans="1:78" x14ac:dyDescent="0.2">
      <c r="A564" s="153" t="s">
        <v>1817</v>
      </c>
      <c r="B564" s="153"/>
      <c r="C564" s="100"/>
      <c r="D564" s="68"/>
      <c r="AM564"/>
      <c r="BO564" s="154" t="s">
        <v>6241</v>
      </c>
      <c r="BP564" s="154" t="s">
        <v>3512</v>
      </c>
      <c r="BQ564" s="110" t="s">
        <v>5440</v>
      </c>
      <c r="BR564" s="110" t="s">
        <v>5440</v>
      </c>
      <c r="BS564" s="110" t="s">
        <v>5440</v>
      </c>
      <c r="BT564" s="110" t="s">
        <v>5440</v>
      </c>
      <c r="BU564" s="110" t="s">
        <v>5440</v>
      </c>
      <c r="BV564" s="110" t="s">
        <v>5832</v>
      </c>
      <c r="BW564" s="110" t="s">
        <v>5440</v>
      </c>
      <c r="BX564" s="110" t="s">
        <v>14</v>
      </c>
      <c r="BY564" s="110" t="e">
        <f>VLOOKUP(BO564,#REF!,10,0)</f>
        <v>#REF!</v>
      </c>
      <c r="BZ564" s="149"/>
    </row>
    <row r="565" spans="1:78" x14ac:dyDescent="0.2">
      <c r="A565" s="153" t="s">
        <v>1819</v>
      </c>
      <c r="B565" s="153"/>
      <c r="C565" s="100"/>
      <c r="D565" s="68"/>
      <c r="AM565"/>
      <c r="BO565" s="154" t="s">
        <v>2595</v>
      </c>
      <c r="BP565" s="154" t="s">
        <v>3512</v>
      </c>
      <c r="BQ565" s="110" t="s">
        <v>5440</v>
      </c>
      <c r="BR565" s="110" t="s">
        <v>5440</v>
      </c>
      <c r="BS565" s="110" t="s">
        <v>5440</v>
      </c>
      <c r="BT565" s="110" t="s">
        <v>5440</v>
      </c>
      <c r="BU565" s="110" t="s">
        <v>5440</v>
      </c>
      <c r="BV565" s="110" t="s">
        <v>5440</v>
      </c>
      <c r="BW565" s="110" t="s">
        <v>5832</v>
      </c>
      <c r="BX565" s="110" t="s">
        <v>14</v>
      </c>
      <c r="BY565" s="110" t="e">
        <f>VLOOKUP(BO565,#REF!,10,0)</f>
        <v>#REF!</v>
      </c>
      <c r="BZ565" s="110"/>
    </row>
    <row r="566" spans="1:78" x14ac:dyDescent="0.2">
      <c r="A566" s="153" t="s">
        <v>1821</v>
      </c>
      <c r="B566" s="153"/>
      <c r="C566" s="100"/>
      <c r="D566" s="68"/>
      <c r="AM566"/>
      <c r="BO566" s="154" t="s">
        <v>1326</v>
      </c>
      <c r="BP566" s="154" t="s">
        <v>3512</v>
      </c>
      <c r="BQ566" s="110" t="s">
        <v>5440</v>
      </c>
      <c r="BR566" s="110" t="s">
        <v>5440</v>
      </c>
      <c r="BS566" s="110" t="s">
        <v>5440</v>
      </c>
      <c r="BT566" s="110" t="s">
        <v>5440</v>
      </c>
      <c r="BU566" s="110" t="s">
        <v>5440</v>
      </c>
      <c r="BV566" s="110" t="s">
        <v>5440</v>
      </c>
      <c r="BW566" s="110" t="s">
        <v>5832</v>
      </c>
      <c r="BX566" s="110" t="s">
        <v>14</v>
      </c>
      <c r="BY566" s="110" t="e">
        <f>VLOOKUP(BO566,#REF!,10,0)</f>
        <v>#REF!</v>
      </c>
      <c r="BZ566" s="110"/>
    </row>
    <row r="567" spans="1:78" x14ac:dyDescent="0.2">
      <c r="A567" s="153" t="s">
        <v>1823</v>
      </c>
      <c r="B567" s="153"/>
      <c r="C567" s="100"/>
      <c r="D567" s="68"/>
      <c r="AM567"/>
      <c r="BO567" s="154" t="s">
        <v>5928</v>
      </c>
      <c r="BP567" s="154" t="s">
        <v>3512</v>
      </c>
      <c r="BQ567" s="110" t="s">
        <v>5440</v>
      </c>
      <c r="BR567" s="110" t="s">
        <v>5832</v>
      </c>
      <c r="BS567" s="110" t="s">
        <v>5440</v>
      </c>
      <c r="BT567" s="110" t="s">
        <v>5440</v>
      </c>
      <c r="BU567" s="110" t="s">
        <v>5440</v>
      </c>
      <c r="BV567" s="110" t="s">
        <v>5440</v>
      </c>
      <c r="BW567" s="110" t="s">
        <v>5440</v>
      </c>
      <c r="BX567" s="110" t="s">
        <v>14</v>
      </c>
      <c r="BY567" s="110" t="e">
        <f>VLOOKUP(BO567,#REF!,10,0)</f>
        <v>#REF!</v>
      </c>
      <c r="BZ567" s="110"/>
    </row>
    <row r="568" spans="1:78" x14ac:dyDescent="0.2">
      <c r="A568" s="153" t="s">
        <v>1826</v>
      </c>
      <c r="B568" s="153"/>
      <c r="C568" s="100"/>
      <c r="D568" s="68"/>
      <c r="AM568"/>
      <c r="BO568" s="154" t="s">
        <v>1007</v>
      </c>
      <c r="BP568" s="154" t="s">
        <v>3512</v>
      </c>
      <c r="BQ568" s="110" t="s">
        <v>5440</v>
      </c>
      <c r="BR568" s="110" t="s">
        <v>5440</v>
      </c>
      <c r="BS568" s="110" t="s">
        <v>5440</v>
      </c>
      <c r="BT568" s="110" t="s">
        <v>5440</v>
      </c>
      <c r="BU568" s="110" t="s">
        <v>5440</v>
      </c>
      <c r="BV568" s="110" t="s">
        <v>5440</v>
      </c>
      <c r="BW568" s="110" t="s">
        <v>5832</v>
      </c>
      <c r="BX568" s="110" t="s">
        <v>14</v>
      </c>
      <c r="BY568" s="110" t="e">
        <f>VLOOKUP(BO568,#REF!,10,0)</f>
        <v>#REF!</v>
      </c>
      <c r="BZ568" s="110"/>
    </row>
    <row r="569" spans="1:78" x14ac:dyDescent="0.2">
      <c r="A569" s="153" t="s">
        <v>1829</v>
      </c>
      <c r="B569" s="153"/>
      <c r="C569" s="100"/>
      <c r="D569" s="68"/>
      <c r="AM569"/>
      <c r="BO569" s="154" t="s">
        <v>6242</v>
      </c>
      <c r="BP569" s="154" t="s">
        <v>3512</v>
      </c>
      <c r="BQ569" s="110" t="s">
        <v>5440</v>
      </c>
      <c r="BR569" s="110" t="s">
        <v>5440</v>
      </c>
      <c r="BS569" s="110" t="s">
        <v>5440</v>
      </c>
      <c r="BT569" s="110" t="s">
        <v>5440</v>
      </c>
      <c r="BU569" s="110" t="s">
        <v>5440</v>
      </c>
      <c r="BV569" s="110" t="s">
        <v>5832</v>
      </c>
      <c r="BW569" s="110" t="s">
        <v>5440</v>
      </c>
      <c r="BX569" s="110" t="s">
        <v>14</v>
      </c>
      <c r="BY569" s="110" t="e">
        <f>VLOOKUP(BO569,#REF!,10,0)</f>
        <v>#REF!</v>
      </c>
      <c r="BZ569" s="149"/>
    </row>
    <row r="570" spans="1:78" x14ac:dyDescent="0.2">
      <c r="A570" s="153" t="s">
        <v>1833</v>
      </c>
      <c r="B570" s="153"/>
      <c r="C570" s="100"/>
      <c r="D570" s="68"/>
      <c r="AM570"/>
      <c r="BO570" s="154" t="s">
        <v>3517</v>
      </c>
      <c r="BP570" s="154" t="s">
        <v>3512</v>
      </c>
      <c r="BQ570" s="110" t="s">
        <v>5440</v>
      </c>
      <c r="BR570" s="110" t="s">
        <v>5440</v>
      </c>
      <c r="BS570" s="110" t="s">
        <v>5440</v>
      </c>
      <c r="BT570" s="110" t="s">
        <v>5440</v>
      </c>
      <c r="BU570" s="110" t="s">
        <v>5440</v>
      </c>
      <c r="BV570" s="110" t="s">
        <v>5440</v>
      </c>
      <c r="BW570" s="110" t="s">
        <v>5832</v>
      </c>
      <c r="BX570" s="110" t="s">
        <v>14</v>
      </c>
      <c r="BY570" s="110" t="e">
        <f>VLOOKUP(BO570,#REF!,10,0)</f>
        <v>#REF!</v>
      </c>
      <c r="BZ570" s="110"/>
    </row>
    <row r="571" spans="1:78" x14ac:dyDescent="0.2">
      <c r="A571" s="153" t="s">
        <v>1835</v>
      </c>
      <c r="B571" s="153"/>
      <c r="C571" s="100"/>
      <c r="D571" s="68"/>
      <c r="AM571"/>
      <c r="BO571" s="154" t="s">
        <v>1329</v>
      </c>
      <c r="BP571" s="154" t="s">
        <v>3512</v>
      </c>
      <c r="BQ571" s="110" t="s">
        <v>5440</v>
      </c>
      <c r="BR571" s="110" t="s">
        <v>5440</v>
      </c>
      <c r="BS571" s="110" t="s">
        <v>5440</v>
      </c>
      <c r="BT571" s="110" t="s">
        <v>5440</v>
      </c>
      <c r="BU571" s="110" t="s">
        <v>5440</v>
      </c>
      <c r="BV571" s="110" t="s">
        <v>5440</v>
      </c>
      <c r="BW571" s="110" t="s">
        <v>5832</v>
      </c>
      <c r="BX571" s="110" t="s">
        <v>14</v>
      </c>
      <c r="BY571" s="110" t="e">
        <f>VLOOKUP(BO571,#REF!,10,0)</f>
        <v>#REF!</v>
      </c>
      <c r="BZ571" s="110"/>
    </row>
    <row r="572" spans="1:78" x14ac:dyDescent="0.2">
      <c r="A572" s="153" t="s">
        <v>1838</v>
      </c>
      <c r="B572" s="153"/>
      <c r="C572" s="100"/>
      <c r="D572" s="68"/>
      <c r="AM572"/>
      <c r="BO572" s="154" t="s">
        <v>1850</v>
      </c>
      <c r="BP572" s="154" t="s">
        <v>3512</v>
      </c>
      <c r="BQ572" s="110" t="s">
        <v>5440</v>
      </c>
      <c r="BR572" s="110" t="s">
        <v>5440</v>
      </c>
      <c r="BS572" s="110" t="s">
        <v>5440</v>
      </c>
      <c r="BT572" s="110" t="s">
        <v>5440</v>
      </c>
      <c r="BU572" s="110" t="s">
        <v>5440</v>
      </c>
      <c r="BV572" s="110" t="s">
        <v>5440</v>
      </c>
      <c r="BW572" s="110" t="s">
        <v>5832</v>
      </c>
      <c r="BX572" s="110" t="s">
        <v>14</v>
      </c>
      <c r="BY572" s="110" t="e">
        <f>VLOOKUP(BO572,#REF!,10,0)</f>
        <v>#REF!</v>
      </c>
      <c r="BZ572" s="110"/>
    </row>
    <row r="573" spans="1:78" x14ac:dyDescent="0.2">
      <c r="A573" s="153" t="s">
        <v>1841</v>
      </c>
      <c r="B573" s="153"/>
      <c r="C573" s="100"/>
      <c r="D573" s="68"/>
      <c r="AM573"/>
      <c r="BO573" s="154" t="s">
        <v>6243</v>
      </c>
      <c r="BP573" s="154" t="s">
        <v>3512</v>
      </c>
      <c r="BQ573" s="110" t="s">
        <v>5440</v>
      </c>
      <c r="BR573" s="110" t="s">
        <v>5440</v>
      </c>
      <c r="BS573" s="110" t="s">
        <v>5832</v>
      </c>
      <c r="BT573" s="110" t="s">
        <v>5832</v>
      </c>
      <c r="BU573" s="110" t="s">
        <v>5440</v>
      </c>
      <c r="BV573" s="110" t="s">
        <v>5440</v>
      </c>
      <c r="BW573" s="110" t="s">
        <v>5440</v>
      </c>
      <c r="BX573" s="110" t="s">
        <v>14</v>
      </c>
      <c r="BY573" s="110" t="e">
        <f>VLOOKUP(BO573,#REF!,10,0)</f>
        <v>#REF!</v>
      </c>
      <c r="BZ573" s="110"/>
    </row>
    <row r="574" spans="1:78" x14ac:dyDescent="0.2">
      <c r="A574" s="153" t="s">
        <v>1844</v>
      </c>
      <c r="B574" s="153"/>
      <c r="C574" s="100"/>
      <c r="D574" s="68"/>
      <c r="AM574"/>
      <c r="BO574" s="154" t="s">
        <v>1013</v>
      </c>
      <c r="BP574" s="154" t="s">
        <v>3512</v>
      </c>
      <c r="BQ574" s="110" t="s">
        <v>5440</v>
      </c>
      <c r="BR574" s="110" t="s">
        <v>5440</v>
      </c>
      <c r="BS574" s="110" t="s">
        <v>5440</v>
      </c>
      <c r="BT574" s="110" t="s">
        <v>5440</v>
      </c>
      <c r="BU574" s="110" t="s">
        <v>5440</v>
      </c>
      <c r="BV574" s="110" t="s">
        <v>5440</v>
      </c>
      <c r="BW574" s="110" t="s">
        <v>5832</v>
      </c>
      <c r="BX574" s="110" t="s">
        <v>14</v>
      </c>
      <c r="BY574" s="110" t="e">
        <f>VLOOKUP(BO574,#REF!,10,0)</f>
        <v>#REF!</v>
      </c>
      <c r="BZ574" s="110"/>
    </row>
    <row r="575" spans="1:78" x14ac:dyDescent="0.2">
      <c r="A575" s="153" t="s">
        <v>1847</v>
      </c>
      <c r="B575" s="153"/>
      <c r="C575" s="100"/>
      <c r="D575" s="68"/>
      <c r="AM575"/>
      <c r="BO575" s="154" t="s">
        <v>1010</v>
      </c>
      <c r="BP575" s="154" t="s">
        <v>3512</v>
      </c>
      <c r="BQ575" s="110" t="s">
        <v>5440</v>
      </c>
      <c r="BR575" s="110" t="s">
        <v>5440</v>
      </c>
      <c r="BS575" s="110" t="s">
        <v>5440</v>
      </c>
      <c r="BT575" s="110" t="s">
        <v>5440</v>
      </c>
      <c r="BU575" s="110" t="s">
        <v>5440</v>
      </c>
      <c r="BV575" s="110" t="s">
        <v>5440</v>
      </c>
      <c r="BW575" s="110" t="s">
        <v>5832</v>
      </c>
      <c r="BX575" s="110" t="s">
        <v>14</v>
      </c>
      <c r="BY575" s="110" t="e">
        <f>VLOOKUP(BO575,#REF!,10,0)</f>
        <v>#REF!</v>
      </c>
      <c r="BZ575" s="110"/>
    </row>
    <row r="576" spans="1:78" x14ac:dyDescent="0.2">
      <c r="A576" s="153" t="s">
        <v>1850</v>
      </c>
      <c r="B576" s="153"/>
      <c r="C576" s="100"/>
      <c r="D576" s="68"/>
      <c r="AM576"/>
      <c r="BO576" s="154" t="s">
        <v>6244</v>
      </c>
      <c r="BP576" s="154" t="s">
        <v>3512</v>
      </c>
      <c r="BQ576" s="110" t="s">
        <v>5440</v>
      </c>
      <c r="BR576" s="110" t="s">
        <v>5440</v>
      </c>
      <c r="BS576" s="110" t="s">
        <v>5440</v>
      </c>
      <c r="BT576" s="110" t="s">
        <v>5440</v>
      </c>
      <c r="BU576" s="110" t="s">
        <v>5440</v>
      </c>
      <c r="BV576" s="110" t="s">
        <v>5832</v>
      </c>
      <c r="BW576" s="110" t="s">
        <v>5440</v>
      </c>
      <c r="BX576" s="110" t="s">
        <v>14</v>
      </c>
      <c r="BY576" s="110" t="e">
        <f>VLOOKUP(BO576,#REF!,10,0)</f>
        <v>#REF!</v>
      </c>
      <c r="BZ576" s="149"/>
    </row>
    <row r="577" spans="1:78" x14ac:dyDescent="0.2">
      <c r="A577" s="153" t="s">
        <v>1853</v>
      </c>
      <c r="B577" s="153"/>
      <c r="C577" s="100"/>
      <c r="D577" s="68"/>
      <c r="AM577"/>
      <c r="BO577" s="154" t="s">
        <v>929</v>
      </c>
      <c r="BP577" s="154" t="s">
        <v>3512</v>
      </c>
      <c r="BQ577" s="110" t="s">
        <v>5440</v>
      </c>
      <c r="BR577" s="110" t="s">
        <v>5440</v>
      </c>
      <c r="BS577" s="110" t="s">
        <v>5440</v>
      </c>
      <c r="BT577" s="110" t="s">
        <v>5440</v>
      </c>
      <c r="BU577" s="110" t="s">
        <v>5440</v>
      </c>
      <c r="BV577" s="110" t="s">
        <v>5440</v>
      </c>
      <c r="BW577" s="110" t="s">
        <v>5832</v>
      </c>
      <c r="BX577" s="110" t="s">
        <v>14</v>
      </c>
      <c r="BY577" s="110" t="e">
        <f>VLOOKUP(BO577,#REF!,10,0)</f>
        <v>#REF!</v>
      </c>
      <c r="BZ577" s="110"/>
    </row>
    <row r="578" spans="1:78" x14ac:dyDescent="0.2">
      <c r="A578" s="153" t="s">
        <v>1855</v>
      </c>
      <c r="B578" s="153"/>
      <c r="C578" s="100"/>
      <c r="D578" s="68"/>
      <c r="AM578"/>
      <c r="BO578" s="154" t="s">
        <v>1621</v>
      </c>
      <c r="BP578" s="154" t="s">
        <v>3512</v>
      </c>
      <c r="BQ578" s="110" t="s">
        <v>5440</v>
      </c>
      <c r="BR578" s="110" t="s">
        <v>5440</v>
      </c>
      <c r="BS578" s="110" t="s">
        <v>5440</v>
      </c>
      <c r="BT578" s="110" t="s">
        <v>5440</v>
      </c>
      <c r="BU578" s="110" t="s">
        <v>5440</v>
      </c>
      <c r="BV578" s="110" t="s">
        <v>5440</v>
      </c>
      <c r="BW578" s="110" t="s">
        <v>5832</v>
      </c>
      <c r="BX578" s="110" t="s">
        <v>14</v>
      </c>
      <c r="BY578" s="110" t="e">
        <f>VLOOKUP(BO578,#REF!,10,0)</f>
        <v>#REF!</v>
      </c>
      <c r="BZ578" s="110"/>
    </row>
    <row r="579" spans="1:78" x14ac:dyDescent="0.2">
      <c r="A579" s="153" t="s">
        <v>1857</v>
      </c>
      <c r="B579" s="153"/>
      <c r="C579" s="100"/>
      <c r="D579" s="68"/>
      <c r="AM579"/>
      <c r="BO579" s="154" t="s">
        <v>952</v>
      </c>
      <c r="BP579" s="154" t="s">
        <v>3512</v>
      </c>
      <c r="BQ579" s="110" t="s">
        <v>5440</v>
      </c>
      <c r="BR579" s="110" t="s">
        <v>5440</v>
      </c>
      <c r="BS579" s="110" t="s">
        <v>5440</v>
      </c>
      <c r="BT579" s="110" t="s">
        <v>5440</v>
      </c>
      <c r="BU579" s="110" t="s">
        <v>5440</v>
      </c>
      <c r="BV579" s="110" t="s">
        <v>5440</v>
      </c>
      <c r="BW579" s="110" t="s">
        <v>5832</v>
      </c>
      <c r="BX579" s="110" t="s">
        <v>14</v>
      </c>
      <c r="BY579" s="110" t="e">
        <f>VLOOKUP(BO579,#REF!,10,0)</f>
        <v>#REF!</v>
      </c>
      <c r="BZ579" s="110"/>
    </row>
    <row r="580" spans="1:78" x14ac:dyDescent="0.2">
      <c r="A580" s="153" t="s">
        <v>1859</v>
      </c>
      <c r="B580" s="153"/>
      <c r="C580" s="100"/>
      <c r="D580" s="68"/>
      <c r="AM580"/>
      <c r="BO580" s="154" t="s">
        <v>1624</v>
      </c>
      <c r="BP580" s="154" t="s">
        <v>3512</v>
      </c>
      <c r="BQ580" s="110" t="s">
        <v>5440</v>
      </c>
      <c r="BR580" s="110" t="s">
        <v>5440</v>
      </c>
      <c r="BS580" s="110" t="s">
        <v>5440</v>
      </c>
      <c r="BT580" s="110" t="s">
        <v>5440</v>
      </c>
      <c r="BU580" s="110" t="s">
        <v>5440</v>
      </c>
      <c r="BV580" s="110" t="s">
        <v>5440</v>
      </c>
      <c r="BW580" s="110" t="s">
        <v>5832</v>
      </c>
      <c r="BX580" s="110" t="s">
        <v>14</v>
      </c>
      <c r="BY580" s="110" t="e">
        <f>VLOOKUP(BO580,#REF!,10,0)</f>
        <v>#REF!</v>
      </c>
      <c r="BZ580" s="110"/>
    </row>
    <row r="581" spans="1:78" x14ac:dyDescent="0.2">
      <c r="A581" s="153" t="s">
        <v>1861</v>
      </c>
      <c r="B581" s="153"/>
      <c r="C581" s="100"/>
      <c r="D581" s="68"/>
      <c r="AM581"/>
      <c r="BO581" s="154" t="s">
        <v>6245</v>
      </c>
      <c r="BP581" s="154" t="s">
        <v>3512</v>
      </c>
      <c r="BQ581" s="110" t="s">
        <v>5440</v>
      </c>
      <c r="BR581" s="110" t="s">
        <v>5440</v>
      </c>
      <c r="BS581" s="110" t="s">
        <v>5440</v>
      </c>
      <c r="BT581" s="110" t="s">
        <v>5440</v>
      </c>
      <c r="BU581" s="110" t="s">
        <v>5440</v>
      </c>
      <c r="BV581" s="110" t="s">
        <v>5440</v>
      </c>
      <c r="BW581" s="110" t="s">
        <v>5832</v>
      </c>
      <c r="BX581" s="110" t="s">
        <v>14</v>
      </c>
      <c r="BY581" s="110" t="e">
        <f>VLOOKUP(BO581,#REF!,10,0)</f>
        <v>#REF!</v>
      </c>
      <c r="BZ581" s="110"/>
    </row>
    <row r="582" spans="1:78" x14ac:dyDescent="0.2">
      <c r="A582" s="153" t="s">
        <v>1863</v>
      </c>
      <c r="B582" s="153"/>
      <c r="C582" s="100"/>
      <c r="D582" s="68"/>
      <c r="AM582"/>
      <c r="BO582" s="154" t="s">
        <v>1627</v>
      </c>
      <c r="BP582" s="154" t="s">
        <v>3512</v>
      </c>
      <c r="BQ582" s="110" t="s">
        <v>5440</v>
      </c>
      <c r="BR582" s="110" t="s">
        <v>5440</v>
      </c>
      <c r="BS582" s="110" t="s">
        <v>5440</v>
      </c>
      <c r="BT582" s="110" t="s">
        <v>5440</v>
      </c>
      <c r="BU582" s="110" t="s">
        <v>5440</v>
      </c>
      <c r="BV582" s="110" t="s">
        <v>5440</v>
      </c>
      <c r="BW582" s="110" t="s">
        <v>5832</v>
      </c>
      <c r="BX582" s="110" t="s">
        <v>14</v>
      </c>
      <c r="BY582" s="110" t="e">
        <f>VLOOKUP(BO582,#REF!,10,0)</f>
        <v>#REF!</v>
      </c>
      <c r="BZ582" s="110"/>
    </row>
    <row r="583" spans="1:78" x14ac:dyDescent="0.2">
      <c r="A583" s="153" t="s">
        <v>1865</v>
      </c>
      <c r="B583" s="153"/>
      <c r="C583" s="100"/>
      <c r="D583" s="68"/>
      <c r="AM583"/>
      <c r="BO583" s="154" t="s">
        <v>6246</v>
      </c>
      <c r="BP583" s="154" t="s">
        <v>3512</v>
      </c>
      <c r="BQ583" s="110" t="s">
        <v>5440</v>
      </c>
      <c r="BR583" s="110" t="s">
        <v>5440</v>
      </c>
      <c r="BS583" s="110" t="s">
        <v>5832</v>
      </c>
      <c r="BT583" s="110" t="s">
        <v>5832</v>
      </c>
      <c r="BU583" s="110" t="s">
        <v>5440</v>
      </c>
      <c r="BV583" s="110" t="s">
        <v>5440</v>
      </c>
      <c r="BW583" s="110" t="s">
        <v>5440</v>
      </c>
      <c r="BX583" s="110" t="s">
        <v>14</v>
      </c>
      <c r="BY583" s="110" t="e">
        <f>VLOOKUP(BO583,#REF!,10,0)</f>
        <v>#REF!</v>
      </c>
      <c r="BZ583" s="110"/>
    </row>
    <row r="584" spans="1:78" x14ac:dyDescent="0.2">
      <c r="A584" s="153" t="s">
        <v>1868</v>
      </c>
      <c r="B584" s="153"/>
      <c r="C584" s="100"/>
      <c r="D584" s="68"/>
      <c r="AM584"/>
      <c r="BO584" s="154" t="s">
        <v>2768</v>
      </c>
      <c r="BP584" s="154" t="s">
        <v>3512</v>
      </c>
      <c r="BQ584" s="110" t="s">
        <v>5440</v>
      </c>
      <c r="BR584" s="110" t="s">
        <v>5440</v>
      </c>
      <c r="BS584" s="110" t="s">
        <v>5440</v>
      </c>
      <c r="BT584" s="110" t="s">
        <v>5440</v>
      </c>
      <c r="BU584" s="110" t="s">
        <v>5440</v>
      </c>
      <c r="BV584" s="110" t="s">
        <v>5440</v>
      </c>
      <c r="BW584" s="110" t="s">
        <v>5832</v>
      </c>
      <c r="BX584" s="110" t="s">
        <v>14</v>
      </c>
      <c r="BY584" s="110" t="e">
        <f>VLOOKUP(BO584,#REF!,10,0)</f>
        <v>#REF!</v>
      </c>
      <c r="BZ584" s="110"/>
    </row>
    <row r="585" spans="1:78" x14ac:dyDescent="0.2">
      <c r="A585" s="153" t="s">
        <v>1871</v>
      </c>
      <c r="B585" s="153"/>
      <c r="C585" s="100"/>
      <c r="D585" s="68"/>
      <c r="AM585"/>
      <c r="BO585" s="154" t="s">
        <v>1335</v>
      </c>
      <c r="BP585" s="154" t="s">
        <v>3512</v>
      </c>
      <c r="BQ585" s="110" t="s">
        <v>5440</v>
      </c>
      <c r="BR585" s="110" t="s">
        <v>5440</v>
      </c>
      <c r="BS585" s="110" t="s">
        <v>5440</v>
      </c>
      <c r="BT585" s="110" t="s">
        <v>5440</v>
      </c>
      <c r="BU585" s="110" t="s">
        <v>5440</v>
      </c>
      <c r="BV585" s="110" t="s">
        <v>5440</v>
      </c>
      <c r="BW585" s="110" t="s">
        <v>5832</v>
      </c>
      <c r="BX585" s="110" t="s">
        <v>14</v>
      </c>
      <c r="BY585" s="110" t="e">
        <f>VLOOKUP(BO585,#REF!,10,0)</f>
        <v>#REF!</v>
      </c>
      <c r="BZ585" s="110"/>
    </row>
    <row r="586" spans="1:78" x14ac:dyDescent="0.2">
      <c r="A586" s="153" t="s">
        <v>1874</v>
      </c>
      <c r="B586" s="153"/>
      <c r="C586" s="100"/>
      <c r="D586" s="68"/>
      <c r="AM586"/>
      <c r="BO586" s="154" t="s">
        <v>1186</v>
      </c>
      <c r="BP586" s="154" t="s">
        <v>3512</v>
      </c>
      <c r="BQ586" s="110" t="s">
        <v>5440</v>
      </c>
      <c r="BR586" s="110" t="s">
        <v>5440</v>
      </c>
      <c r="BS586" s="110" t="s">
        <v>5440</v>
      </c>
      <c r="BT586" s="110" t="s">
        <v>5440</v>
      </c>
      <c r="BU586" s="110" t="s">
        <v>5440</v>
      </c>
      <c r="BV586" s="110" t="s">
        <v>5440</v>
      </c>
      <c r="BW586" s="110" t="s">
        <v>5832</v>
      </c>
      <c r="BX586" s="110" t="s">
        <v>14</v>
      </c>
      <c r="BY586" s="110" t="e">
        <f>VLOOKUP(BO586,#REF!,10,0)</f>
        <v>#REF!</v>
      </c>
      <c r="BZ586" s="110"/>
    </row>
    <row r="587" spans="1:78" x14ac:dyDescent="0.2">
      <c r="A587" s="153" t="s">
        <v>1877</v>
      </c>
      <c r="B587" s="153"/>
      <c r="C587" s="100"/>
      <c r="D587" s="68"/>
      <c r="AM587"/>
      <c r="BO587" s="154" t="s">
        <v>6247</v>
      </c>
      <c r="BP587" s="154" t="s">
        <v>3512</v>
      </c>
      <c r="BQ587" s="110" t="s">
        <v>5440</v>
      </c>
      <c r="BR587" s="110" t="s">
        <v>5440</v>
      </c>
      <c r="BS587" s="110" t="s">
        <v>5440</v>
      </c>
      <c r="BT587" s="110" t="s">
        <v>5440</v>
      </c>
      <c r="BU587" s="110" t="s">
        <v>5440</v>
      </c>
      <c r="BV587" s="110" t="s">
        <v>5440</v>
      </c>
      <c r="BW587" s="110" t="s">
        <v>5832</v>
      </c>
      <c r="BX587" s="110" t="s">
        <v>14</v>
      </c>
      <c r="BY587" s="110" t="e">
        <f>VLOOKUP(BO587,#REF!,10,0)</f>
        <v>#REF!</v>
      </c>
      <c r="BZ587" s="110"/>
    </row>
    <row r="588" spans="1:78" x14ac:dyDescent="0.2">
      <c r="A588" s="153" t="s">
        <v>1880</v>
      </c>
      <c r="B588" s="153"/>
      <c r="C588" s="100"/>
      <c r="D588" s="68"/>
      <c r="AM588"/>
      <c r="BO588" s="154" t="s">
        <v>354</v>
      </c>
      <c r="BP588" s="154" t="s">
        <v>3512</v>
      </c>
      <c r="BQ588" s="110" t="s">
        <v>5440</v>
      </c>
      <c r="BR588" s="110" t="s">
        <v>5440</v>
      </c>
      <c r="BS588" s="110" t="s">
        <v>5440</v>
      </c>
      <c r="BT588" s="110" t="s">
        <v>5440</v>
      </c>
      <c r="BU588" s="110" t="s">
        <v>5440</v>
      </c>
      <c r="BV588" s="110" t="s">
        <v>5440</v>
      </c>
      <c r="BW588" s="110" t="s">
        <v>5832</v>
      </c>
      <c r="BX588" s="110" t="s">
        <v>14</v>
      </c>
      <c r="BY588" s="110" t="e">
        <f>VLOOKUP(BO588,#REF!,10,0)</f>
        <v>#REF!</v>
      </c>
      <c r="BZ588" s="110"/>
    </row>
    <row r="589" spans="1:78" x14ac:dyDescent="0.2">
      <c r="A589" s="153" t="s">
        <v>1883</v>
      </c>
      <c r="B589" s="153"/>
      <c r="C589" s="100"/>
      <c r="D589" s="68"/>
      <c r="AM589"/>
      <c r="BO589" s="154" t="s">
        <v>923</v>
      </c>
      <c r="BP589" s="154" t="s">
        <v>3512</v>
      </c>
      <c r="BQ589" s="110" t="s">
        <v>5440</v>
      </c>
      <c r="BR589" s="110" t="s">
        <v>5440</v>
      </c>
      <c r="BS589" s="110" t="s">
        <v>5440</v>
      </c>
      <c r="BT589" s="110" t="s">
        <v>5440</v>
      </c>
      <c r="BU589" s="110" t="s">
        <v>5440</v>
      </c>
      <c r="BV589" s="110" t="s">
        <v>5440</v>
      </c>
      <c r="BW589" s="110" t="s">
        <v>5832</v>
      </c>
      <c r="BX589" s="110" t="s">
        <v>14</v>
      </c>
      <c r="BY589" s="110" t="e">
        <f>VLOOKUP(BO589,#REF!,10,0)</f>
        <v>#REF!</v>
      </c>
      <c r="BZ589" s="110"/>
    </row>
    <row r="590" spans="1:78" x14ac:dyDescent="0.2">
      <c r="A590" s="153" t="s">
        <v>1886</v>
      </c>
      <c r="B590" s="153"/>
      <c r="C590" s="100"/>
      <c r="D590" s="68"/>
      <c r="AM590"/>
      <c r="BO590" s="154" t="s">
        <v>1505</v>
      </c>
      <c r="BP590" s="154" t="s">
        <v>3512</v>
      </c>
      <c r="BQ590" s="110" t="s">
        <v>5440</v>
      </c>
      <c r="BR590" s="110" t="s">
        <v>5440</v>
      </c>
      <c r="BS590" s="110" t="s">
        <v>5440</v>
      </c>
      <c r="BT590" s="110" t="s">
        <v>5440</v>
      </c>
      <c r="BU590" s="110" t="s">
        <v>5440</v>
      </c>
      <c r="BV590" s="110" t="s">
        <v>5832</v>
      </c>
      <c r="BW590" s="110" t="s">
        <v>5440</v>
      </c>
      <c r="BX590" s="110" t="s">
        <v>14</v>
      </c>
      <c r="BY590" s="110" t="e">
        <f>VLOOKUP(BO590,#REF!,10,0)</f>
        <v>#REF!</v>
      </c>
      <c r="BZ590" s="149"/>
    </row>
    <row r="591" spans="1:78" x14ac:dyDescent="0.2">
      <c r="A591" s="153" t="s">
        <v>1889</v>
      </c>
      <c r="B591" s="153"/>
      <c r="C591" s="100"/>
      <c r="D591" s="68"/>
      <c r="AM591"/>
      <c r="BO591" s="154" t="s">
        <v>6248</v>
      </c>
      <c r="BP591" s="154" t="s">
        <v>3512</v>
      </c>
      <c r="BQ591" s="110" t="s">
        <v>5440</v>
      </c>
      <c r="BR591" s="110" t="s">
        <v>5440</v>
      </c>
      <c r="BS591" s="110" t="s">
        <v>5440</v>
      </c>
      <c r="BT591" s="110" t="s">
        <v>5440</v>
      </c>
      <c r="BU591" s="110" t="s">
        <v>5440</v>
      </c>
      <c r="BV591" s="110" t="s">
        <v>5440</v>
      </c>
      <c r="BW591" s="110" t="s">
        <v>5832</v>
      </c>
      <c r="BX591" s="110" t="s">
        <v>14</v>
      </c>
      <c r="BY591" s="110" t="e">
        <f>VLOOKUP(BO591,#REF!,10,0)</f>
        <v>#REF!</v>
      </c>
      <c r="BZ591" s="110"/>
    </row>
    <row r="592" spans="1:78" x14ac:dyDescent="0.2">
      <c r="A592" s="153" t="s">
        <v>1892</v>
      </c>
      <c r="B592" s="153"/>
      <c r="C592" s="100"/>
      <c r="D592" s="68"/>
      <c r="AM592"/>
      <c r="BO592" s="154" t="s">
        <v>5931</v>
      </c>
      <c r="BP592" s="154" t="s">
        <v>3512</v>
      </c>
      <c r="BQ592" s="110" t="s">
        <v>5440</v>
      </c>
      <c r="BR592" s="110" t="s">
        <v>5832</v>
      </c>
      <c r="BS592" s="110" t="s">
        <v>5440</v>
      </c>
      <c r="BT592" s="110" t="s">
        <v>5440</v>
      </c>
      <c r="BU592" s="110" t="s">
        <v>5440</v>
      </c>
      <c r="BV592" s="110" t="s">
        <v>5440</v>
      </c>
      <c r="BW592" s="110" t="s">
        <v>5440</v>
      </c>
      <c r="BX592" s="110" t="s">
        <v>14</v>
      </c>
      <c r="BY592" s="110" t="e">
        <f>VLOOKUP(BO592,#REF!,10,0)</f>
        <v>#REF!</v>
      </c>
      <c r="BZ592" s="110"/>
    </row>
    <row r="593" spans="1:78" x14ac:dyDescent="0.2">
      <c r="A593" s="153" t="s">
        <v>1894</v>
      </c>
      <c r="B593" s="153"/>
      <c r="C593" s="100"/>
      <c r="D593" s="68"/>
      <c r="AM593"/>
      <c r="BO593" s="154" t="s">
        <v>6249</v>
      </c>
      <c r="BP593" s="154" t="s">
        <v>3512</v>
      </c>
      <c r="BQ593" s="110" t="s">
        <v>5440</v>
      </c>
      <c r="BR593" s="110" t="s">
        <v>5440</v>
      </c>
      <c r="BS593" s="110" t="s">
        <v>5440</v>
      </c>
      <c r="BT593" s="110" t="s">
        <v>5440</v>
      </c>
      <c r="BU593" s="110" t="s">
        <v>5440</v>
      </c>
      <c r="BV593" s="110" t="s">
        <v>5440</v>
      </c>
      <c r="BW593" s="110" t="s">
        <v>5832</v>
      </c>
      <c r="BX593" s="110" t="s">
        <v>14</v>
      </c>
      <c r="BY593" s="110" t="e">
        <f>VLOOKUP(BO593,#REF!,10,0)</f>
        <v>#REF!</v>
      </c>
      <c r="BZ593" s="110"/>
    </row>
    <row r="594" spans="1:78" x14ac:dyDescent="0.2">
      <c r="A594" s="153" t="s">
        <v>1897</v>
      </c>
      <c r="B594" s="153"/>
      <c r="C594" s="100"/>
      <c r="D594" s="68"/>
      <c r="AM594"/>
      <c r="BO594" s="154" t="s">
        <v>3065</v>
      </c>
      <c r="BP594" s="154" t="s">
        <v>3512</v>
      </c>
      <c r="BQ594" s="110" t="s">
        <v>5440</v>
      </c>
      <c r="BR594" s="110" t="s">
        <v>5440</v>
      </c>
      <c r="BS594" s="110" t="s">
        <v>5440</v>
      </c>
      <c r="BT594" s="110" t="s">
        <v>5440</v>
      </c>
      <c r="BU594" s="110" t="s">
        <v>5440</v>
      </c>
      <c r="BV594" s="110" t="s">
        <v>5440</v>
      </c>
      <c r="BW594" s="110" t="s">
        <v>5832</v>
      </c>
      <c r="BX594" s="110" t="s">
        <v>14</v>
      </c>
      <c r="BY594" s="110" t="e">
        <f>VLOOKUP(BO594,#REF!,10,0)</f>
        <v>#REF!</v>
      </c>
      <c r="BZ594" s="110"/>
    </row>
    <row r="595" spans="1:78" x14ac:dyDescent="0.2">
      <c r="A595" s="153" t="s">
        <v>1899</v>
      </c>
      <c r="B595" s="153"/>
      <c r="C595" s="100"/>
      <c r="D595" s="68"/>
      <c r="AM595"/>
      <c r="BO595" s="154" t="s">
        <v>2871</v>
      </c>
      <c r="BP595" s="154" t="s">
        <v>3512</v>
      </c>
      <c r="BQ595" s="110" t="s">
        <v>5440</v>
      </c>
      <c r="BR595" s="110" t="s">
        <v>5440</v>
      </c>
      <c r="BS595" s="110" t="s">
        <v>5832</v>
      </c>
      <c r="BT595" s="110" t="s">
        <v>5440</v>
      </c>
      <c r="BU595" s="110" t="s">
        <v>5440</v>
      </c>
      <c r="BV595" s="110" t="s">
        <v>5440</v>
      </c>
      <c r="BW595" s="110" t="s">
        <v>5832</v>
      </c>
      <c r="BX595" s="110" t="s">
        <v>14</v>
      </c>
      <c r="BY595" s="110" t="e">
        <f>VLOOKUP(BO595,#REF!,10,0)</f>
        <v>#REF!</v>
      </c>
      <c r="BZ595" s="110"/>
    </row>
    <row r="596" spans="1:78" x14ac:dyDescent="0.2">
      <c r="A596" s="153" t="s">
        <v>1901</v>
      </c>
      <c r="B596" s="153"/>
      <c r="C596" s="100"/>
      <c r="D596" s="68"/>
      <c r="AM596"/>
      <c r="BO596" s="154" t="s">
        <v>5195</v>
      </c>
      <c r="BP596" s="154" t="s">
        <v>3512</v>
      </c>
      <c r="BQ596" s="110" t="s">
        <v>5440</v>
      </c>
      <c r="BR596" s="110" t="s">
        <v>5440</v>
      </c>
      <c r="BS596" s="110" t="s">
        <v>5440</v>
      </c>
      <c r="BT596" s="110" t="s">
        <v>5440</v>
      </c>
      <c r="BU596" s="110" t="s">
        <v>5440</v>
      </c>
      <c r="BV596" s="110" t="s">
        <v>5440</v>
      </c>
      <c r="BW596" s="110" t="s">
        <v>5832</v>
      </c>
      <c r="BX596" s="110" t="s">
        <v>14</v>
      </c>
      <c r="BY596" s="110" t="e">
        <f>VLOOKUP(BO596,#REF!,10,0)</f>
        <v>#REF!</v>
      </c>
      <c r="BZ596" s="110"/>
    </row>
    <row r="597" spans="1:78" x14ac:dyDescent="0.2">
      <c r="A597" s="153" t="s">
        <v>1903</v>
      </c>
      <c r="B597" s="153"/>
      <c r="C597" s="100"/>
      <c r="D597" s="68"/>
      <c r="AM597"/>
      <c r="BO597" s="154" t="s">
        <v>5934</v>
      </c>
      <c r="BP597" s="154" t="s">
        <v>3512</v>
      </c>
      <c r="BQ597" s="110" t="s">
        <v>5440</v>
      </c>
      <c r="BR597" s="110" t="s">
        <v>5832</v>
      </c>
      <c r="BS597" s="110" t="s">
        <v>5440</v>
      </c>
      <c r="BT597" s="110" t="s">
        <v>5440</v>
      </c>
      <c r="BU597" s="110" t="s">
        <v>5440</v>
      </c>
      <c r="BV597" s="110" t="s">
        <v>5440</v>
      </c>
      <c r="BW597" s="110" t="s">
        <v>5440</v>
      </c>
      <c r="BX597" s="110" t="s">
        <v>14</v>
      </c>
      <c r="BY597" s="110" t="e">
        <f>VLOOKUP(BO597,#REF!,10,0)</f>
        <v>#REF!</v>
      </c>
      <c r="BZ597" s="110"/>
    </row>
    <row r="598" spans="1:78" x14ac:dyDescent="0.2">
      <c r="A598" s="153" t="s">
        <v>1905</v>
      </c>
      <c r="B598" s="153"/>
      <c r="C598" s="100"/>
      <c r="D598" s="68"/>
      <c r="AM598"/>
      <c r="BO598" s="154" t="s">
        <v>1963</v>
      </c>
      <c r="BP598" s="154" t="s">
        <v>3512</v>
      </c>
      <c r="BQ598" s="110" t="s">
        <v>5440</v>
      </c>
      <c r="BR598" s="110" t="s">
        <v>5440</v>
      </c>
      <c r="BS598" s="110" t="s">
        <v>5440</v>
      </c>
      <c r="BT598" s="110" t="s">
        <v>5440</v>
      </c>
      <c r="BU598" s="110" t="s">
        <v>5440</v>
      </c>
      <c r="BV598" s="110" t="s">
        <v>5440</v>
      </c>
      <c r="BW598" s="110" t="s">
        <v>5832</v>
      </c>
      <c r="BX598" s="110" t="s">
        <v>14</v>
      </c>
      <c r="BY598" s="110" t="e">
        <f>VLOOKUP(BO598,#REF!,10,0)</f>
        <v>#REF!</v>
      </c>
      <c r="BZ598" s="110"/>
    </row>
    <row r="599" spans="1:78" x14ac:dyDescent="0.2">
      <c r="A599" s="153" t="s">
        <v>1907</v>
      </c>
      <c r="B599" s="153"/>
      <c r="C599" s="100"/>
      <c r="D599" s="68"/>
      <c r="AM599"/>
      <c r="BO599" s="154" t="s">
        <v>6250</v>
      </c>
      <c r="BP599" s="154" t="s">
        <v>3512</v>
      </c>
      <c r="BQ599" s="110" t="s">
        <v>5440</v>
      </c>
      <c r="BR599" s="110" t="s">
        <v>5440</v>
      </c>
      <c r="BS599" s="110" t="s">
        <v>5440</v>
      </c>
      <c r="BT599" s="110" t="s">
        <v>5440</v>
      </c>
      <c r="BU599" s="110" t="s">
        <v>5440</v>
      </c>
      <c r="BV599" s="110" t="s">
        <v>5440</v>
      </c>
      <c r="BW599" s="110" t="s">
        <v>5832</v>
      </c>
      <c r="BX599" s="110" t="s">
        <v>14</v>
      </c>
      <c r="BY599" s="110" t="e">
        <f>VLOOKUP(BO599,#REF!,10,0)</f>
        <v>#REF!</v>
      </c>
      <c r="BZ599" s="110"/>
    </row>
    <row r="600" spans="1:78" x14ac:dyDescent="0.2">
      <c r="A600" s="153" t="s">
        <v>1909</v>
      </c>
      <c r="B600" s="153"/>
      <c r="C600" s="100"/>
      <c r="D600" s="68"/>
      <c r="AM600"/>
      <c r="BO600" s="154" t="s">
        <v>6251</v>
      </c>
      <c r="BP600" s="154" t="s">
        <v>3512</v>
      </c>
      <c r="BQ600" s="110" t="s">
        <v>5440</v>
      </c>
      <c r="BR600" s="110" t="s">
        <v>5440</v>
      </c>
      <c r="BS600" s="110" t="s">
        <v>5440</v>
      </c>
      <c r="BT600" s="110" t="s">
        <v>5440</v>
      </c>
      <c r="BU600" s="110" t="s">
        <v>5440</v>
      </c>
      <c r="BV600" s="110" t="s">
        <v>5440</v>
      </c>
      <c r="BW600" s="110" t="s">
        <v>5832</v>
      </c>
      <c r="BX600" s="110" t="s">
        <v>14</v>
      </c>
      <c r="BY600" s="110" t="e">
        <f>VLOOKUP(BO600,#REF!,10,0)</f>
        <v>#REF!</v>
      </c>
      <c r="BZ600" s="110"/>
    </row>
    <row r="601" spans="1:78" x14ac:dyDescent="0.2">
      <c r="A601" s="153" t="s">
        <v>1912</v>
      </c>
      <c r="B601" s="153"/>
      <c r="C601" s="100"/>
      <c r="D601" s="68"/>
      <c r="AM601"/>
      <c r="BO601" s="154" t="s">
        <v>624</v>
      </c>
      <c r="BP601" s="154" t="s">
        <v>3512</v>
      </c>
      <c r="BQ601" s="110" t="s">
        <v>5440</v>
      </c>
      <c r="BR601" s="110" t="s">
        <v>5440</v>
      </c>
      <c r="BS601" s="110" t="s">
        <v>5440</v>
      </c>
      <c r="BT601" s="110" t="s">
        <v>5440</v>
      </c>
      <c r="BU601" s="110" t="s">
        <v>5440</v>
      </c>
      <c r="BV601" s="110" t="s">
        <v>5440</v>
      </c>
      <c r="BW601" s="110" t="s">
        <v>5832</v>
      </c>
      <c r="BX601" s="110" t="s">
        <v>14</v>
      </c>
      <c r="BY601" s="110" t="e">
        <f>VLOOKUP(BO601,#REF!,10,0)</f>
        <v>#REF!</v>
      </c>
      <c r="BZ601" s="110"/>
    </row>
    <row r="602" spans="1:78" x14ac:dyDescent="0.2">
      <c r="A602" s="153" t="s">
        <v>1914</v>
      </c>
      <c r="B602" s="153"/>
      <c r="C602" s="100"/>
      <c r="D602" s="68"/>
      <c r="AM602"/>
      <c r="BO602" s="154" t="s">
        <v>628</v>
      </c>
      <c r="BP602" s="154" t="s">
        <v>3512</v>
      </c>
      <c r="BQ602" s="110" t="s">
        <v>5440</v>
      </c>
      <c r="BR602" s="110" t="s">
        <v>5440</v>
      </c>
      <c r="BS602" s="110" t="s">
        <v>5440</v>
      </c>
      <c r="BT602" s="110" t="s">
        <v>5440</v>
      </c>
      <c r="BU602" s="110" t="s">
        <v>5440</v>
      </c>
      <c r="BV602" s="110" t="s">
        <v>5440</v>
      </c>
      <c r="BW602" s="110" t="s">
        <v>5832</v>
      </c>
      <c r="BX602" s="110" t="s">
        <v>14</v>
      </c>
      <c r="BY602" s="110" t="e">
        <f>VLOOKUP(BO602,#REF!,10,0)</f>
        <v>#REF!</v>
      </c>
      <c r="BZ602" s="110"/>
    </row>
    <row r="603" spans="1:78" x14ac:dyDescent="0.2">
      <c r="A603" s="153" t="s">
        <v>1917</v>
      </c>
      <c r="B603" s="153"/>
      <c r="C603" s="100"/>
      <c r="D603" s="68"/>
      <c r="AM603"/>
      <c r="BO603" s="154" t="s">
        <v>1189</v>
      </c>
      <c r="BP603" s="154" t="s">
        <v>3512</v>
      </c>
      <c r="BQ603" s="110" t="s">
        <v>5440</v>
      </c>
      <c r="BR603" s="110" t="s">
        <v>5440</v>
      </c>
      <c r="BS603" s="110" t="s">
        <v>5440</v>
      </c>
      <c r="BT603" s="110" t="s">
        <v>5440</v>
      </c>
      <c r="BU603" s="110" t="s">
        <v>5440</v>
      </c>
      <c r="BV603" s="110" t="s">
        <v>5440</v>
      </c>
      <c r="BW603" s="110" t="s">
        <v>5832</v>
      </c>
      <c r="BX603" s="110" t="s">
        <v>14</v>
      </c>
      <c r="BY603" s="110" t="e">
        <f>VLOOKUP(BO603,#REF!,10,0)</f>
        <v>#REF!</v>
      </c>
      <c r="BZ603" s="110"/>
    </row>
    <row r="604" spans="1:78" x14ac:dyDescent="0.2">
      <c r="A604" s="153" t="s">
        <v>1919</v>
      </c>
      <c r="B604" s="153"/>
      <c r="C604" s="100"/>
      <c r="D604" s="68"/>
      <c r="AM604"/>
      <c r="BO604" s="154" t="s">
        <v>3676</v>
      </c>
      <c r="BP604" s="154" t="s">
        <v>3512</v>
      </c>
      <c r="BQ604" s="110" t="s">
        <v>5440</v>
      </c>
      <c r="BR604" s="110" t="s">
        <v>5440</v>
      </c>
      <c r="BS604" s="110" t="s">
        <v>5440</v>
      </c>
      <c r="BT604" s="110" t="s">
        <v>5440</v>
      </c>
      <c r="BU604" s="110" t="s">
        <v>5440</v>
      </c>
      <c r="BV604" s="110" t="s">
        <v>5440</v>
      </c>
      <c r="BW604" s="110" t="s">
        <v>5832</v>
      </c>
      <c r="BX604" s="110" t="s">
        <v>14</v>
      </c>
      <c r="BY604" s="110" t="e">
        <f>VLOOKUP(BO604,#REF!,10,0)</f>
        <v>#REF!</v>
      </c>
      <c r="BZ604" s="110"/>
    </row>
    <row r="605" spans="1:78" x14ac:dyDescent="0.2">
      <c r="A605" s="153" t="s">
        <v>1921</v>
      </c>
      <c r="B605" s="153"/>
      <c r="C605" s="100"/>
      <c r="D605" s="68"/>
      <c r="AM605"/>
      <c r="BO605" s="154" t="s">
        <v>1924</v>
      </c>
      <c r="BP605" s="154" t="s">
        <v>3512</v>
      </c>
      <c r="BQ605" s="110" t="s">
        <v>5440</v>
      </c>
      <c r="BR605" s="110" t="s">
        <v>5440</v>
      </c>
      <c r="BS605" s="110" t="s">
        <v>5440</v>
      </c>
      <c r="BT605" s="110" t="s">
        <v>5440</v>
      </c>
      <c r="BU605" s="110" t="s">
        <v>5440</v>
      </c>
      <c r="BV605" s="110" t="s">
        <v>5440</v>
      </c>
      <c r="BW605" s="110" t="s">
        <v>5832</v>
      </c>
      <c r="BX605" s="110" t="s">
        <v>14</v>
      </c>
      <c r="BY605" s="110" t="e">
        <f>VLOOKUP(BO605,#REF!,10,0)</f>
        <v>#REF!</v>
      </c>
      <c r="BZ605" s="110"/>
    </row>
    <row r="606" spans="1:78" x14ac:dyDescent="0.2">
      <c r="A606" s="153" t="s">
        <v>1924</v>
      </c>
      <c r="B606" s="153"/>
      <c r="C606" s="100"/>
      <c r="D606" s="68"/>
      <c r="AM606"/>
      <c r="BO606" s="154" t="s">
        <v>6252</v>
      </c>
      <c r="BP606" s="154" t="s">
        <v>3512</v>
      </c>
      <c r="BQ606" s="110" t="s">
        <v>5440</v>
      </c>
      <c r="BR606" s="110" t="s">
        <v>5440</v>
      </c>
      <c r="BS606" s="110" t="s">
        <v>5832</v>
      </c>
      <c r="BT606" s="110" t="s">
        <v>5440</v>
      </c>
      <c r="BU606" s="110" t="s">
        <v>5440</v>
      </c>
      <c r="BV606" s="110" t="s">
        <v>5440</v>
      </c>
      <c r="BW606" s="110" t="s">
        <v>5832</v>
      </c>
      <c r="BX606" s="110" t="s">
        <v>14</v>
      </c>
      <c r="BY606" s="110" t="e">
        <f>VLOOKUP(BO606,#REF!,10,0)</f>
        <v>#REF!</v>
      </c>
      <c r="BZ606" s="110"/>
    </row>
    <row r="607" spans="1:78" x14ac:dyDescent="0.2">
      <c r="A607" s="153" t="s">
        <v>1926</v>
      </c>
      <c r="B607" s="153"/>
      <c r="C607" s="100"/>
      <c r="D607" s="68"/>
      <c r="AM607"/>
      <c r="BO607" s="154" t="s">
        <v>4546</v>
      </c>
      <c r="BP607" s="154" t="s">
        <v>3512</v>
      </c>
      <c r="BQ607" s="110" t="s">
        <v>5440</v>
      </c>
      <c r="BR607" s="110" t="s">
        <v>5440</v>
      </c>
      <c r="BS607" s="110" t="s">
        <v>5832</v>
      </c>
      <c r="BT607" s="110" t="s">
        <v>5440</v>
      </c>
      <c r="BU607" s="110" t="s">
        <v>5440</v>
      </c>
      <c r="BV607" s="110" t="s">
        <v>5440</v>
      </c>
      <c r="BW607" s="110" t="s">
        <v>5832</v>
      </c>
      <c r="BX607" s="110" t="s">
        <v>14</v>
      </c>
      <c r="BY607" s="110" t="e">
        <f>VLOOKUP(BO607,#REF!,10,0)</f>
        <v>#REF!</v>
      </c>
      <c r="BZ607" s="110"/>
    </row>
    <row r="608" spans="1:78" x14ac:dyDescent="0.2">
      <c r="A608" s="153" t="s">
        <v>1929</v>
      </c>
      <c r="B608" s="153"/>
      <c r="C608" s="100"/>
      <c r="D608" s="68"/>
      <c r="AM608"/>
      <c r="BO608" s="154" t="s">
        <v>955</v>
      </c>
      <c r="BP608" s="154" t="s">
        <v>3512</v>
      </c>
      <c r="BQ608" s="110" t="s">
        <v>5440</v>
      </c>
      <c r="BR608" s="110" t="s">
        <v>5440</v>
      </c>
      <c r="BS608" s="110" t="s">
        <v>5440</v>
      </c>
      <c r="BT608" s="110" t="s">
        <v>5440</v>
      </c>
      <c r="BU608" s="110" t="s">
        <v>5440</v>
      </c>
      <c r="BV608" s="110" t="s">
        <v>5440</v>
      </c>
      <c r="BW608" s="110" t="s">
        <v>5832</v>
      </c>
      <c r="BX608" s="110" t="s">
        <v>14</v>
      </c>
      <c r="BY608" s="110" t="e">
        <f>VLOOKUP(BO608,#REF!,10,0)</f>
        <v>#REF!</v>
      </c>
      <c r="BZ608" s="110"/>
    </row>
    <row r="609" spans="1:78" x14ac:dyDescent="0.2">
      <c r="A609" s="153" t="s">
        <v>1932</v>
      </c>
      <c r="B609" s="153"/>
      <c r="C609" s="100"/>
      <c r="D609" s="68"/>
      <c r="AM609"/>
      <c r="BO609" s="154" t="s">
        <v>6253</v>
      </c>
      <c r="BP609" s="154" t="s">
        <v>3512</v>
      </c>
      <c r="BQ609" s="110" t="s">
        <v>5440</v>
      </c>
      <c r="BR609" s="110" t="s">
        <v>5440</v>
      </c>
      <c r="BS609" s="110" t="s">
        <v>5832</v>
      </c>
      <c r="BT609" s="110" t="s">
        <v>5440</v>
      </c>
      <c r="BU609" s="110" t="s">
        <v>5440</v>
      </c>
      <c r="BV609" s="110" t="s">
        <v>5440</v>
      </c>
      <c r="BW609" s="110" t="s">
        <v>5832</v>
      </c>
      <c r="BX609" s="110" t="s">
        <v>14</v>
      </c>
      <c r="BY609" s="110" t="e">
        <f>VLOOKUP(BO609,#REF!,10,0)</f>
        <v>#REF!</v>
      </c>
      <c r="BZ609" s="110"/>
    </row>
    <row r="610" spans="1:78" x14ac:dyDescent="0.2">
      <c r="A610" s="153" t="s">
        <v>1934</v>
      </c>
      <c r="B610" s="153"/>
      <c r="C610" s="100"/>
      <c r="D610" s="68"/>
      <c r="AM610"/>
      <c r="BO610" s="154" t="s">
        <v>6254</v>
      </c>
      <c r="BP610" s="154" t="s">
        <v>5832</v>
      </c>
      <c r="BQ610" s="110" t="s">
        <v>5832</v>
      </c>
      <c r="BR610" s="110" t="s">
        <v>5440</v>
      </c>
      <c r="BS610" s="110" t="s">
        <v>5440</v>
      </c>
      <c r="BT610" s="110" t="s">
        <v>5440</v>
      </c>
      <c r="BU610" s="110" t="s">
        <v>5440</v>
      </c>
      <c r="BV610" s="110" t="s">
        <v>5440</v>
      </c>
      <c r="BW610" s="110" t="s">
        <v>5440</v>
      </c>
      <c r="BX610" s="110" t="s">
        <v>14</v>
      </c>
      <c r="BY610" s="110" t="e">
        <f>VLOOKUP(BO610,#REF!,10,0)</f>
        <v>#REF!</v>
      </c>
      <c r="BZ610" s="110"/>
    </row>
    <row r="611" spans="1:78" x14ac:dyDescent="0.2">
      <c r="A611" s="153" t="s">
        <v>1937</v>
      </c>
      <c r="B611" s="153"/>
      <c r="C611" s="100"/>
      <c r="D611" s="68"/>
      <c r="AM611"/>
      <c r="BO611" s="154" t="s">
        <v>4274</v>
      </c>
      <c r="BP611" s="154" t="s">
        <v>3512</v>
      </c>
      <c r="BQ611" s="110" t="s">
        <v>5440</v>
      </c>
      <c r="BR611" s="110" t="s">
        <v>5440</v>
      </c>
      <c r="BS611" s="110" t="s">
        <v>5832</v>
      </c>
      <c r="BT611" s="110" t="s">
        <v>5440</v>
      </c>
      <c r="BU611" s="110" t="s">
        <v>5440</v>
      </c>
      <c r="BV611" s="110" t="s">
        <v>5440</v>
      </c>
      <c r="BW611" s="110" t="s">
        <v>5832</v>
      </c>
      <c r="BX611" s="110" t="s">
        <v>14</v>
      </c>
      <c r="BY611" s="110" t="e">
        <f>VLOOKUP(BO611,#REF!,10,0)</f>
        <v>#REF!</v>
      </c>
      <c r="BZ611" s="110"/>
    </row>
    <row r="612" spans="1:78" x14ac:dyDescent="0.2">
      <c r="A612" s="153" t="s">
        <v>1939</v>
      </c>
      <c r="B612" s="153"/>
      <c r="C612" s="100"/>
      <c r="D612" s="68"/>
      <c r="AM612"/>
      <c r="BO612" s="154" t="s">
        <v>4875</v>
      </c>
      <c r="BP612" s="154" t="s">
        <v>3512</v>
      </c>
      <c r="BQ612" s="110" t="s">
        <v>5440</v>
      </c>
      <c r="BR612" s="110" t="s">
        <v>5440</v>
      </c>
      <c r="BS612" s="110" t="s">
        <v>5832</v>
      </c>
      <c r="BT612" s="110" t="s">
        <v>5440</v>
      </c>
      <c r="BU612" s="110" t="s">
        <v>5440</v>
      </c>
      <c r="BV612" s="110" t="s">
        <v>5832</v>
      </c>
      <c r="BW612" s="110" t="s">
        <v>5440</v>
      </c>
      <c r="BX612" s="110" t="s">
        <v>14</v>
      </c>
      <c r="BY612" s="110" t="e">
        <f>VLOOKUP(BO612,#REF!,10,0)</f>
        <v>#REF!</v>
      </c>
      <c r="BZ612" s="149" t="s">
        <v>6255</v>
      </c>
    </row>
    <row r="613" spans="1:78" x14ac:dyDescent="0.2">
      <c r="A613" s="153" t="s">
        <v>1942</v>
      </c>
      <c r="B613" s="153"/>
      <c r="C613" s="100"/>
      <c r="D613" s="68"/>
      <c r="AM613"/>
      <c r="BO613" s="154" t="s">
        <v>6256</v>
      </c>
      <c r="BP613" s="154" t="s">
        <v>5832</v>
      </c>
      <c r="BQ613" s="110" t="s">
        <v>5832</v>
      </c>
      <c r="BR613" s="110" t="s">
        <v>5440</v>
      </c>
      <c r="BS613" s="110" t="s">
        <v>5440</v>
      </c>
      <c r="BT613" s="110" t="s">
        <v>5440</v>
      </c>
      <c r="BU613" s="110" t="s">
        <v>5440</v>
      </c>
      <c r="BV613" s="110" t="s">
        <v>5440</v>
      </c>
      <c r="BW613" s="110" t="s">
        <v>5440</v>
      </c>
      <c r="BX613" s="110" t="s">
        <v>14</v>
      </c>
      <c r="BY613" s="110" t="e">
        <f>VLOOKUP(BO613,#REF!,10,0)</f>
        <v>#REF!</v>
      </c>
      <c r="BZ613" s="110"/>
    </row>
    <row r="614" spans="1:78" x14ac:dyDescent="0.2">
      <c r="A614" s="153" t="s">
        <v>1946</v>
      </c>
      <c r="B614" s="153"/>
      <c r="C614" s="100"/>
      <c r="D614" s="68"/>
      <c r="AM614"/>
      <c r="BO614" s="154" t="s">
        <v>824</v>
      </c>
      <c r="BP614" s="154" t="s">
        <v>3512</v>
      </c>
      <c r="BQ614" s="110" t="s">
        <v>5440</v>
      </c>
      <c r="BR614" s="110" t="s">
        <v>5440</v>
      </c>
      <c r="BS614" s="110" t="s">
        <v>5440</v>
      </c>
      <c r="BT614" s="110" t="s">
        <v>5440</v>
      </c>
      <c r="BU614" s="110" t="s">
        <v>5440</v>
      </c>
      <c r="BV614" s="110" t="s">
        <v>5440</v>
      </c>
      <c r="BW614" s="110" t="s">
        <v>5832</v>
      </c>
      <c r="BX614" s="110" t="s">
        <v>14</v>
      </c>
      <c r="BY614" s="110" t="e">
        <f>VLOOKUP(BO614,#REF!,10,0)</f>
        <v>#REF!</v>
      </c>
      <c r="BZ614" s="110"/>
    </row>
    <row r="615" spans="1:78" x14ac:dyDescent="0.2">
      <c r="A615" s="153" t="s">
        <v>1949</v>
      </c>
      <c r="B615" s="153"/>
      <c r="C615" s="100"/>
      <c r="D615" s="68"/>
      <c r="AM615"/>
      <c r="BO615" s="154" t="s">
        <v>6257</v>
      </c>
      <c r="BP615" s="154" t="s">
        <v>3512</v>
      </c>
      <c r="BQ615" s="110" t="s">
        <v>5440</v>
      </c>
      <c r="BR615" s="110" t="s">
        <v>5440</v>
      </c>
      <c r="BS615" s="110" t="s">
        <v>5440</v>
      </c>
      <c r="BT615" s="110" t="s">
        <v>5440</v>
      </c>
      <c r="BU615" s="110" t="s">
        <v>5440</v>
      </c>
      <c r="BV615" s="110" t="s">
        <v>5440</v>
      </c>
      <c r="BW615" s="110" t="s">
        <v>5832</v>
      </c>
      <c r="BX615" s="110" t="s">
        <v>14</v>
      </c>
      <c r="BY615" s="110" t="e">
        <f>VLOOKUP(BO615,#REF!,10,0)</f>
        <v>#REF!</v>
      </c>
      <c r="BZ615" s="110"/>
    </row>
    <row r="616" spans="1:78" x14ac:dyDescent="0.2">
      <c r="A616" s="153" t="s">
        <v>1952</v>
      </c>
      <c r="B616" s="153"/>
      <c r="C616" s="100"/>
      <c r="D616" s="68"/>
      <c r="AM616"/>
      <c r="BO616" s="154" t="s">
        <v>6258</v>
      </c>
      <c r="BP616" s="154" t="s">
        <v>3512</v>
      </c>
      <c r="BQ616" s="110" t="s">
        <v>5440</v>
      </c>
      <c r="BR616" s="110" t="s">
        <v>5440</v>
      </c>
      <c r="BS616" s="110" t="s">
        <v>5440</v>
      </c>
      <c r="BT616" s="110" t="s">
        <v>5440</v>
      </c>
      <c r="BU616" s="110" t="s">
        <v>5440</v>
      </c>
      <c r="BV616" s="110" t="s">
        <v>5440</v>
      </c>
      <c r="BW616" s="110" t="s">
        <v>5832</v>
      </c>
      <c r="BX616" s="110" t="s">
        <v>14</v>
      </c>
      <c r="BY616" s="110" t="e">
        <f>VLOOKUP(BO616,#REF!,10,0)</f>
        <v>#REF!</v>
      </c>
      <c r="BZ616" s="110"/>
    </row>
    <row r="617" spans="1:78" x14ac:dyDescent="0.2">
      <c r="A617" s="153" t="s">
        <v>1955</v>
      </c>
      <c r="B617" s="153"/>
      <c r="C617" s="100"/>
      <c r="D617" s="68"/>
      <c r="AM617"/>
      <c r="BO617" s="154" t="s">
        <v>5937</v>
      </c>
      <c r="BP617" s="154" t="s">
        <v>3512</v>
      </c>
      <c r="BQ617" s="110" t="s">
        <v>5440</v>
      </c>
      <c r="BR617" s="110" t="s">
        <v>5832</v>
      </c>
      <c r="BS617" s="110" t="s">
        <v>5440</v>
      </c>
      <c r="BT617" s="110" t="s">
        <v>5440</v>
      </c>
      <c r="BU617" s="110" t="s">
        <v>5440</v>
      </c>
      <c r="BV617" s="110" t="s">
        <v>5440</v>
      </c>
      <c r="BW617" s="110" t="s">
        <v>5440</v>
      </c>
      <c r="BX617" s="110" t="s">
        <v>14</v>
      </c>
      <c r="BY617" s="110" t="e">
        <f>VLOOKUP(BO617,#REF!,10,0)</f>
        <v>#REF!</v>
      </c>
      <c r="BZ617" s="110"/>
    </row>
    <row r="618" spans="1:78" x14ac:dyDescent="0.2">
      <c r="A618" s="153" t="s">
        <v>1958</v>
      </c>
      <c r="B618" s="153"/>
      <c r="C618" s="100"/>
      <c r="D618" s="68"/>
      <c r="AM618"/>
      <c r="BO618" s="154" t="s">
        <v>6259</v>
      </c>
      <c r="BP618" s="154" t="s">
        <v>3512</v>
      </c>
      <c r="BQ618" s="110" t="s">
        <v>5440</v>
      </c>
      <c r="BR618" s="110" t="s">
        <v>5440</v>
      </c>
      <c r="BS618" s="110" t="s">
        <v>5832</v>
      </c>
      <c r="BT618" s="110" t="s">
        <v>5440</v>
      </c>
      <c r="BU618" s="110" t="s">
        <v>5440</v>
      </c>
      <c r="BV618" s="110" t="s">
        <v>5440</v>
      </c>
      <c r="BW618" s="110" t="s">
        <v>5832</v>
      </c>
      <c r="BX618" s="110" t="s">
        <v>14</v>
      </c>
      <c r="BY618" s="110" t="e">
        <f>VLOOKUP(BO618,#REF!,10,0)</f>
        <v>#REF!</v>
      </c>
      <c r="BZ618" s="110"/>
    </row>
    <row r="619" spans="1:78" x14ac:dyDescent="0.2">
      <c r="A619" s="153" t="s">
        <v>1960</v>
      </c>
      <c r="B619" s="153"/>
      <c r="C619" s="100"/>
      <c r="D619" s="68"/>
      <c r="AM619"/>
      <c r="BO619" s="154" t="s">
        <v>4904</v>
      </c>
      <c r="BP619" s="154" t="s">
        <v>3512</v>
      </c>
      <c r="BQ619" s="110" t="s">
        <v>5440</v>
      </c>
      <c r="BR619" s="110" t="s">
        <v>5440</v>
      </c>
      <c r="BS619" s="110" t="s">
        <v>5832</v>
      </c>
      <c r="BT619" s="110" t="s">
        <v>5440</v>
      </c>
      <c r="BU619" s="110" t="s">
        <v>5440</v>
      </c>
      <c r="BV619" s="110" t="s">
        <v>5440</v>
      </c>
      <c r="BW619" s="110" t="s">
        <v>5832</v>
      </c>
      <c r="BX619" s="110" t="s">
        <v>14</v>
      </c>
      <c r="BY619" s="110" t="e">
        <f>VLOOKUP(BO619,#REF!,10,0)</f>
        <v>#REF!</v>
      </c>
      <c r="BZ619" s="110"/>
    </row>
    <row r="620" spans="1:78" x14ac:dyDescent="0.2">
      <c r="A620" s="153" t="s">
        <v>1963</v>
      </c>
      <c r="B620" s="153"/>
      <c r="C620" s="100"/>
      <c r="D620" s="68"/>
      <c r="AM620"/>
      <c r="BO620" s="154" t="s">
        <v>3291</v>
      </c>
      <c r="BP620" s="154" t="s">
        <v>3512</v>
      </c>
      <c r="BQ620" s="110" t="s">
        <v>5440</v>
      </c>
      <c r="BR620" s="110" t="s">
        <v>5440</v>
      </c>
      <c r="BS620" s="110" t="s">
        <v>5440</v>
      </c>
      <c r="BT620" s="110" t="s">
        <v>5440</v>
      </c>
      <c r="BU620" s="110" t="s">
        <v>5440</v>
      </c>
      <c r="BV620" s="110" t="s">
        <v>5440</v>
      </c>
      <c r="BW620" s="110" t="s">
        <v>5832</v>
      </c>
      <c r="BX620" s="110" t="s">
        <v>14</v>
      </c>
      <c r="BY620" s="110" t="e">
        <f>VLOOKUP(BO620,#REF!,10,0)</f>
        <v>#REF!</v>
      </c>
      <c r="BZ620" s="110"/>
    </row>
    <row r="621" spans="1:78" x14ac:dyDescent="0.2">
      <c r="A621" s="153" t="s">
        <v>1966</v>
      </c>
      <c r="B621" s="153"/>
      <c r="C621" s="100"/>
      <c r="D621" s="68"/>
      <c r="AM621"/>
      <c r="BO621" s="154" t="s">
        <v>6260</v>
      </c>
      <c r="BP621" s="154" t="s">
        <v>3512</v>
      </c>
      <c r="BQ621" s="110" t="s">
        <v>5440</v>
      </c>
      <c r="BR621" s="110" t="s">
        <v>5440</v>
      </c>
      <c r="BS621" s="110" t="s">
        <v>5440</v>
      </c>
      <c r="BT621" s="110" t="s">
        <v>5440</v>
      </c>
      <c r="BU621" s="110" t="s">
        <v>5440</v>
      </c>
      <c r="BV621" s="110" t="s">
        <v>5440</v>
      </c>
      <c r="BW621" s="110" t="s">
        <v>5832</v>
      </c>
      <c r="BX621" s="110" t="s">
        <v>14</v>
      </c>
      <c r="BY621" s="110" t="e">
        <f>VLOOKUP(BO621,#REF!,10,0)</f>
        <v>#REF!</v>
      </c>
      <c r="BZ621" s="110"/>
    </row>
    <row r="622" spans="1:78" x14ac:dyDescent="0.2">
      <c r="A622" s="153" t="s">
        <v>1968</v>
      </c>
      <c r="B622" s="153"/>
      <c r="C622" s="100"/>
      <c r="D622" s="68"/>
      <c r="AM622"/>
      <c r="BO622" s="154" t="s">
        <v>2492</v>
      </c>
      <c r="BP622" s="154" t="s">
        <v>3512</v>
      </c>
      <c r="BQ622" s="110" t="s">
        <v>5440</v>
      </c>
      <c r="BR622" s="110" t="s">
        <v>5440</v>
      </c>
      <c r="BS622" s="110" t="s">
        <v>5440</v>
      </c>
      <c r="BT622" s="110" t="s">
        <v>5440</v>
      </c>
      <c r="BU622" s="110" t="s">
        <v>5440</v>
      </c>
      <c r="BV622" s="110" t="s">
        <v>5440</v>
      </c>
      <c r="BW622" s="110" t="s">
        <v>5832</v>
      </c>
      <c r="BX622" s="110" t="s">
        <v>14</v>
      </c>
      <c r="BY622" s="110" t="e">
        <f>VLOOKUP(BO622,#REF!,10,0)</f>
        <v>#REF!</v>
      </c>
      <c r="BZ622" s="110"/>
    </row>
    <row r="623" spans="1:78" x14ac:dyDescent="0.2">
      <c r="A623" s="153" t="s">
        <v>1970</v>
      </c>
      <c r="B623" s="153"/>
      <c r="C623" s="100"/>
      <c r="D623" s="68"/>
      <c r="AM623"/>
      <c r="BO623" s="154" t="s">
        <v>6261</v>
      </c>
      <c r="BP623" s="154" t="s">
        <v>3512</v>
      </c>
      <c r="BQ623" s="110" t="s">
        <v>5440</v>
      </c>
      <c r="BR623" s="110" t="s">
        <v>5440</v>
      </c>
      <c r="BS623" s="110" t="s">
        <v>5832</v>
      </c>
      <c r="BT623" s="110" t="s">
        <v>5440</v>
      </c>
      <c r="BU623" s="110" t="s">
        <v>5440</v>
      </c>
      <c r="BV623" s="110" t="s">
        <v>5440</v>
      </c>
      <c r="BW623" s="110" t="s">
        <v>5832</v>
      </c>
      <c r="BX623" s="110" t="s">
        <v>14</v>
      </c>
      <c r="BY623" s="110" t="e">
        <f>VLOOKUP(BO623,#REF!,10,0)</f>
        <v>#REF!</v>
      </c>
      <c r="BZ623" s="110"/>
    </row>
    <row r="624" spans="1:78" x14ac:dyDescent="0.2">
      <c r="A624" s="153" t="s">
        <v>1972</v>
      </c>
      <c r="B624" s="153"/>
      <c r="C624" s="100"/>
      <c r="D624" s="68"/>
      <c r="AM624"/>
      <c r="BO624" s="154" t="s">
        <v>1509</v>
      </c>
      <c r="BP624" s="154" t="s">
        <v>3512</v>
      </c>
      <c r="BQ624" s="110" t="s">
        <v>5440</v>
      </c>
      <c r="BR624" s="110" t="s">
        <v>5440</v>
      </c>
      <c r="BS624" s="110" t="s">
        <v>5440</v>
      </c>
      <c r="BT624" s="110" t="s">
        <v>5440</v>
      </c>
      <c r="BU624" s="110" t="s">
        <v>5440</v>
      </c>
      <c r="BV624" s="110" t="s">
        <v>5440</v>
      </c>
      <c r="BW624" s="110" t="s">
        <v>5832</v>
      </c>
      <c r="BX624" s="110" t="s">
        <v>14</v>
      </c>
      <c r="BY624" s="110" t="e">
        <f>VLOOKUP(BO624,#REF!,10,0)</f>
        <v>#REF!</v>
      </c>
      <c r="BZ624" s="110"/>
    </row>
    <row r="625" spans="1:78" x14ac:dyDescent="0.2">
      <c r="A625" s="153" t="s">
        <v>1974</v>
      </c>
      <c r="B625" s="153"/>
      <c r="C625" s="100"/>
      <c r="D625" s="68"/>
      <c r="AM625"/>
      <c r="BO625" s="154" t="s">
        <v>4548</v>
      </c>
      <c r="BP625" s="154" t="s">
        <v>3512</v>
      </c>
      <c r="BQ625" s="110" t="s">
        <v>5440</v>
      </c>
      <c r="BR625" s="110" t="s">
        <v>5440</v>
      </c>
      <c r="BS625" s="110" t="s">
        <v>5440</v>
      </c>
      <c r="BT625" s="110" t="s">
        <v>5440</v>
      </c>
      <c r="BU625" s="110" t="s">
        <v>5440</v>
      </c>
      <c r="BV625" s="110" t="s">
        <v>5440</v>
      </c>
      <c r="BW625" s="110" t="s">
        <v>5832</v>
      </c>
      <c r="BX625" s="110" t="s">
        <v>14</v>
      </c>
      <c r="BY625" s="110" t="e">
        <f>VLOOKUP(BO625,#REF!,10,0)</f>
        <v>#REF!</v>
      </c>
      <c r="BZ625" s="110"/>
    </row>
    <row r="626" spans="1:78" x14ac:dyDescent="0.2">
      <c r="A626" s="153" t="s">
        <v>1976</v>
      </c>
      <c r="B626" s="153"/>
      <c r="C626" s="100"/>
      <c r="D626" s="68"/>
      <c r="AM626"/>
      <c r="BO626" s="154" t="s">
        <v>2281</v>
      </c>
      <c r="BP626" s="154" t="s">
        <v>3512</v>
      </c>
      <c r="BQ626" s="110" t="s">
        <v>5440</v>
      </c>
      <c r="BR626" s="110" t="s">
        <v>5440</v>
      </c>
      <c r="BS626" s="110" t="s">
        <v>5440</v>
      </c>
      <c r="BT626" s="110" t="s">
        <v>5440</v>
      </c>
      <c r="BU626" s="110" t="s">
        <v>5440</v>
      </c>
      <c r="BV626" s="110" t="s">
        <v>5440</v>
      </c>
      <c r="BW626" s="110" t="s">
        <v>5832</v>
      </c>
      <c r="BX626" s="110" t="s">
        <v>14</v>
      </c>
      <c r="BY626" s="110" t="e">
        <f>VLOOKUP(BO626,#REF!,10,0)</f>
        <v>#REF!</v>
      </c>
      <c r="BZ626" s="110"/>
    </row>
    <row r="627" spans="1:78" x14ac:dyDescent="0.2">
      <c r="A627" s="153" t="s">
        <v>1978</v>
      </c>
      <c r="B627" s="153"/>
      <c r="C627" s="100"/>
      <c r="D627" s="68"/>
      <c r="AM627"/>
      <c r="BO627" s="154" t="s">
        <v>5939</v>
      </c>
      <c r="BP627" s="154" t="s">
        <v>3512</v>
      </c>
      <c r="BQ627" s="110" t="s">
        <v>5440</v>
      </c>
      <c r="BR627" s="110" t="s">
        <v>5832</v>
      </c>
      <c r="BS627" s="110" t="s">
        <v>5440</v>
      </c>
      <c r="BT627" s="110" t="s">
        <v>5440</v>
      </c>
      <c r="BU627" s="110" t="s">
        <v>5440</v>
      </c>
      <c r="BV627" s="110" t="s">
        <v>5440</v>
      </c>
      <c r="BW627" s="110" t="s">
        <v>5440</v>
      </c>
      <c r="BX627" s="110" t="s">
        <v>14</v>
      </c>
      <c r="BY627" s="110" t="e">
        <f>VLOOKUP(BO627,#REF!,10,0)</f>
        <v>#REF!</v>
      </c>
      <c r="BZ627" s="110"/>
    </row>
    <row r="628" spans="1:78" x14ac:dyDescent="0.2">
      <c r="A628" s="153" t="s">
        <v>1980</v>
      </c>
      <c r="B628" s="153"/>
      <c r="C628" s="100"/>
      <c r="D628" s="68"/>
      <c r="AM628"/>
      <c r="BO628" s="154" t="s">
        <v>4396</v>
      </c>
      <c r="BP628" s="154" t="s">
        <v>3512</v>
      </c>
      <c r="BQ628" s="110" t="s">
        <v>5440</v>
      </c>
      <c r="BR628" s="110" t="s">
        <v>5440</v>
      </c>
      <c r="BS628" s="110" t="s">
        <v>5440</v>
      </c>
      <c r="BT628" s="110" t="s">
        <v>5440</v>
      </c>
      <c r="BU628" s="110" t="s">
        <v>5440</v>
      </c>
      <c r="BV628" s="110" t="s">
        <v>5440</v>
      </c>
      <c r="BW628" s="110" t="s">
        <v>5832</v>
      </c>
      <c r="BX628" s="110" t="s">
        <v>14</v>
      </c>
      <c r="BY628" s="110" t="e">
        <f>VLOOKUP(BO628,#REF!,10,0)</f>
        <v>#REF!</v>
      </c>
      <c r="BZ628" s="110"/>
    </row>
    <row r="629" spans="1:78" x14ac:dyDescent="0.2">
      <c r="A629" s="153" t="s">
        <v>1982</v>
      </c>
      <c r="B629" s="153"/>
      <c r="C629" s="100"/>
      <c r="D629" s="68"/>
      <c r="AM629"/>
      <c r="BO629" s="154" t="s">
        <v>631</v>
      </c>
      <c r="BP629" s="154" t="s">
        <v>3512</v>
      </c>
      <c r="BQ629" s="110" t="s">
        <v>5440</v>
      </c>
      <c r="BR629" s="110" t="s">
        <v>5440</v>
      </c>
      <c r="BS629" s="110" t="s">
        <v>5440</v>
      </c>
      <c r="BT629" s="110" t="s">
        <v>5440</v>
      </c>
      <c r="BU629" s="110" t="s">
        <v>5440</v>
      </c>
      <c r="BV629" s="110" t="s">
        <v>5440</v>
      </c>
      <c r="BW629" s="110" t="s">
        <v>5832</v>
      </c>
      <c r="BX629" s="110" t="s">
        <v>14</v>
      </c>
      <c r="BY629" s="110" t="e">
        <f>VLOOKUP(BO629,#REF!,10,0)</f>
        <v>#REF!</v>
      </c>
      <c r="BZ629" s="110"/>
    </row>
    <row r="630" spans="1:78" x14ac:dyDescent="0.2">
      <c r="A630" s="153" t="s">
        <v>1984</v>
      </c>
      <c r="B630" s="153"/>
      <c r="C630" s="100"/>
      <c r="D630" s="68"/>
      <c r="AM630"/>
      <c r="BO630" s="154" t="s">
        <v>3180</v>
      </c>
      <c r="BP630" s="154" t="s">
        <v>3512</v>
      </c>
      <c r="BQ630" s="110" t="s">
        <v>5440</v>
      </c>
      <c r="BR630" s="110" t="s">
        <v>5440</v>
      </c>
      <c r="BS630" s="110" t="s">
        <v>5440</v>
      </c>
      <c r="BT630" s="110" t="s">
        <v>5440</v>
      </c>
      <c r="BU630" s="110" t="s">
        <v>5440</v>
      </c>
      <c r="BV630" s="110" t="s">
        <v>5440</v>
      </c>
      <c r="BW630" s="110" t="s">
        <v>5832</v>
      </c>
      <c r="BX630" s="110" t="s">
        <v>14</v>
      </c>
      <c r="BY630" s="110" t="e">
        <f>VLOOKUP(BO630,#REF!,10,0)</f>
        <v>#REF!</v>
      </c>
      <c r="BZ630" s="110"/>
    </row>
    <row r="631" spans="1:78" x14ac:dyDescent="0.2">
      <c r="A631" s="153" t="s">
        <v>1986</v>
      </c>
      <c r="B631" s="153"/>
      <c r="C631" s="100"/>
      <c r="D631" s="68"/>
      <c r="AM631"/>
      <c r="BO631" s="154" t="s">
        <v>3067</v>
      </c>
      <c r="BP631" s="154" t="s">
        <v>3512</v>
      </c>
      <c r="BQ631" s="110" t="s">
        <v>5440</v>
      </c>
      <c r="BR631" s="110" t="s">
        <v>5440</v>
      </c>
      <c r="BS631" s="110" t="s">
        <v>5440</v>
      </c>
      <c r="BT631" s="110" t="s">
        <v>5440</v>
      </c>
      <c r="BU631" s="110" t="s">
        <v>5440</v>
      </c>
      <c r="BV631" s="110" t="s">
        <v>5440</v>
      </c>
      <c r="BW631" s="110" t="s">
        <v>5832</v>
      </c>
      <c r="BX631" s="110" t="s">
        <v>14</v>
      </c>
      <c r="BY631" s="110" t="e">
        <f>VLOOKUP(BO631,#REF!,10,0)</f>
        <v>#REF!</v>
      </c>
      <c r="BZ631" s="110"/>
    </row>
    <row r="632" spans="1:78" x14ac:dyDescent="0.2">
      <c r="A632" s="153" t="s">
        <v>1988</v>
      </c>
      <c r="B632" s="153"/>
      <c r="C632" s="100"/>
      <c r="D632" s="68"/>
      <c r="AM632"/>
      <c r="BO632" s="154" t="s">
        <v>6262</v>
      </c>
      <c r="BP632" s="154" t="s">
        <v>5832</v>
      </c>
      <c r="BQ632" s="110" t="s">
        <v>5832</v>
      </c>
      <c r="BR632" s="110" t="s">
        <v>5440</v>
      </c>
      <c r="BS632" s="110" t="s">
        <v>5440</v>
      </c>
      <c r="BT632" s="110" t="s">
        <v>5440</v>
      </c>
      <c r="BU632" s="110" t="s">
        <v>5440</v>
      </c>
      <c r="BV632" s="110" t="s">
        <v>5440</v>
      </c>
      <c r="BW632" s="110" t="s">
        <v>5440</v>
      </c>
      <c r="BX632" s="110" t="s">
        <v>14</v>
      </c>
      <c r="BY632" s="110" t="e">
        <f>VLOOKUP(BO632,#REF!,10,0)</f>
        <v>#REF!</v>
      </c>
      <c r="BZ632" s="110"/>
    </row>
    <row r="633" spans="1:78" ht="42.75" x14ac:dyDescent="0.2">
      <c r="A633" s="153" t="s">
        <v>1990</v>
      </c>
      <c r="B633" s="153"/>
      <c r="C633" s="100"/>
      <c r="D633" s="68"/>
      <c r="AM633"/>
      <c r="BO633" s="154" t="s">
        <v>6263</v>
      </c>
      <c r="BP633" s="154" t="s">
        <v>3512</v>
      </c>
      <c r="BQ633" s="110" t="s">
        <v>5440</v>
      </c>
      <c r="BR633" s="110" t="s">
        <v>5440</v>
      </c>
      <c r="BS633" s="110" t="s">
        <v>5832</v>
      </c>
      <c r="BT633" s="110" t="s">
        <v>5440</v>
      </c>
      <c r="BU633" s="110" t="s">
        <v>5440</v>
      </c>
      <c r="BV633" s="110" t="s">
        <v>5832</v>
      </c>
      <c r="BW633" s="110" t="s">
        <v>5440</v>
      </c>
      <c r="BX633" s="110" t="s">
        <v>14</v>
      </c>
      <c r="BY633" s="110" t="e">
        <f>VLOOKUP(BO633,#REF!,10,0)</f>
        <v>#REF!</v>
      </c>
      <c r="BZ633" s="149" t="s">
        <v>6264</v>
      </c>
    </row>
    <row r="634" spans="1:78" x14ac:dyDescent="0.2">
      <c r="A634" s="153" t="s">
        <v>1992</v>
      </c>
      <c r="B634" s="153"/>
      <c r="C634" s="100"/>
      <c r="D634" s="68"/>
      <c r="AM634"/>
      <c r="BO634" s="154" t="s">
        <v>826</v>
      </c>
      <c r="BP634" s="154" t="s">
        <v>3512</v>
      </c>
      <c r="BQ634" s="110" t="s">
        <v>5440</v>
      </c>
      <c r="BR634" s="110" t="s">
        <v>5440</v>
      </c>
      <c r="BS634" s="110" t="s">
        <v>5440</v>
      </c>
      <c r="BT634" s="110" t="s">
        <v>5440</v>
      </c>
      <c r="BU634" s="110" t="s">
        <v>5440</v>
      </c>
      <c r="BV634" s="110" t="s">
        <v>5440</v>
      </c>
      <c r="BW634" s="110" t="s">
        <v>5832</v>
      </c>
      <c r="BX634" s="110" t="s">
        <v>14</v>
      </c>
      <c r="BY634" s="110" t="e">
        <f>VLOOKUP(BO634,#REF!,10,0)</f>
        <v>#REF!</v>
      </c>
      <c r="BZ634" s="110"/>
    </row>
    <row r="635" spans="1:78" x14ac:dyDescent="0.2">
      <c r="A635" s="153" t="s">
        <v>1994</v>
      </c>
      <c r="B635" s="153"/>
      <c r="C635" s="100"/>
      <c r="D635" s="68"/>
      <c r="AM635"/>
      <c r="BO635" s="154" t="s">
        <v>5248</v>
      </c>
      <c r="BP635" s="154" t="s">
        <v>3512</v>
      </c>
      <c r="BQ635" s="110" t="s">
        <v>5440</v>
      </c>
      <c r="BR635" s="110" t="s">
        <v>5440</v>
      </c>
      <c r="BS635" s="110" t="s">
        <v>5440</v>
      </c>
      <c r="BT635" s="110" t="s">
        <v>5440</v>
      </c>
      <c r="BU635" s="110" t="s">
        <v>5440</v>
      </c>
      <c r="BV635" s="110" t="s">
        <v>5440</v>
      </c>
      <c r="BW635" s="110" t="s">
        <v>5832</v>
      </c>
      <c r="BX635" s="110" t="s">
        <v>14</v>
      </c>
      <c r="BY635" s="110" t="e">
        <f>VLOOKUP(BO635,#REF!,10,0)</f>
        <v>#REF!</v>
      </c>
      <c r="BZ635" s="110"/>
    </row>
    <row r="636" spans="1:78" x14ac:dyDescent="0.2">
      <c r="A636" s="153" t="s">
        <v>1996</v>
      </c>
      <c r="B636" s="153"/>
      <c r="C636" s="100"/>
      <c r="D636" s="68"/>
      <c r="AM636"/>
      <c r="BO636" s="154" t="s">
        <v>5942</v>
      </c>
      <c r="BP636" s="154" t="s">
        <v>3512</v>
      </c>
      <c r="BQ636" s="110" t="s">
        <v>5440</v>
      </c>
      <c r="BR636" s="110" t="s">
        <v>5832</v>
      </c>
      <c r="BS636" s="110" t="s">
        <v>5440</v>
      </c>
      <c r="BT636" s="110" t="s">
        <v>5440</v>
      </c>
      <c r="BU636" s="110" t="s">
        <v>5440</v>
      </c>
      <c r="BV636" s="110" t="s">
        <v>5440</v>
      </c>
      <c r="BW636" s="110" t="s">
        <v>5440</v>
      </c>
      <c r="BX636" s="110" t="s">
        <v>14</v>
      </c>
      <c r="BY636" s="110" t="e">
        <f>VLOOKUP(BO636,#REF!,10,0)</f>
        <v>#REF!</v>
      </c>
      <c r="BZ636" s="110"/>
    </row>
    <row r="637" spans="1:78" x14ac:dyDescent="0.2">
      <c r="A637" s="153" t="s">
        <v>1998</v>
      </c>
      <c r="B637" s="153"/>
      <c r="C637" s="100"/>
      <c r="D637" s="68"/>
      <c r="AM637"/>
      <c r="BO637" s="154" t="s">
        <v>6265</v>
      </c>
      <c r="BP637" s="154" t="s">
        <v>3512</v>
      </c>
      <c r="BQ637" s="110" t="s">
        <v>5440</v>
      </c>
      <c r="BR637" s="110" t="s">
        <v>5440</v>
      </c>
      <c r="BS637" s="110" t="s">
        <v>5440</v>
      </c>
      <c r="BT637" s="110" t="s">
        <v>5440</v>
      </c>
      <c r="BU637" s="110" t="s">
        <v>5440</v>
      </c>
      <c r="BV637" s="110" t="s">
        <v>5440</v>
      </c>
      <c r="BW637" s="110" t="s">
        <v>5832</v>
      </c>
      <c r="BX637" s="110" t="s">
        <v>14</v>
      </c>
      <c r="BY637" s="110" t="e">
        <f>VLOOKUP(BO637,#REF!,10,0)</f>
        <v>#REF!</v>
      </c>
      <c r="BZ637" s="110"/>
    </row>
    <row r="638" spans="1:78" x14ac:dyDescent="0.2">
      <c r="A638" s="153" t="s">
        <v>2000</v>
      </c>
      <c r="B638" s="153"/>
      <c r="C638" s="100"/>
      <c r="D638" s="68"/>
      <c r="AM638"/>
      <c r="BO638" s="154" t="s">
        <v>2400</v>
      </c>
      <c r="BP638" s="154" t="s">
        <v>3512</v>
      </c>
      <c r="BQ638" s="110" t="s">
        <v>5440</v>
      </c>
      <c r="BR638" s="110" t="s">
        <v>5440</v>
      </c>
      <c r="BS638" s="110" t="s">
        <v>5440</v>
      </c>
      <c r="BT638" s="110" t="s">
        <v>5440</v>
      </c>
      <c r="BU638" s="110" t="s">
        <v>5440</v>
      </c>
      <c r="BV638" s="110" t="s">
        <v>5440</v>
      </c>
      <c r="BW638" s="110" t="s">
        <v>5832</v>
      </c>
      <c r="BX638" s="110" t="s">
        <v>14</v>
      </c>
      <c r="BY638" s="110" t="e">
        <f>VLOOKUP(BO638,#REF!,10,0)</f>
        <v>#REF!</v>
      </c>
      <c r="BZ638" s="110"/>
    </row>
    <row r="639" spans="1:78" x14ac:dyDescent="0.2">
      <c r="A639" s="153" t="s">
        <v>2002</v>
      </c>
      <c r="B639" s="153"/>
      <c r="C639" s="100"/>
      <c r="D639" s="68"/>
      <c r="AM639"/>
      <c r="BO639" s="154" t="s">
        <v>5251</v>
      </c>
      <c r="BP639" s="154" t="s">
        <v>3512</v>
      </c>
      <c r="BQ639" s="110" t="s">
        <v>5440</v>
      </c>
      <c r="BR639" s="110" t="s">
        <v>5440</v>
      </c>
      <c r="BS639" s="110" t="s">
        <v>5440</v>
      </c>
      <c r="BT639" s="110" t="s">
        <v>5440</v>
      </c>
      <c r="BU639" s="110" t="s">
        <v>5440</v>
      </c>
      <c r="BV639" s="110" t="s">
        <v>5440</v>
      </c>
      <c r="BW639" s="110" t="s">
        <v>5832</v>
      </c>
      <c r="BX639" s="110" t="s">
        <v>14</v>
      </c>
      <c r="BY639" s="110" t="e">
        <f>VLOOKUP(BO639,#REF!,10,0)</f>
        <v>#REF!</v>
      </c>
      <c r="BZ639" s="110"/>
    </row>
    <row r="640" spans="1:78" x14ac:dyDescent="0.2">
      <c r="A640" s="153" t="s">
        <v>2004</v>
      </c>
      <c r="B640" s="153"/>
      <c r="C640" s="100"/>
      <c r="D640" s="68"/>
      <c r="AM640"/>
      <c r="BO640" s="154" t="s">
        <v>1019</v>
      </c>
      <c r="BP640" s="154" t="s">
        <v>3512</v>
      </c>
      <c r="BQ640" s="110" t="s">
        <v>5440</v>
      </c>
      <c r="BR640" s="110" t="s">
        <v>5440</v>
      </c>
      <c r="BS640" s="110" t="s">
        <v>5440</v>
      </c>
      <c r="BT640" s="110" t="s">
        <v>5440</v>
      </c>
      <c r="BU640" s="110" t="s">
        <v>5440</v>
      </c>
      <c r="BV640" s="110" t="s">
        <v>5440</v>
      </c>
      <c r="BW640" s="110" t="s">
        <v>5832</v>
      </c>
      <c r="BX640" s="110" t="s">
        <v>14</v>
      </c>
      <c r="BY640" s="110" t="e">
        <f>VLOOKUP(BO640,#REF!,10,0)</f>
        <v>#REF!</v>
      </c>
      <c r="BZ640" s="110"/>
    </row>
    <row r="641" spans="1:78" x14ac:dyDescent="0.2">
      <c r="A641" s="153" t="s">
        <v>2007</v>
      </c>
      <c r="B641" s="153"/>
      <c r="C641" s="100"/>
      <c r="D641" s="68"/>
      <c r="AM641"/>
      <c r="BO641" s="154" t="s">
        <v>6266</v>
      </c>
      <c r="BP641" s="154" t="s">
        <v>3512</v>
      </c>
      <c r="BQ641" s="110" t="s">
        <v>5440</v>
      </c>
      <c r="BR641" s="110" t="s">
        <v>5440</v>
      </c>
      <c r="BS641" s="110" t="s">
        <v>5440</v>
      </c>
      <c r="BT641" s="110" t="s">
        <v>5440</v>
      </c>
      <c r="BU641" s="110" t="s">
        <v>5440</v>
      </c>
      <c r="BV641" s="110" t="s">
        <v>5440</v>
      </c>
      <c r="BW641" s="110" t="s">
        <v>5832</v>
      </c>
      <c r="BX641" s="110" t="s">
        <v>14</v>
      </c>
      <c r="BY641" s="110" t="e">
        <f>VLOOKUP(BO641,#REF!,10,0)</f>
        <v>#REF!</v>
      </c>
      <c r="BZ641" s="110"/>
    </row>
    <row r="642" spans="1:78" x14ac:dyDescent="0.2">
      <c r="A642" s="153" t="s">
        <v>2010</v>
      </c>
      <c r="B642" s="153"/>
      <c r="C642" s="100"/>
      <c r="D642" s="68"/>
      <c r="AM642"/>
      <c r="BO642" s="154" t="s">
        <v>6267</v>
      </c>
      <c r="BP642" s="154" t="s">
        <v>3512</v>
      </c>
      <c r="BQ642" s="110" t="s">
        <v>5440</v>
      </c>
      <c r="BR642" s="110" t="s">
        <v>5440</v>
      </c>
      <c r="BS642" s="110" t="s">
        <v>5440</v>
      </c>
      <c r="BT642" s="110" t="s">
        <v>5440</v>
      </c>
      <c r="BU642" s="110" t="s">
        <v>5440</v>
      </c>
      <c r="BV642" s="110" t="s">
        <v>5832</v>
      </c>
      <c r="BW642" s="110" t="s">
        <v>5440</v>
      </c>
      <c r="BX642" s="110" t="s">
        <v>14</v>
      </c>
      <c r="BY642" s="110" t="e">
        <f>VLOOKUP(BO642,#REF!,10,0)</f>
        <v>#REF!</v>
      </c>
      <c r="BZ642" s="149"/>
    </row>
    <row r="643" spans="1:78" x14ac:dyDescent="0.2">
      <c r="A643" s="153" t="s">
        <v>2013</v>
      </c>
      <c r="B643" s="153"/>
      <c r="C643" s="100"/>
      <c r="D643" s="68"/>
      <c r="AM643"/>
      <c r="BO643" s="154" t="s">
        <v>5945</v>
      </c>
      <c r="BP643" s="154" t="s">
        <v>3512</v>
      </c>
      <c r="BQ643" s="110" t="s">
        <v>5440</v>
      </c>
      <c r="BR643" s="110" t="s">
        <v>5832</v>
      </c>
      <c r="BS643" s="110" t="s">
        <v>5440</v>
      </c>
      <c r="BT643" s="110" t="s">
        <v>5440</v>
      </c>
      <c r="BU643" s="110" t="s">
        <v>5440</v>
      </c>
      <c r="BV643" s="110" t="s">
        <v>5440</v>
      </c>
      <c r="BW643" s="110" t="s">
        <v>5440</v>
      </c>
      <c r="BX643" s="110" t="s">
        <v>14</v>
      </c>
      <c r="BY643" s="110" t="e">
        <f>VLOOKUP(BO643,#REF!,10,0)</f>
        <v>#REF!</v>
      </c>
      <c r="BZ643" s="110"/>
    </row>
    <row r="644" spans="1:78" x14ac:dyDescent="0.2">
      <c r="A644" s="153" t="s">
        <v>2016</v>
      </c>
      <c r="B644" s="153"/>
      <c r="C644" s="100"/>
      <c r="D644" s="68"/>
      <c r="AM644"/>
      <c r="BO644" s="154" t="s">
        <v>6268</v>
      </c>
      <c r="BP644" s="154" t="s">
        <v>5832</v>
      </c>
      <c r="BQ644" s="110" t="s">
        <v>5440</v>
      </c>
      <c r="BR644" s="110" t="s">
        <v>5440</v>
      </c>
      <c r="BS644" s="110" t="s">
        <v>5832</v>
      </c>
      <c r="BT644" s="110" t="s">
        <v>5832</v>
      </c>
      <c r="BU644" s="110" t="s">
        <v>5440</v>
      </c>
      <c r="BV644" s="110" t="s">
        <v>5440</v>
      </c>
      <c r="BW644" s="110" t="s">
        <v>5440</v>
      </c>
      <c r="BX644" s="110" t="s">
        <v>14</v>
      </c>
      <c r="BY644" s="110" t="e">
        <f>VLOOKUP(BO644,#REF!,10,0)</f>
        <v>#REF!</v>
      </c>
      <c r="BZ644" s="110"/>
    </row>
    <row r="645" spans="1:78" x14ac:dyDescent="0.2">
      <c r="A645" s="153" t="s">
        <v>2019</v>
      </c>
      <c r="B645" s="153"/>
      <c r="C645" s="100"/>
      <c r="D645" s="68"/>
      <c r="AM645"/>
      <c r="BO645" s="154" t="s">
        <v>2406</v>
      </c>
      <c r="BP645" s="154" t="s">
        <v>3512</v>
      </c>
      <c r="BQ645" s="110" t="s">
        <v>5440</v>
      </c>
      <c r="BR645" s="110" t="s">
        <v>5440</v>
      </c>
      <c r="BS645" s="110" t="s">
        <v>5440</v>
      </c>
      <c r="BT645" s="110" t="s">
        <v>5440</v>
      </c>
      <c r="BU645" s="110" t="s">
        <v>5440</v>
      </c>
      <c r="BV645" s="110" t="s">
        <v>5440</v>
      </c>
      <c r="BW645" s="110" t="s">
        <v>5832</v>
      </c>
      <c r="BX645" s="110" t="s">
        <v>14</v>
      </c>
      <c r="BY645" s="110" t="e">
        <f>VLOOKUP(BO645,#REF!,10,0)</f>
        <v>#REF!</v>
      </c>
      <c r="BZ645" s="110"/>
    </row>
    <row r="646" spans="1:78" x14ac:dyDescent="0.2">
      <c r="A646" s="153" t="s">
        <v>2022</v>
      </c>
      <c r="B646" s="153"/>
      <c r="C646" s="100"/>
      <c r="D646" s="68"/>
      <c r="AM646"/>
      <c r="BO646" s="154" t="s">
        <v>6269</v>
      </c>
      <c r="BP646" s="154" t="s">
        <v>3512</v>
      </c>
      <c r="BQ646" s="110" t="s">
        <v>5440</v>
      </c>
      <c r="BR646" s="110" t="s">
        <v>5440</v>
      </c>
      <c r="BS646" s="110" t="s">
        <v>5440</v>
      </c>
      <c r="BT646" s="110" t="s">
        <v>5440</v>
      </c>
      <c r="BU646" s="110" t="s">
        <v>5440</v>
      </c>
      <c r="BV646" s="110" t="s">
        <v>5440</v>
      </c>
      <c r="BW646" s="110" t="s">
        <v>5832</v>
      </c>
      <c r="BX646" s="110" t="s">
        <v>14</v>
      </c>
      <c r="BY646" s="110" t="e">
        <f>VLOOKUP(BO646,#REF!,10,0)</f>
        <v>#REF!</v>
      </c>
      <c r="BZ646" s="110"/>
    </row>
    <row r="647" spans="1:78" x14ac:dyDescent="0.2">
      <c r="A647" s="153" t="s">
        <v>2025</v>
      </c>
      <c r="B647" s="153"/>
      <c r="C647" s="100"/>
      <c r="D647" s="68"/>
      <c r="AM647"/>
      <c r="BO647" s="154" t="s">
        <v>4428</v>
      </c>
      <c r="BP647" s="154" t="s">
        <v>3512</v>
      </c>
      <c r="BQ647" s="110" t="s">
        <v>5440</v>
      </c>
      <c r="BR647" s="110" t="s">
        <v>5440</v>
      </c>
      <c r="BS647" s="110" t="s">
        <v>5440</v>
      </c>
      <c r="BT647" s="110" t="s">
        <v>5440</v>
      </c>
      <c r="BU647" s="110" t="s">
        <v>5440</v>
      </c>
      <c r="BV647" s="110" t="s">
        <v>5440</v>
      </c>
      <c r="BW647" s="110" t="s">
        <v>5832</v>
      </c>
      <c r="BX647" s="110" t="s">
        <v>14</v>
      </c>
      <c r="BY647" s="110" t="e">
        <f>VLOOKUP(BO647,#REF!,10,0)</f>
        <v>#REF!</v>
      </c>
      <c r="BZ647" s="110"/>
    </row>
    <row r="648" spans="1:78" x14ac:dyDescent="0.2">
      <c r="A648" s="153" t="s">
        <v>2027</v>
      </c>
      <c r="B648" s="153"/>
      <c r="C648" s="100"/>
      <c r="D648" s="68"/>
      <c r="AM648"/>
      <c r="BO648" s="154" t="s">
        <v>6270</v>
      </c>
      <c r="BP648" s="154" t="s">
        <v>3512</v>
      </c>
      <c r="BQ648" s="110" t="s">
        <v>5440</v>
      </c>
      <c r="BR648" s="110" t="s">
        <v>5440</v>
      </c>
      <c r="BS648" s="110" t="s">
        <v>5440</v>
      </c>
      <c r="BT648" s="110" t="s">
        <v>5440</v>
      </c>
      <c r="BU648" s="110" t="s">
        <v>5440</v>
      </c>
      <c r="BV648" s="110" t="s">
        <v>5440</v>
      </c>
      <c r="BW648" s="110" t="s">
        <v>5832</v>
      </c>
      <c r="BX648" s="110" t="s">
        <v>14</v>
      </c>
      <c r="BY648" s="110" t="e">
        <f>VLOOKUP(BO648,#REF!,10,0)</f>
        <v>#REF!</v>
      </c>
      <c r="BZ648" s="110"/>
    </row>
    <row r="649" spans="1:78" x14ac:dyDescent="0.2">
      <c r="A649" s="153" t="s">
        <v>2029</v>
      </c>
      <c r="B649" s="153"/>
      <c r="C649" s="100"/>
      <c r="D649" s="68"/>
      <c r="AM649"/>
      <c r="BO649" s="154" t="s">
        <v>6271</v>
      </c>
      <c r="BP649" s="154" t="s">
        <v>3512</v>
      </c>
      <c r="BQ649" s="110" t="s">
        <v>5440</v>
      </c>
      <c r="BR649" s="110" t="s">
        <v>5440</v>
      </c>
      <c r="BS649" s="110" t="s">
        <v>5440</v>
      </c>
      <c r="BT649" s="110" t="s">
        <v>5440</v>
      </c>
      <c r="BU649" s="110" t="s">
        <v>5440</v>
      </c>
      <c r="BV649" s="110" t="s">
        <v>5440</v>
      </c>
      <c r="BW649" s="110" t="s">
        <v>5832</v>
      </c>
      <c r="BX649" s="110" t="s">
        <v>14</v>
      </c>
      <c r="BY649" s="110" t="e">
        <f>VLOOKUP(BO649,#REF!,10,0)</f>
        <v>#REF!</v>
      </c>
      <c r="BZ649" s="110"/>
    </row>
    <row r="650" spans="1:78" x14ac:dyDescent="0.2">
      <c r="A650" s="153" t="s">
        <v>2032</v>
      </c>
      <c r="B650" s="153"/>
      <c r="C650" s="100"/>
      <c r="D650" s="68"/>
      <c r="AM650"/>
      <c r="BO650" s="154" t="s">
        <v>1430</v>
      </c>
      <c r="BP650" s="154" t="s">
        <v>3512</v>
      </c>
      <c r="BQ650" s="110" t="s">
        <v>5440</v>
      </c>
      <c r="BR650" s="110" t="s">
        <v>5440</v>
      </c>
      <c r="BS650" s="110" t="s">
        <v>5440</v>
      </c>
      <c r="BT650" s="110" t="s">
        <v>5440</v>
      </c>
      <c r="BU650" s="110" t="s">
        <v>5440</v>
      </c>
      <c r="BV650" s="110" t="s">
        <v>5440</v>
      </c>
      <c r="BW650" s="110" t="s">
        <v>5832</v>
      </c>
      <c r="BX650" s="110" t="s">
        <v>14</v>
      </c>
      <c r="BY650" s="110" t="e">
        <f>VLOOKUP(BO650,#REF!,10,0)</f>
        <v>#REF!</v>
      </c>
      <c r="BZ650" s="110"/>
    </row>
    <row r="651" spans="1:78" x14ac:dyDescent="0.2">
      <c r="A651" s="153" t="s">
        <v>2035</v>
      </c>
      <c r="B651" s="153"/>
      <c r="C651" s="100"/>
      <c r="D651" s="68"/>
      <c r="AM651"/>
      <c r="BO651" s="154" t="s">
        <v>6272</v>
      </c>
      <c r="BP651" s="154" t="s">
        <v>3512</v>
      </c>
      <c r="BQ651" s="110" t="s">
        <v>5440</v>
      </c>
      <c r="BR651" s="110" t="s">
        <v>5440</v>
      </c>
      <c r="BS651" s="110" t="s">
        <v>5440</v>
      </c>
      <c r="BT651" s="110" t="s">
        <v>5440</v>
      </c>
      <c r="BU651" s="110" t="s">
        <v>5440</v>
      </c>
      <c r="BV651" s="110" t="s">
        <v>5440</v>
      </c>
      <c r="BW651" s="110" t="s">
        <v>5832</v>
      </c>
      <c r="BX651" s="110" t="s">
        <v>14</v>
      </c>
      <c r="BY651" s="110" t="e">
        <f>VLOOKUP(BO651,#REF!,10,0)</f>
        <v>#REF!</v>
      </c>
      <c r="BZ651" s="110"/>
    </row>
    <row r="652" spans="1:78" x14ac:dyDescent="0.2">
      <c r="A652" s="153" t="s">
        <v>2037</v>
      </c>
      <c r="B652" s="153"/>
      <c r="C652" s="100"/>
      <c r="D652" s="68"/>
      <c r="AM652"/>
      <c r="BO652" s="154" t="s">
        <v>424</v>
      </c>
      <c r="BP652" s="154" t="s">
        <v>3512</v>
      </c>
      <c r="BQ652" s="110" t="s">
        <v>5440</v>
      </c>
      <c r="BR652" s="110" t="s">
        <v>5440</v>
      </c>
      <c r="BS652" s="110" t="s">
        <v>5440</v>
      </c>
      <c r="BT652" s="110" t="s">
        <v>5440</v>
      </c>
      <c r="BU652" s="110" t="s">
        <v>5440</v>
      </c>
      <c r="BV652" s="110" t="s">
        <v>5440</v>
      </c>
      <c r="BW652" s="110" t="s">
        <v>5832</v>
      </c>
      <c r="BX652" s="110" t="s">
        <v>14</v>
      </c>
      <c r="BY652" s="110" t="e">
        <f>VLOOKUP(BO652,#REF!,10,0)</f>
        <v>#REF!</v>
      </c>
      <c r="BZ652" s="110"/>
    </row>
    <row r="653" spans="1:78" x14ac:dyDescent="0.2">
      <c r="A653" s="153" t="s">
        <v>2040</v>
      </c>
      <c r="B653" s="153"/>
      <c r="C653" s="100"/>
      <c r="D653" s="68"/>
      <c r="AM653"/>
      <c r="BO653" s="154" t="s">
        <v>1743</v>
      </c>
      <c r="BP653" s="154" t="s">
        <v>3512</v>
      </c>
      <c r="BQ653" s="110" t="s">
        <v>5440</v>
      </c>
      <c r="BR653" s="110" t="s">
        <v>5440</v>
      </c>
      <c r="BS653" s="110" t="s">
        <v>5440</v>
      </c>
      <c r="BT653" s="110" t="s">
        <v>5440</v>
      </c>
      <c r="BU653" s="110" t="s">
        <v>5440</v>
      </c>
      <c r="BV653" s="110" t="s">
        <v>5440</v>
      </c>
      <c r="BW653" s="110" t="s">
        <v>5832</v>
      </c>
      <c r="BX653" s="110" t="s">
        <v>14</v>
      </c>
      <c r="BY653" s="110" t="e">
        <f>VLOOKUP(BO653,#REF!,10,0)</f>
        <v>#REF!</v>
      </c>
      <c r="BZ653" s="110"/>
    </row>
    <row r="654" spans="1:78" x14ac:dyDescent="0.2">
      <c r="A654" s="153" t="s">
        <v>2042</v>
      </c>
      <c r="B654" s="153"/>
      <c r="C654" s="100"/>
      <c r="D654" s="68"/>
      <c r="AM654"/>
      <c r="BO654" s="154" t="s">
        <v>634</v>
      </c>
      <c r="BP654" s="154" t="s">
        <v>3512</v>
      </c>
      <c r="BQ654" s="110" t="s">
        <v>5440</v>
      </c>
      <c r="BR654" s="110" t="s">
        <v>5440</v>
      </c>
      <c r="BS654" s="110" t="s">
        <v>5440</v>
      </c>
      <c r="BT654" s="110" t="s">
        <v>5440</v>
      </c>
      <c r="BU654" s="110" t="s">
        <v>5440</v>
      </c>
      <c r="BV654" s="110" t="s">
        <v>5440</v>
      </c>
      <c r="BW654" s="110" t="s">
        <v>5832</v>
      </c>
      <c r="BX654" s="110" t="s">
        <v>14</v>
      </c>
      <c r="BY654" s="110" t="e">
        <f>VLOOKUP(BO654,#REF!,10,0)</f>
        <v>#REF!</v>
      </c>
      <c r="BZ654" s="110"/>
    </row>
    <row r="655" spans="1:78" x14ac:dyDescent="0.2">
      <c r="A655" s="153" t="s">
        <v>2045</v>
      </c>
      <c r="B655" s="153"/>
      <c r="C655" s="100"/>
      <c r="D655" s="68"/>
      <c r="AM655"/>
      <c r="BO655" s="154" t="s">
        <v>4563</v>
      </c>
      <c r="BP655" s="154" t="s">
        <v>3512</v>
      </c>
      <c r="BQ655" s="110" t="s">
        <v>5440</v>
      </c>
      <c r="BR655" s="110" t="s">
        <v>5440</v>
      </c>
      <c r="BS655" s="110" t="s">
        <v>5440</v>
      </c>
      <c r="BT655" s="110" t="s">
        <v>5440</v>
      </c>
      <c r="BU655" s="110" t="s">
        <v>5440</v>
      </c>
      <c r="BV655" s="110" t="s">
        <v>5440</v>
      </c>
      <c r="BW655" s="110" t="s">
        <v>5832</v>
      </c>
      <c r="BX655" s="110" t="s">
        <v>14</v>
      </c>
      <c r="BY655" s="110" t="e">
        <f>VLOOKUP(BO655,#REF!,10,0)</f>
        <v>#REF!</v>
      </c>
      <c r="BZ655" s="110"/>
    </row>
    <row r="656" spans="1:78" x14ac:dyDescent="0.2">
      <c r="A656" s="153" t="s">
        <v>2047</v>
      </c>
      <c r="B656" s="153"/>
      <c r="C656" s="100"/>
      <c r="D656" s="68"/>
      <c r="AM656"/>
      <c r="BO656" s="154" t="s">
        <v>6273</v>
      </c>
      <c r="BP656" s="154" t="s">
        <v>3512</v>
      </c>
      <c r="BQ656" s="110" t="s">
        <v>5440</v>
      </c>
      <c r="BR656" s="110" t="s">
        <v>5440</v>
      </c>
      <c r="BS656" s="110" t="s">
        <v>5440</v>
      </c>
      <c r="BT656" s="110" t="s">
        <v>5440</v>
      </c>
      <c r="BU656" s="110" t="s">
        <v>5832</v>
      </c>
      <c r="BV656" s="110" t="s">
        <v>5440</v>
      </c>
      <c r="BW656" s="110" t="s">
        <v>5440</v>
      </c>
      <c r="BX656" s="110" t="s">
        <v>14</v>
      </c>
      <c r="BY656" s="110" t="e">
        <f>VLOOKUP(BO656,#REF!,10,0)</f>
        <v>#REF!</v>
      </c>
      <c r="BZ656" s="149"/>
    </row>
    <row r="657" spans="1:78" x14ac:dyDescent="0.2">
      <c r="A657" s="153" t="s">
        <v>2050</v>
      </c>
      <c r="B657" s="153"/>
      <c r="C657" s="100"/>
      <c r="D657" s="68"/>
      <c r="AM657"/>
      <c r="BO657" s="154" t="s">
        <v>2515</v>
      </c>
      <c r="BP657" s="154" t="s">
        <v>3512</v>
      </c>
      <c r="BQ657" s="110" t="s">
        <v>5440</v>
      </c>
      <c r="BR657" s="110" t="s">
        <v>5440</v>
      </c>
      <c r="BS657" s="110" t="s">
        <v>5440</v>
      </c>
      <c r="BT657" s="110" t="s">
        <v>5440</v>
      </c>
      <c r="BU657" s="110" t="s">
        <v>5440</v>
      </c>
      <c r="BV657" s="110" t="s">
        <v>5440</v>
      </c>
      <c r="BW657" s="110" t="s">
        <v>5832</v>
      </c>
      <c r="BX657" s="110" t="s">
        <v>14</v>
      </c>
      <c r="BY657" s="110" t="e">
        <f>VLOOKUP(BO657,#REF!,10,0)</f>
        <v>#REF!</v>
      </c>
      <c r="BZ657" s="110"/>
    </row>
    <row r="658" spans="1:78" x14ac:dyDescent="0.2">
      <c r="A658" s="153" t="s">
        <v>2052</v>
      </c>
      <c r="B658" s="153"/>
      <c r="C658" s="100"/>
      <c r="D658" s="68"/>
      <c r="AM658"/>
      <c r="BO658" s="154" t="s">
        <v>4661</v>
      </c>
      <c r="BP658" s="154" t="s">
        <v>5832</v>
      </c>
      <c r="BQ658" s="110" t="s">
        <v>5440</v>
      </c>
      <c r="BR658" s="110" t="s">
        <v>5440</v>
      </c>
      <c r="BS658" s="110" t="s">
        <v>5832</v>
      </c>
      <c r="BT658" s="110" t="s">
        <v>5440</v>
      </c>
      <c r="BU658" s="110" t="s">
        <v>5440</v>
      </c>
      <c r="BV658" s="110" t="s">
        <v>5440</v>
      </c>
      <c r="BW658" s="110" t="s">
        <v>5832</v>
      </c>
      <c r="BX658" s="110" t="s">
        <v>14</v>
      </c>
      <c r="BY658" s="110" t="e">
        <f>VLOOKUP(BO658,#REF!,10,0)</f>
        <v>#REF!</v>
      </c>
      <c r="BZ658" s="110"/>
    </row>
    <row r="659" spans="1:78" x14ac:dyDescent="0.2">
      <c r="A659" s="153" t="s">
        <v>2054</v>
      </c>
      <c r="B659" s="153"/>
      <c r="C659" s="100"/>
      <c r="D659" s="68"/>
      <c r="AM659"/>
      <c r="BO659" s="154" t="s">
        <v>636</v>
      </c>
      <c r="BP659" s="154" t="s">
        <v>3512</v>
      </c>
      <c r="BQ659" s="110" t="s">
        <v>5440</v>
      </c>
      <c r="BR659" s="110" t="s">
        <v>5440</v>
      </c>
      <c r="BS659" s="110" t="s">
        <v>5440</v>
      </c>
      <c r="BT659" s="110" t="s">
        <v>5440</v>
      </c>
      <c r="BU659" s="110" t="s">
        <v>5440</v>
      </c>
      <c r="BV659" s="110" t="s">
        <v>5440</v>
      </c>
      <c r="BW659" s="110" t="s">
        <v>5832</v>
      </c>
      <c r="BX659" s="110" t="s">
        <v>14</v>
      </c>
      <c r="BY659" s="110" t="e">
        <f>VLOOKUP(BO659,#REF!,10,0)</f>
        <v>#REF!</v>
      </c>
      <c r="BZ659" s="110"/>
    </row>
    <row r="660" spans="1:78" x14ac:dyDescent="0.2">
      <c r="A660" s="153" t="s">
        <v>2056</v>
      </c>
      <c r="B660" s="153"/>
      <c r="C660" s="100"/>
      <c r="D660" s="68"/>
      <c r="AM660"/>
      <c r="BO660" s="154" t="s">
        <v>4906</v>
      </c>
      <c r="BP660" s="154" t="s">
        <v>3512</v>
      </c>
      <c r="BQ660" s="110" t="s">
        <v>5440</v>
      </c>
      <c r="BR660" s="110" t="s">
        <v>5440</v>
      </c>
      <c r="BS660" s="110" t="s">
        <v>5440</v>
      </c>
      <c r="BT660" s="110" t="s">
        <v>5440</v>
      </c>
      <c r="BU660" s="110" t="s">
        <v>5440</v>
      </c>
      <c r="BV660" s="110" t="s">
        <v>5440</v>
      </c>
      <c r="BW660" s="110" t="s">
        <v>5832</v>
      </c>
      <c r="BX660" s="110" t="s">
        <v>14</v>
      </c>
      <c r="BY660" s="110" t="e">
        <f>VLOOKUP(BO660,#REF!,10,0)</f>
        <v>#REF!</v>
      </c>
      <c r="BZ660" s="110"/>
    </row>
    <row r="661" spans="1:78" x14ac:dyDescent="0.2">
      <c r="A661" s="153" t="s">
        <v>2058</v>
      </c>
      <c r="B661" s="153"/>
      <c r="C661" s="100"/>
      <c r="D661" s="68"/>
      <c r="AM661"/>
      <c r="BO661" s="154" t="s">
        <v>1338</v>
      </c>
      <c r="BP661" s="154" t="s">
        <v>3512</v>
      </c>
      <c r="BQ661" s="110" t="s">
        <v>5440</v>
      </c>
      <c r="BR661" s="110" t="s">
        <v>5440</v>
      </c>
      <c r="BS661" s="110" t="s">
        <v>5440</v>
      </c>
      <c r="BT661" s="110" t="s">
        <v>5440</v>
      </c>
      <c r="BU661" s="110" t="s">
        <v>5440</v>
      </c>
      <c r="BV661" s="110" t="s">
        <v>5440</v>
      </c>
      <c r="BW661" s="110" t="s">
        <v>5832</v>
      </c>
      <c r="BX661" s="110" t="s">
        <v>14</v>
      </c>
      <c r="BY661" s="110" t="e">
        <f>VLOOKUP(BO661,#REF!,10,0)</f>
        <v>#REF!</v>
      </c>
      <c r="BZ661" s="110"/>
    </row>
    <row r="662" spans="1:78" x14ac:dyDescent="0.2">
      <c r="A662" s="153" t="s">
        <v>2060</v>
      </c>
      <c r="B662" s="153"/>
      <c r="C662" s="100"/>
      <c r="D662" s="68"/>
      <c r="AM662"/>
      <c r="BO662" s="154" t="s">
        <v>1340</v>
      </c>
      <c r="BP662" s="154" t="s">
        <v>3512</v>
      </c>
      <c r="BQ662" s="110" t="s">
        <v>5440</v>
      </c>
      <c r="BR662" s="110" t="s">
        <v>5440</v>
      </c>
      <c r="BS662" s="110" t="s">
        <v>5440</v>
      </c>
      <c r="BT662" s="110" t="s">
        <v>5440</v>
      </c>
      <c r="BU662" s="110" t="s">
        <v>5440</v>
      </c>
      <c r="BV662" s="110" t="s">
        <v>5440</v>
      </c>
      <c r="BW662" s="110" t="s">
        <v>5832</v>
      </c>
      <c r="BX662" s="110" t="s">
        <v>14</v>
      </c>
      <c r="BY662" s="110" t="e">
        <f>VLOOKUP(BO662,#REF!,10,0)</f>
        <v>#REF!</v>
      </c>
      <c r="BZ662" s="110"/>
    </row>
    <row r="663" spans="1:78" x14ac:dyDescent="0.2">
      <c r="A663" s="153" t="s">
        <v>2062</v>
      </c>
      <c r="B663" s="153"/>
      <c r="C663" s="100"/>
      <c r="D663" s="68"/>
      <c r="AM663"/>
      <c r="BO663" s="154" t="s">
        <v>6274</v>
      </c>
      <c r="BP663" s="154" t="s">
        <v>3512</v>
      </c>
      <c r="BQ663" s="110" t="s">
        <v>5440</v>
      </c>
      <c r="BR663" s="110" t="s">
        <v>5440</v>
      </c>
      <c r="BS663" s="110" t="s">
        <v>5440</v>
      </c>
      <c r="BT663" s="110" t="s">
        <v>5440</v>
      </c>
      <c r="BU663" s="110" t="s">
        <v>5440</v>
      </c>
      <c r="BV663" s="110" t="s">
        <v>5440</v>
      </c>
      <c r="BW663" s="110" t="s">
        <v>5832</v>
      </c>
      <c r="BX663" s="110" t="s">
        <v>14</v>
      </c>
      <c r="BY663" s="110" t="e">
        <f>VLOOKUP(BO663,#REF!,10,0)</f>
        <v>#REF!</v>
      </c>
      <c r="BZ663" s="110"/>
    </row>
    <row r="664" spans="1:78" x14ac:dyDescent="0.2">
      <c r="A664" s="153" t="s">
        <v>2065</v>
      </c>
      <c r="B664" s="153"/>
      <c r="C664" s="100"/>
      <c r="D664" s="68"/>
      <c r="AM664"/>
      <c r="BO664" s="154" t="s">
        <v>891</v>
      </c>
      <c r="BP664" s="154" t="s">
        <v>3512</v>
      </c>
      <c r="BQ664" s="110" t="s">
        <v>5440</v>
      </c>
      <c r="BR664" s="110" t="s">
        <v>5440</v>
      </c>
      <c r="BS664" s="110" t="s">
        <v>5440</v>
      </c>
      <c r="BT664" s="110" t="s">
        <v>5440</v>
      </c>
      <c r="BU664" s="110" t="s">
        <v>5440</v>
      </c>
      <c r="BV664" s="110" t="s">
        <v>5440</v>
      </c>
      <c r="BW664" s="110" t="s">
        <v>5832</v>
      </c>
      <c r="BX664" s="110" t="s">
        <v>14</v>
      </c>
      <c r="BY664" s="110" t="e">
        <f>VLOOKUP(BO664,#REF!,10,0)</f>
        <v>#REF!</v>
      </c>
      <c r="BZ664" s="110"/>
    </row>
    <row r="665" spans="1:78" x14ac:dyDescent="0.2">
      <c r="A665" s="153" t="s">
        <v>2068</v>
      </c>
      <c r="B665" s="153"/>
      <c r="C665" s="100"/>
      <c r="D665" s="68"/>
      <c r="AM665"/>
      <c r="BO665" s="154" t="s">
        <v>6275</v>
      </c>
      <c r="BP665" s="154" t="s">
        <v>5832</v>
      </c>
      <c r="BQ665" s="110" t="s">
        <v>5440</v>
      </c>
      <c r="BR665" s="110" t="s">
        <v>5440</v>
      </c>
      <c r="BS665" s="110" t="s">
        <v>5832</v>
      </c>
      <c r="BT665" s="110" t="s">
        <v>5832</v>
      </c>
      <c r="BU665" s="110" t="s">
        <v>5440</v>
      </c>
      <c r="BV665" s="110" t="s">
        <v>5440</v>
      </c>
      <c r="BW665" s="110" t="s">
        <v>5440</v>
      </c>
      <c r="BX665" s="110" t="s">
        <v>14</v>
      </c>
      <c r="BY665" s="110" t="e">
        <f>VLOOKUP(BO665,#REF!,10,0)</f>
        <v>#REF!</v>
      </c>
      <c r="BZ665" s="110"/>
    </row>
    <row r="666" spans="1:78" x14ac:dyDescent="0.2">
      <c r="A666" s="153" t="s">
        <v>2070</v>
      </c>
      <c r="B666" s="153"/>
      <c r="C666" s="100"/>
      <c r="D666" s="68"/>
      <c r="AM666"/>
      <c r="BO666" s="154" t="s">
        <v>6276</v>
      </c>
      <c r="BP666" s="154" t="s">
        <v>3512</v>
      </c>
      <c r="BQ666" s="110" t="s">
        <v>5440</v>
      </c>
      <c r="BR666" s="110" t="s">
        <v>5440</v>
      </c>
      <c r="BS666" s="110" t="s">
        <v>5440</v>
      </c>
      <c r="BT666" s="110" t="s">
        <v>5440</v>
      </c>
      <c r="BU666" s="110" t="s">
        <v>5440</v>
      </c>
      <c r="BV666" s="110" t="s">
        <v>5440</v>
      </c>
      <c r="BW666" s="110" t="s">
        <v>5832</v>
      </c>
      <c r="BX666" s="110" t="s">
        <v>14</v>
      </c>
      <c r="BY666" s="110" t="e">
        <f>VLOOKUP(BO666,#REF!,10,0)</f>
        <v>#REF!</v>
      </c>
      <c r="BZ666" s="110"/>
    </row>
    <row r="667" spans="1:78" x14ac:dyDescent="0.2">
      <c r="A667" s="153" t="s">
        <v>2073</v>
      </c>
      <c r="B667" s="153"/>
      <c r="C667" s="100"/>
      <c r="D667" s="68"/>
      <c r="AM667"/>
      <c r="BO667" s="154" t="s">
        <v>6277</v>
      </c>
      <c r="BP667" s="154" t="s">
        <v>3512</v>
      </c>
      <c r="BQ667" s="110" t="s">
        <v>5440</v>
      </c>
      <c r="BR667" s="110" t="s">
        <v>5440</v>
      </c>
      <c r="BS667" s="110" t="s">
        <v>5440</v>
      </c>
      <c r="BT667" s="110" t="s">
        <v>5440</v>
      </c>
      <c r="BU667" s="110" t="s">
        <v>5440</v>
      </c>
      <c r="BV667" s="110" t="s">
        <v>5832</v>
      </c>
      <c r="BW667" s="110" t="s">
        <v>5440</v>
      </c>
      <c r="BX667" s="110" t="s">
        <v>14</v>
      </c>
      <c r="BY667" s="110" t="e">
        <f>VLOOKUP(BO667,#REF!,10,0)</f>
        <v>#REF!</v>
      </c>
      <c r="BZ667" s="149"/>
    </row>
    <row r="668" spans="1:78" x14ac:dyDescent="0.2">
      <c r="A668" s="153" t="s">
        <v>2076</v>
      </c>
      <c r="B668" s="153"/>
      <c r="C668" s="100"/>
      <c r="D668" s="68"/>
      <c r="AM668"/>
      <c r="BO668" s="154" t="s">
        <v>6278</v>
      </c>
      <c r="BP668" s="154" t="s">
        <v>3512</v>
      </c>
      <c r="BQ668" s="110" t="s">
        <v>5440</v>
      </c>
      <c r="BR668" s="110" t="s">
        <v>5440</v>
      </c>
      <c r="BS668" s="110" t="s">
        <v>5440</v>
      </c>
      <c r="BT668" s="110" t="s">
        <v>5440</v>
      </c>
      <c r="BU668" s="110" t="s">
        <v>5440</v>
      </c>
      <c r="BV668" s="110" t="s">
        <v>5832</v>
      </c>
      <c r="BW668" s="110" t="s">
        <v>5440</v>
      </c>
      <c r="BX668" s="110" t="s">
        <v>14</v>
      </c>
      <c r="BY668" s="110" t="e">
        <f>VLOOKUP(BO668,#REF!,10,0)</f>
        <v>#REF!</v>
      </c>
      <c r="BZ668" s="149"/>
    </row>
    <row r="669" spans="1:78" x14ac:dyDescent="0.2">
      <c r="A669" s="153" t="s">
        <v>2078</v>
      </c>
      <c r="B669" s="153"/>
      <c r="C669" s="100"/>
      <c r="D669" s="68"/>
      <c r="AM669"/>
      <c r="BO669" s="154" t="s">
        <v>1630</v>
      </c>
      <c r="BP669" s="154" t="s">
        <v>3512</v>
      </c>
      <c r="BQ669" s="110" t="s">
        <v>5440</v>
      </c>
      <c r="BR669" s="110" t="s">
        <v>5440</v>
      </c>
      <c r="BS669" s="110" t="s">
        <v>5440</v>
      </c>
      <c r="BT669" s="110" t="s">
        <v>5440</v>
      </c>
      <c r="BU669" s="110" t="s">
        <v>5440</v>
      </c>
      <c r="BV669" s="110" t="s">
        <v>5440</v>
      </c>
      <c r="BW669" s="110" t="s">
        <v>5832</v>
      </c>
      <c r="BX669" s="110" t="s">
        <v>14</v>
      </c>
      <c r="BY669" s="110" t="e">
        <f>VLOOKUP(BO669,#REF!,10,0)</f>
        <v>#REF!</v>
      </c>
      <c r="BZ669" s="110"/>
    </row>
    <row r="670" spans="1:78" x14ac:dyDescent="0.2">
      <c r="A670" s="153" t="s">
        <v>2081</v>
      </c>
      <c r="B670" s="153"/>
      <c r="C670" s="100"/>
      <c r="D670" s="68"/>
      <c r="AM670"/>
      <c r="BO670" s="154" t="s">
        <v>1681</v>
      </c>
      <c r="BP670" s="154" t="s">
        <v>3512</v>
      </c>
      <c r="BQ670" s="110" t="s">
        <v>5440</v>
      </c>
      <c r="BR670" s="110" t="s">
        <v>5440</v>
      </c>
      <c r="BS670" s="110" t="s">
        <v>5440</v>
      </c>
      <c r="BT670" s="110" t="s">
        <v>5440</v>
      </c>
      <c r="BU670" s="110" t="s">
        <v>5440</v>
      </c>
      <c r="BV670" s="110" t="s">
        <v>5440</v>
      </c>
      <c r="BW670" s="110" t="s">
        <v>5832</v>
      </c>
      <c r="BX670" s="110" t="s">
        <v>14</v>
      </c>
      <c r="BY670" s="110" t="e">
        <f>VLOOKUP(BO670,#REF!,10,0)</f>
        <v>#REF!</v>
      </c>
      <c r="BZ670" s="110"/>
    </row>
    <row r="671" spans="1:78" x14ac:dyDescent="0.2">
      <c r="A671" s="153" t="s">
        <v>2084</v>
      </c>
      <c r="B671" s="153"/>
      <c r="C671" s="100"/>
      <c r="D671" s="68"/>
      <c r="AM671"/>
      <c r="BO671" s="154" t="s">
        <v>1160</v>
      </c>
      <c r="BP671" s="154" t="s">
        <v>3512</v>
      </c>
      <c r="BQ671" s="110" t="s">
        <v>5440</v>
      </c>
      <c r="BR671" s="110" t="s">
        <v>5440</v>
      </c>
      <c r="BS671" s="110" t="s">
        <v>5440</v>
      </c>
      <c r="BT671" s="110" t="s">
        <v>5440</v>
      </c>
      <c r="BU671" s="110" t="s">
        <v>5440</v>
      </c>
      <c r="BV671" s="110" t="s">
        <v>5440</v>
      </c>
      <c r="BW671" s="110" t="s">
        <v>5832</v>
      </c>
      <c r="BX671" s="110" t="s">
        <v>14</v>
      </c>
      <c r="BY671" s="110" t="e">
        <f>VLOOKUP(BO671,#REF!,10,0)</f>
        <v>#REF!</v>
      </c>
      <c r="BZ671" s="110"/>
    </row>
    <row r="672" spans="1:78" x14ac:dyDescent="0.2">
      <c r="A672" s="153" t="s">
        <v>2086</v>
      </c>
      <c r="B672" s="153"/>
      <c r="C672" s="100"/>
      <c r="D672" s="68"/>
      <c r="AM672"/>
      <c r="BO672" s="154" t="s">
        <v>6279</v>
      </c>
      <c r="BP672" s="154" t="s">
        <v>5832</v>
      </c>
      <c r="BQ672" s="110" t="s">
        <v>5440</v>
      </c>
      <c r="BR672" s="110" t="s">
        <v>5440</v>
      </c>
      <c r="BS672" s="110" t="s">
        <v>5832</v>
      </c>
      <c r="BT672" s="110" t="s">
        <v>5832</v>
      </c>
      <c r="BU672" s="110" t="s">
        <v>5440</v>
      </c>
      <c r="BV672" s="110" t="s">
        <v>5440</v>
      </c>
      <c r="BW672" s="110" t="s">
        <v>5440</v>
      </c>
      <c r="BX672" s="110" t="s">
        <v>14</v>
      </c>
      <c r="BY672" s="110" t="e">
        <f>VLOOKUP(BO672,#REF!,10,0)</f>
        <v>#REF!</v>
      </c>
      <c r="BZ672" s="110"/>
    </row>
    <row r="673" spans="1:78" x14ac:dyDescent="0.2">
      <c r="A673" s="153" t="s">
        <v>2088</v>
      </c>
      <c r="B673" s="153"/>
      <c r="C673" s="100"/>
      <c r="D673" s="68"/>
      <c r="AM673"/>
      <c r="BO673" s="154" t="s">
        <v>4717</v>
      </c>
      <c r="BP673" s="154" t="s">
        <v>3512</v>
      </c>
      <c r="BQ673" s="110" t="s">
        <v>5440</v>
      </c>
      <c r="BR673" s="110" t="s">
        <v>5440</v>
      </c>
      <c r="BS673" s="110" t="s">
        <v>5440</v>
      </c>
      <c r="BT673" s="110" t="s">
        <v>5440</v>
      </c>
      <c r="BU673" s="110" t="s">
        <v>5440</v>
      </c>
      <c r="BV673" s="110" t="s">
        <v>5440</v>
      </c>
      <c r="BW673" s="110" t="s">
        <v>5832</v>
      </c>
      <c r="BX673" s="110" t="s">
        <v>14</v>
      </c>
      <c r="BY673" s="110" t="e">
        <f>VLOOKUP(BO673,#REF!,10,0)</f>
        <v>#REF!</v>
      </c>
      <c r="BZ673" s="110"/>
    </row>
    <row r="674" spans="1:78" x14ac:dyDescent="0.2">
      <c r="A674" s="153" t="s">
        <v>2090</v>
      </c>
      <c r="B674" s="153"/>
      <c r="C674" s="100"/>
      <c r="D674" s="68"/>
      <c r="AM674"/>
      <c r="BO674" s="154" t="s">
        <v>1022</v>
      </c>
      <c r="BP674" s="154" t="s">
        <v>3512</v>
      </c>
      <c r="BQ674" s="110" t="s">
        <v>5440</v>
      </c>
      <c r="BR674" s="110" t="s">
        <v>5440</v>
      </c>
      <c r="BS674" s="110" t="s">
        <v>5440</v>
      </c>
      <c r="BT674" s="110" t="s">
        <v>5440</v>
      </c>
      <c r="BU674" s="110" t="s">
        <v>5440</v>
      </c>
      <c r="BV674" s="110" t="s">
        <v>5440</v>
      </c>
      <c r="BW674" s="110" t="s">
        <v>5832</v>
      </c>
      <c r="BX674" s="110" t="s">
        <v>14</v>
      </c>
      <c r="BY674" s="110" t="e">
        <f>VLOOKUP(BO674,#REF!,10,0)</f>
        <v>#REF!</v>
      </c>
      <c r="BZ674" s="110"/>
    </row>
    <row r="675" spans="1:78" x14ac:dyDescent="0.2">
      <c r="A675" s="153" t="s">
        <v>2092</v>
      </c>
      <c r="B675" s="153"/>
      <c r="C675" s="100"/>
      <c r="D675" s="68"/>
      <c r="AM675"/>
      <c r="BO675" s="154" t="s">
        <v>3182</v>
      </c>
      <c r="BP675" s="154" t="s">
        <v>3512</v>
      </c>
      <c r="BQ675" s="110" t="s">
        <v>5440</v>
      </c>
      <c r="BR675" s="110" t="s">
        <v>5440</v>
      </c>
      <c r="BS675" s="110" t="s">
        <v>5440</v>
      </c>
      <c r="BT675" s="110" t="s">
        <v>5440</v>
      </c>
      <c r="BU675" s="110" t="s">
        <v>5440</v>
      </c>
      <c r="BV675" s="110" t="s">
        <v>5440</v>
      </c>
      <c r="BW675" s="110" t="s">
        <v>5832</v>
      </c>
      <c r="BX675" s="110" t="s">
        <v>14</v>
      </c>
      <c r="BY675" s="110" t="e">
        <f>VLOOKUP(BO675,#REF!,10,0)</f>
        <v>#REF!</v>
      </c>
      <c r="BZ675" s="110"/>
    </row>
    <row r="676" spans="1:78" x14ac:dyDescent="0.2">
      <c r="A676" s="153" t="s">
        <v>2094</v>
      </c>
      <c r="B676" s="153"/>
      <c r="C676" s="100"/>
      <c r="D676" s="68"/>
      <c r="AM676"/>
      <c r="BO676" s="154" t="s">
        <v>6280</v>
      </c>
      <c r="BP676" s="154" t="s">
        <v>3512</v>
      </c>
      <c r="BQ676" s="110" t="s">
        <v>5440</v>
      </c>
      <c r="BR676" s="110" t="s">
        <v>5440</v>
      </c>
      <c r="BS676" s="110" t="s">
        <v>5440</v>
      </c>
      <c r="BT676" s="110" t="s">
        <v>5440</v>
      </c>
      <c r="BU676" s="110" t="s">
        <v>5440</v>
      </c>
      <c r="BV676" s="110" t="s">
        <v>5440</v>
      </c>
      <c r="BW676" s="110" t="s">
        <v>5832</v>
      </c>
      <c r="BX676" s="110" t="s">
        <v>14</v>
      </c>
      <c r="BY676" s="110" t="e">
        <f>VLOOKUP(BO676,#REF!,10,0)</f>
        <v>#REF!</v>
      </c>
      <c r="BZ676" s="110"/>
    </row>
    <row r="677" spans="1:78" x14ac:dyDescent="0.2">
      <c r="A677" s="153" t="s">
        <v>2096</v>
      </c>
      <c r="B677" s="153"/>
      <c r="C677" s="100"/>
      <c r="D677" s="68"/>
      <c r="AM677"/>
      <c r="BO677" s="154" t="s">
        <v>3368</v>
      </c>
      <c r="BP677" s="154" t="s">
        <v>3512</v>
      </c>
      <c r="BQ677" s="110" t="s">
        <v>5440</v>
      </c>
      <c r="BR677" s="110" t="s">
        <v>5440</v>
      </c>
      <c r="BS677" s="110" t="s">
        <v>5440</v>
      </c>
      <c r="BT677" s="110" t="s">
        <v>5440</v>
      </c>
      <c r="BU677" s="110" t="s">
        <v>5440</v>
      </c>
      <c r="BV677" s="110" t="s">
        <v>5440</v>
      </c>
      <c r="BW677" s="110" t="s">
        <v>5832</v>
      </c>
      <c r="BX677" s="110" t="s">
        <v>14</v>
      </c>
      <c r="BY677" s="110" t="e">
        <f>VLOOKUP(BO677,#REF!,10,0)</f>
        <v>#REF!</v>
      </c>
      <c r="BZ677" s="110"/>
    </row>
    <row r="678" spans="1:78" x14ac:dyDescent="0.2">
      <c r="A678" s="153" t="s">
        <v>2098</v>
      </c>
      <c r="B678" s="153"/>
      <c r="C678" s="100"/>
      <c r="D678" s="68"/>
      <c r="AM678"/>
      <c r="BO678" s="154" t="s">
        <v>1432</v>
      </c>
      <c r="BP678" s="154" t="s">
        <v>3512</v>
      </c>
      <c r="BQ678" s="110" t="s">
        <v>5440</v>
      </c>
      <c r="BR678" s="110" t="s">
        <v>5440</v>
      </c>
      <c r="BS678" s="110" t="s">
        <v>5440</v>
      </c>
      <c r="BT678" s="110" t="s">
        <v>5440</v>
      </c>
      <c r="BU678" s="110" t="s">
        <v>5440</v>
      </c>
      <c r="BV678" s="110" t="s">
        <v>5440</v>
      </c>
      <c r="BW678" s="110" t="s">
        <v>5832</v>
      </c>
      <c r="BX678" s="110" t="s">
        <v>14</v>
      </c>
      <c r="BY678" s="110" t="e">
        <f>VLOOKUP(BO678,#REF!,10,0)</f>
        <v>#REF!</v>
      </c>
      <c r="BZ678" s="110"/>
    </row>
    <row r="679" spans="1:78" x14ac:dyDescent="0.2">
      <c r="A679" s="153" t="s">
        <v>2100</v>
      </c>
      <c r="B679" s="153"/>
      <c r="C679" s="100"/>
      <c r="D679" s="68"/>
      <c r="AM679"/>
      <c r="BO679" s="154" t="s">
        <v>6281</v>
      </c>
      <c r="BP679" s="154" t="s">
        <v>3512</v>
      </c>
      <c r="BQ679" s="110" t="s">
        <v>5440</v>
      </c>
      <c r="BR679" s="110" t="s">
        <v>5440</v>
      </c>
      <c r="BS679" s="110" t="s">
        <v>5440</v>
      </c>
      <c r="BT679" s="110" t="s">
        <v>5440</v>
      </c>
      <c r="BU679" s="110" t="s">
        <v>5440</v>
      </c>
      <c r="BV679" s="110" t="s">
        <v>5440</v>
      </c>
      <c r="BW679" s="110" t="s">
        <v>5832</v>
      </c>
      <c r="BX679" s="110" t="s">
        <v>14</v>
      </c>
      <c r="BY679" s="110" t="e">
        <f>VLOOKUP(BO679,#REF!,10,0)</f>
        <v>#REF!</v>
      </c>
      <c r="BZ679" s="110"/>
    </row>
    <row r="680" spans="1:78" x14ac:dyDescent="0.2">
      <c r="A680" s="153" t="s">
        <v>2102</v>
      </c>
      <c r="B680" s="153"/>
      <c r="C680" s="100"/>
      <c r="D680" s="68"/>
      <c r="AM680"/>
      <c r="BO680" s="154" t="s">
        <v>1192</v>
      </c>
      <c r="BP680" s="154" t="s">
        <v>3512</v>
      </c>
      <c r="BQ680" s="110" t="s">
        <v>5440</v>
      </c>
      <c r="BR680" s="110" t="s">
        <v>5440</v>
      </c>
      <c r="BS680" s="110" t="s">
        <v>5440</v>
      </c>
      <c r="BT680" s="110" t="s">
        <v>5440</v>
      </c>
      <c r="BU680" s="110" t="s">
        <v>5440</v>
      </c>
      <c r="BV680" s="110" t="s">
        <v>5440</v>
      </c>
      <c r="BW680" s="110" t="s">
        <v>5832</v>
      </c>
      <c r="BX680" s="110" t="s">
        <v>14</v>
      </c>
      <c r="BY680" s="110" t="e">
        <f>VLOOKUP(BO680,#REF!,10,0)</f>
        <v>#REF!</v>
      </c>
      <c r="BZ680" s="110"/>
    </row>
    <row r="681" spans="1:78" x14ac:dyDescent="0.2">
      <c r="A681" s="153" t="s">
        <v>2105</v>
      </c>
      <c r="B681" s="153"/>
      <c r="C681" s="100"/>
      <c r="D681" s="68"/>
      <c r="AM681"/>
      <c r="BO681" s="154" t="s">
        <v>6282</v>
      </c>
      <c r="BP681" s="154" t="s">
        <v>3512</v>
      </c>
      <c r="BQ681" s="110" t="s">
        <v>5440</v>
      </c>
      <c r="BR681" s="110" t="s">
        <v>5440</v>
      </c>
      <c r="BS681" s="110" t="s">
        <v>5832</v>
      </c>
      <c r="BT681" s="110" t="s">
        <v>5440</v>
      </c>
      <c r="BU681" s="110" t="s">
        <v>5440</v>
      </c>
      <c r="BV681" s="110" t="s">
        <v>5440</v>
      </c>
      <c r="BW681" s="110" t="s">
        <v>5832</v>
      </c>
      <c r="BX681" s="110" t="s">
        <v>14</v>
      </c>
      <c r="BY681" s="110" t="e">
        <f>VLOOKUP(BO681,#REF!,10,0)</f>
        <v>#REF!</v>
      </c>
      <c r="BZ681" s="110"/>
    </row>
    <row r="682" spans="1:78" x14ac:dyDescent="0.2">
      <c r="A682" s="153" t="s">
        <v>2108</v>
      </c>
      <c r="B682" s="153"/>
      <c r="C682" s="100"/>
      <c r="D682" s="68"/>
      <c r="AM682"/>
      <c r="BO682" s="154" t="s">
        <v>2360</v>
      </c>
      <c r="BP682" s="154" t="s">
        <v>3512</v>
      </c>
      <c r="BQ682" s="110" t="s">
        <v>5440</v>
      </c>
      <c r="BR682" s="110" t="s">
        <v>5440</v>
      </c>
      <c r="BS682" s="110" t="s">
        <v>5440</v>
      </c>
      <c r="BT682" s="110" t="s">
        <v>5440</v>
      </c>
      <c r="BU682" s="110" t="s">
        <v>5440</v>
      </c>
      <c r="BV682" s="110" t="s">
        <v>5440</v>
      </c>
      <c r="BW682" s="110" t="s">
        <v>5832</v>
      </c>
      <c r="BX682" s="110" t="s">
        <v>14</v>
      </c>
      <c r="BY682" s="110" t="e">
        <f>VLOOKUP(BO682,#REF!,10,0)</f>
        <v>#REF!</v>
      </c>
      <c r="BZ682" s="110"/>
    </row>
    <row r="683" spans="1:78" x14ac:dyDescent="0.2">
      <c r="A683" s="153" t="s">
        <v>2110</v>
      </c>
      <c r="B683" s="153"/>
      <c r="C683" s="100"/>
      <c r="D683" s="68"/>
      <c r="AM683"/>
      <c r="BO683" s="154" t="s">
        <v>2874</v>
      </c>
      <c r="BP683" s="154" t="s">
        <v>3512</v>
      </c>
      <c r="BQ683" s="110" t="s">
        <v>5440</v>
      </c>
      <c r="BR683" s="110" t="s">
        <v>5440</v>
      </c>
      <c r="BS683" s="110" t="s">
        <v>5440</v>
      </c>
      <c r="BT683" s="110" t="s">
        <v>5440</v>
      </c>
      <c r="BU683" s="110" t="s">
        <v>5440</v>
      </c>
      <c r="BV683" s="110" t="s">
        <v>5440</v>
      </c>
      <c r="BW683" s="110" t="s">
        <v>5832</v>
      </c>
      <c r="BX683" s="110" t="s">
        <v>14</v>
      </c>
      <c r="BY683" s="110" t="e">
        <f>VLOOKUP(BO683,#REF!,10,0)</f>
        <v>#REF!</v>
      </c>
      <c r="BZ683" s="110"/>
    </row>
    <row r="684" spans="1:78" x14ac:dyDescent="0.2">
      <c r="A684" s="153" t="s">
        <v>2112</v>
      </c>
      <c r="B684" s="153"/>
      <c r="C684" s="100"/>
      <c r="D684" s="68"/>
      <c r="AM684"/>
      <c r="BO684" s="154" t="s">
        <v>6283</v>
      </c>
      <c r="BP684" s="154" t="s">
        <v>3512</v>
      </c>
      <c r="BQ684" s="110" t="s">
        <v>5440</v>
      </c>
      <c r="BR684" s="110" t="s">
        <v>5440</v>
      </c>
      <c r="BS684" s="110" t="s">
        <v>5832</v>
      </c>
      <c r="BT684" s="110" t="s">
        <v>5440</v>
      </c>
      <c r="BU684" s="110" t="s">
        <v>5440</v>
      </c>
      <c r="BV684" s="110" t="s">
        <v>5440</v>
      </c>
      <c r="BW684" s="110" t="s">
        <v>5832</v>
      </c>
      <c r="BX684" s="110" t="s">
        <v>14</v>
      </c>
      <c r="BY684" s="110" t="e">
        <f>VLOOKUP(BO684,#REF!,10,0)</f>
        <v>#REF!</v>
      </c>
      <c r="BZ684" s="110"/>
    </row>
    <row r="685" spans="1:78" x14ac:dyDescent="0.2">
      <c r="A685" s="153" t="s">
        <v>2114</v>
      </c>
      <c r="B685" s="153"/>
      <c r="C685" s="100"/>
      <c r="D685" s="68"/>
      <c r="AM685"/>
      <c r="BO685" s="154" t="s">
        <v>1024</v>
      </c>
      <c r="BP685" s="154" t="s">
        <v>3512</v>
      </c>
      <c r="BQ685" s="110" t="s">
        <v>5440</v>
      </c>
      <c r="BR685" s="110" t="s">
        <v>5440</v>
      </c>
      <c r="BS685" s="110" t="s">
        <v>5440</v>
      </c>
      <c r="BT685" s="110" t="s">
        <v>5440</v>
      </c>
      <c r="BU685" s="110" t="s">
        <v>5440</v>
      </c>
      <c r="BV685" s="110" t="s">
        <v>5440</v>
      </c>
      <c r="BW685" s="110" t="s">
        <v>5832</v>
      </c>
      <c r="BX685" s="110" t="s">
        <v>14</v>
      </c>
      <c r="BY685" s="110" t="e">
        <f>VLOOKUP(BO685,#REF!,10,0)</f>
        <v>#REF!</v>
      </c>
      <c r="BZ685" s="110"/>
    </row>
    <row r="686" spans="1:78" x14ac:dyDescent="0.2">
      <c r="A686" s="153" t="s">
        <v>2117</v>
      </c>
      <c r="B686" s="153"/>
      <c r="C686" s="100"/>
      <c r="D686" s="68"/>
      <c r="AM686"/>
      <c r="BO686" s="154" t="s">
        <v>957</v>
      </c>
      <c r="BP686" s="154" t="s">
        <v>3512</v>
      </c>
      <c r="BQ686" s="110" t="s">
        <v>5440</v>
      </c>
      <c r="BR686" s="110" t="s">
        <v>5440</v>
      </c>
      <c r="BS686" s="110" t="s">
        <v>5440</v>
      </c>
      <c r="BT686" s="110" t="s">
        <v>5440</v>
      </c>
      <c r="BU686" s="110" t="s">
        <v>5440</v>
      </c>
      <c r="BV686" s="110" t="s">
        <v>5440</v>
      </c>
      <c r="BW686" s="110" t="s">
        <v>5832</v>
      </c>
      <c r="BX686" s="110" t="s">
        <v>14</v>
      </c>
      <c r="BY686" s="110" t="e">
        <f>VLOOKUP(BO686,#REF!,10,0)</f>
        <v>#REF!</v>
      </c>
      <c r="BZ686" s="110"/>
    </row>
    <row r="687" spans="1:78" x14ac:dyDescent="0.2">
      <c r="A687" s="153" t="s">
        <v>2119</v>
      </c>
      <c r="B687" s="153"/>
      <c r="C687" s="100"/>
      <c r="D687" s="68"/>
      <c r="AM687"/>
      <c r="BO687" s="154" t="s">
        <v>2877</v>
      </c>
      <c r="BP687" s="154" t="s">
        <v>3512</v>
      </c>
      <c r="BQ687" s="110" t="s">
        <v>5440</v>
      </c>
      <c r="BR687" s="110" t="s">
        <v>5440</v>
      </c>
      <c r="BS687" s="110" t="s">
        <v>5440</v>
      </c>
      <c r="BT687" s="110" t="s">
        <v>5440</v>
      </c>
      <c r="BU687" s="110" t="s">
        <v>5440</v>
      </c>
      <c r="BV687" s="110" t="s">
        <v>5440</v>
      </c>
      <c r="BW687" s="110" t="s">
        <v>5832</v>
      </c>
      <c r="BX687" s="110" t="s">
        <v>14</v>
      </c>
      <c r="BY687" s="110" t="e">
        <f>VLOOKUP(BO687,#REF!,10,0)</f>
        <v>#REF!</v>
      </c>
      <c r="BZ687" s="110"/>
    </row>
    <row r="688" spans="1:78" x14ac:dyDescent="0.2">
      <c r="A688" s="153" t="s">
        <v>2122</v>
      </c>
      <c r="B688" s="153"/>
      <c r="C688" s="100"/>
      <c r="D688" s="68"/>
      <c r="AM688"/>
      <c r="BO688" s="154" t="s">
        <v>6284</v>
      </c>
      <c r="BP688" s="154" t="s">
        <v>3512</v>
      </c>
      <c r="BQ688" s="110" t="s">
        <v>5440</v>
      </c>
      <c r="BR688" s="110" t="s">
        <v>5440</v>
      </c>
      <c r="BS688" s="110" t="s">
        <v>5832</v>
      </c>
      <c r="BT688" s="110" t="s">
        <v>5832</v>
      </c>
      <c r="BU688" s="110" t="s">
        <v>5440</v>
      </c>
      <c r="BV688" s="110" t="s">
        <v>5440</v>
      </c>
      <c r="BW688" s="110" t="s">
        <v>5440</v>
      </c>
      <c r="BX688" s="110" t="s">
        <v>14</v>
      </c>
      <c r="BY688" s="110" t="e">
        <f>VLOOKUP(BO688,#REF!,10,0)</f>
        <v>#REF!</v>
      </c>
      <c r="BZ688" s="110"/>
    </row>
    <row r="689" spans="1:78" x14ac:dyDescent="0.2">
      <c r="A689" s="153" t="s">
        <v>2124</v>
      </c>
      <c r="B689" s="153"/>
      <c r="C689" s="100"/>
      <c r="D689" s="68"/>
      <c r="AM689"/>
      <c r="BO689" s="154" t="s">
        <v>5946</v>
      </c>
      <c r="BP689" s="154" t="s">
        <v>3512</v>
      </c>
      <c r="BQ689" s="110" t="s">
        <v>5440</v>
      </c>
      <c r="BR689" s="110" t="s">
        <v>5832</v>
      </c>
      <c r="BS689" s="110" t="s">
        <v>5440</v>
      </c>
      <c r="BT689" s="110" t="s">
        <v>5440</v>
      </c>
      <c r="BU689" s="110" t="s">
        <v>5440</v>
      </c>
      <c r="BV689" s="110" t="s">
        <v>5440</v>
      </c>
      <c r="BW689" s="110" t="s">
        <v>5440</v>
      </c>
      <c r="BX689" s="110" t="s">
        <v>14</v>
      </c>
      <c r="BY689" s="110" t="e">
        <f>VLOOKUP(BO689,#REF!,10,0)</f>
        <v>#REF!</v>
      </c>
      <c r="BZ689" s="110"/>
    </row>
    <row r="690" spans="1:78" x14ac:dyDescent="0.2">
      <c r="A690" s="153" t="s">
        <v>2126</v>
      </c>
      <c r="B690" s="153"/>
      <c r="C690" s="100"/>
      <c r="D690" s="68"/>
      <c r="AM690"/>
      <c r="BO690" s="154" t="s">
        <v>6285</v>
      </c>
      <c r="BP690" s="154" t="s">
        <v>5832</v>
      </c>
      <c r="BQ690" s="110" t="s">
        <v>5832</v>
      </c>
      <c r="BR690" s="110" t="s">
        <v>5440</v>
      </c>
      <c r="BS690" s="110" t="s">
        <v>5440</v>
      </c>
      <c r="BT690" s="110" t="s">
        <v>5440</v>
      </c>
      <c r="BU690" s="110" t="s">
        <v>5440</v>
      </c>
      <c r="BV690" s="110" t="s">
        <v>5440</v>
      </c>
      <c r="BW690" s="110" t="s">
        <v>5440</v>
      </c>
      <c r="BX690" s="110" t="s">
        <v>14</v>
      </c>
      <c r="BY690" s="110" t="e">
        <f>VLOOKUP(BO690,#REF!,10,0)</f>
        <v>#REF!</v>
      </c>
      <c r="BZ690" s="110"/>
    </row>
    <row r="691" spans="1:78" x14ac:dyDescent="0.2">
      <c r="A691" s="153" t="s">
        <v>2128</v>
      </c>
      <c r="B691" s="153"/>
      <c r="C691" s="100"/>
      <c r="D691" s="68"/>
      <c r="AM691"/>
      <c r="BO691" s="154" t="s">
        <v>6286</v>
      </c>
      <c r="BP691" s="154" t="s">
        <v>3512</v>
      </c>
      <c r="BQ691" s="110" t="s">
        <v>5440</v>
      </c>
      <c r="BR691" s="110" t="s">
        <v>5440</v>
      </c>
      <c r="BS691" s="110" t="s">
        <v>5440</v>
      </c>
      <c r="BT691" s="110" t="s">
        <v>5440</v>
      </c>
      <c r="BU691" s="110" t="s">
        <v>5440</v>
      </c>
      <c r="BV691" s="110" t="s">
        <v>5440</v>
      </c>
      <c r="BW691" s="110" t="s">
        <v>5832</v>
      </c>
      <c r="BX691" s="110" t="s">
        <v>14</v>
      </c>
      <c r="BY691" s="110" t="e">
        <f>VLOOKUP(BO691,#REF!,10,0)</f>
        <v>#REF!</v>
      </c>
      <c r="BZ691" s="110"/>
    </row>
    <row r="692" spans="1:78" x14ac:dyDescent="0.2">
      <c r="A692" s="153" t="s">
        <v>2131</v>
      </c>
      <c r="B692" s="153"/>
      <c r="C692" s="100"/>
      <c r="D692" s="68"/>
      <c r="AM692"/>
      <c r="BO692" s="154" t="s">
        <v>2728</v>
      </c>
      <c r="BP692" s="154" t="s">
        <v>3512</v>
      </c>
      <c r="BQ692" s="110" t="s">
        <v>5440</v>
      </c>
      <c r="BR692" s="110" t="s">
        <v>5440</v>
      </c>
      <c r="BS692" s="110" t="s">
        <v>5440</v>
      </c>
      <c r="BT692" s="110" t="s">
        <v>5440</v>
      </c>
      <c r="BU692" s="110" t="s">
        <v>5440</v>
      </c>
      <c r="BV692" s="110" t="s">
        <v>5832</v>
      </c>
      <c r="BW692" s="110" t="s">
        <v>5440</v>
      </c>
      <c r="BX692" s="110" t="s">
        <v>14</v>
      </c>
      <c r="BY692" s="110" t="e">
        <f>VLOOKUP(BO692,#REF!,10,0)</f>
        <v>#REF!</v>
      </c>
      <c r="BZ692" s="149"/>
    </row>
    <row r="693" spans="1:78" x14ac:dyDescent="0.2">
      <c r="A693" s="153" t="s">
        <v>2134</v>
      </c>
      <c r="B693" s="153"/>
      <c r="C693" s="100"/>
      <c r="D693" s="68"/>
      <c r="AM693"/>
      <c r="BO693" s="154" t="s">
        <v>6287</v>
      </c>
      <c r="BP693" s="154" t="s">
        <v>3512</v>
      </c>
      <c r="BQ693" s="110" t="s">
        <v>5440</v>
      </c>
      <c r="BR693" s="110" t="s">
        <v>5440</v>
      </c>
      <c r="BS693" s="110" t="s">
        <v>5440</v>
      </c>
      <c r="BT693" s="110" t="s">
        <v>5440</v>
      </c>
      <c r="BU693" s="110" t="s">
        <v>5440</v>
      </c>
      <c r="BV693" s="110" t="s">
        <v>5440</v>
      </c>
      <c r="BW693" s="110" t="s">
        <v>5832</v>
      </c>
      <c r="BX693" s="110" t="s">
        <v>14</v>
      </c>
      <c r="BY693" s="110" t="e">
        <f>VLOOKUP(BO693,#REF!,10,0)</f>
        <v>#REF!</v>
      </c>
      <c r="BZ693" s="110"/>
    </row>
    <row r="694" spans="1:78" x14ac:dyDescent="0.2">
      <c r="A694" s="153" t="s">
        <v>2137</v>
      </c>
      <c r="B694" s="153"/>
      <c r="C694" s="100"/>
      <c r="D694" s="68"/>
      <c r="AM694"/>
      <c r="BO694" s="154" t="s">
        <v>2879</v>
      </c>
      <c r="BP694" s="154" t="s">
        <v>3512</v>
      </c>
      <c r="BQ694" s="110" t="s">
        <v>5440</v>
      </c>
      <c r="BR694" s="110" t="s">
        <v>5440</v>
      </c>
      <c r="BS694" s="110" t="s">
        <v>5440</v>
      </c>
      <c r="BT694" s="110" t="s">
        <v>5440</v>
      </c>
      <c r="BU694" s="110" t="s">
        <v>5440</v>
      </c>
      <c r="BV694" s="110" t="s">
        <v>5440</v>
      </c>
      <c r="BW694" s="110" t="s">
        <v>5832</v>
      </c>
      <c r="BX694" s="110" t="s">
        <v>14</v>
      </c>
      <c r="BY694" s="110" t="e">
        <f>VLOOKUP(BO694,#REF!,10,0)</f>
        <v>#REF!</v>
      </c>
      <c r="BZ694" s="110"/>
    </row>
    <row r="695" spans="1:78" x14ac:dyDescent="0.2">
      <c r="A695" s="153" t="s">
        <v>2139</v>
      </c>
      <c r="B695" s="153"/>
      <c r="C695" s="100"/>
      <c r="D695" s="68"/>
      <c r="AM695"/>
      <c r="BO695" s="154" t="s">
        <v>5948</v>
      </c>
      <c r="BP695" s="154" t="s">
        <v>3512</v>
      </c>
      <c r="BQ695" s="110" t="s">
        <v>5440</v>
      </c>
      <c r="BR695" s="110" t="s">
        <v>5832</v>
      </c>
      <c r="BS695" s="110" t="s">
        <v>5440</v>
      </c>
      <c r="BT695" s="110" t="s">
        <v>5440</v>
      </c>
      <c r="BU695" s="110" t="s">
        <v>5440</v>
      </c>
      <c r="BV695" s="110" t="s">
        <v>5440</v>
      </c>
      <c r="BW695" s="110" t="s">
        <v>5440</v>
      </c>
      <c r="BX695" s="110" t="s">
        <v>14</v>
      </c>
      <c r="BY695" s="110" t="e">
        <f>VLOOKUP(BO695,#REF!,10,0)</f>
        <v>#REF!</v>
      </c>
      <c r="BZ695" s="110"/>
    </row>
    <row r="696" spans="1:78" x14ac:dyDescent="0.2">
      <c r="A696" s="153" t="s">
        <v>2141</v>
      </c>
      <c r="B696" s="153"/>
      <c r="C696" s="100"/>
      <c r="D696" s="68"/>
      <c r="AM696"/>
      <c r="BO696" s="154" t="s">
        <v>6288</v>
      </c>
      <c r="BP696" s="154" t="s">
        <v>5832</v>
      </c>
      <c r="BQ696" s="110" t="s">
        <v>5832</v>
      </c>
      <c r="BR696" s="110" t="s">
        <v>5440</v>
      </c>
      <c r="BS696" s="110" t="s">
        <v>5440</v>
      </c>
      <c r="BT696" s="110" t="s">
        <v>5440</v>
      </c>
      <c r="BU696" s="110" t="s">
        <v>5440</v>
      </c>
      <c r="BV696" s="110" t="s">
        <v>5440</v>
      </c>
      <c r="BW696" s="110" t="s">
        <v>5440</v>
      </c>
      <c r="BX696" s="110" t="s">
        <v>14</v>
      </c>
      <c r="BY696" s="110" t="e">
        <f>VLOOKUP(BO696,#REF!,10,0)</f>
        <v>#REF!</v>
      </c>
      <c r="BZ696" s="110"/>
    </row>
    <row r="697" spans="1:78" x14ac:dyDescent="0.2">
      <c r="A697" s="153" t="s">
        <v>2143</v>
      </c>
      <c r="B697" s="153"/>
      <c r="C697" s="100"/>
      <c r="D697" s="68"/>
      <c r="AM697"/>
      <c r="BO697" s="154" t="s">
        <v>6289</v>
      </c>
      <c r="BP697" s="154" t="s">
        <v>3512</v>
      </c>
      <c r="BQ697" s="110" t="s">
        <v>5440</v>
      </c>
      <c r="BR697" s="110" t="s">
        <v>5440</v>
      </c>
      <c r="BS697" s="110" t="s">
        <v>5440</v>
      </c>
      <c r="BT697" s="110" t="s">
        <v>5440</v>
      </c>
      <c r="BU697" s="110" t="s">
        <v>5440</v>
      </c>
      <c r="BV697" s="110" t="s">
        <v>5440</v>
      </c>
      <c r="BW697" s="110" t="s">
        <v>5832</v>
      </c>
      <c r="BX697" s="110" t="s">
        <v>14</v>
      </c>
      <c r="BY697" s="110" t="e">
        <f>VLOOKUP(BO697,#REF!,10,0)</f>
        <v>#REF!</v>
      </c>
      <c r="BZ697" s="110"/>
    </row>
    <row r="698" spans="1:78" x14ac:dyDescent="0.2">
      <c r="A698" s="153" t="s">
        <v>2146</v>
      </c>
      <c r="B698" s="153"/>
      <c r="C698" s="100"/>
      <c r="D698" s="68"/>
      <c r="AM698"/>
      <c r="BO698" s="154" t="s">
        <v>6290</v>
      </c>
      <c r="BP698" s="154" t="s">
        <v>3512</v>
      </c>
      <c r="BQ698" s="110" t="s">
        <v>5440</v>
      </c>
      <c r="BR698" s="110" t="s">
        <v>5440</v>
      </c>
      <c r="BS698" s="110" t="s">
        <v>5440</v>
      </c>
      <c r="BT698" s="110" t="s">
        <v>5440</v>
      </c>
      <c r="BU698" s="110" t="s">
        <v>5440</v>
      </c>
      <c r="BV698" s="110" t="s">
        <v>5440</v>
      </c>
      <c r="BW698" s="110" t="s">
        <v>5832</v>
      </c>
      <c r="BX698" s="110" t="s">
        <v>14</v>
      </c>
      <c r="BY698" s="110" t="e">
        <f>VLOOKUP(BO698,#REF!,10,0)</f>
        <v>#REF!</v>
      </c>
      <c r="BZ698" s="110"/>
    </row>
    <row r="699" spans="1:78" x14ac:dyDescent="0.2">
      <c r="A699" s="153" t="s">
        <v>2148</v>
      </c>
      <c r="B699" s="153"/>
      <c r="C699" s="100"/>
      <c r="D699" s="68"/>
      <c r="AM699"/>
      <c r="BO699" s="154" t="s">
        <v>5949</v>
      </c>
      <c r="BP699" s="154" t="s">
        <v>3512</v>
      </c>
      <c r="BQ699" s="110" t="s">
        <v>5440</v>
      </c>
      <c r="BR699" s="110" t="s">
        <v>5832</v>
      </c>
      <c r="BS699" s="110" t="s">
        <v>5440</v>
      </c>
      <c r="BT699" s="110" t="s">
        <v>5440</v>
      </c>
      <c r="BU699" s="110" t="s">
        <v>5440</v>
      </c>
      <c r="BV699" s="110" t="s">
        <v>5440</v>
      </c>
      <c r="BW699" s="110" t="s">
        <v>5440</v>
      </c>
      <c r="BX699" s="110" t="s">
        <v>14</v>
      </c>
      <c r="BY699" s="110" t="e">
        <f>VLOOKUP(BO699,#REF!,10,0)</f>
        <v>#REF!</v>
      </c>
      <c r="BZ699" s="110"/>
    </row>
    <row r="700" spans="1:78" x14ac:dyDescent="0.2">
      <c r="A700" s="153" t="s">
        <v>2150</v>
      </c>
      <c r="B700" s="153"/>
      <c r="C700" s="100"/>
      <c r="D700" s="68"/>
      <c r="AM700"/>
      <c r="BO700" s="154" t="s">
        <v>6291</v>
      </c>
      <c r="BP700" s="154" t="s">
        <v>5832</v>
      </c>
      <c r="BQ700" s="110" t="s">
        <v>5832</v>
      </c>
      <c r="BR700" s="110" t="s">
        <v>5440</v>
      </c>
      <c r="BS700" s="110" t="s">
        <v>5440</v>
      </c>
      <c r="BT700" s="110" t="s">
        <v>5440</v>
      </c>
      <c r="BU700" s="110" t="s">
        <v>5440</v>
      </c>
      <c r="BV700" s="110" t="s">
        <v>5440</v>
      </c>
      <c r="BW700" s="110" t="s">
        <v>5440</v>
      </c>
      <c r="BX700" s="110" t="s">
        <v>14</v>
      </c>
      <c r="BY700" s="110" t="e">
        <f>VLOOKUP(BO700,#REF!,10,0)</f>
        <v>#REF!</v>
      </c>
      <c r="BZ700" s="110"/>
    </row>
    <row r="701" spans="1:78" x14ac:dyDescent="0.2">
      <c r="A701" s="153" t="s">
        <v>2153</v>
      </c>
      <c r="B701" s="153"/>
      <c r="C701" s="100"/>
      <c r="D701" s="68"/>
      <c r="AM701"/>
      <c r="BO701" s="154" t="s">
        <v>6292</v>
      </c>
      <c r="BP701" s="154" t="s">
        <v>3512</v>
      </c>
      <c r="BQ701" s="110" t="s">
        <v>5440</v>
      </c>
      <c r="BR701" s="110" t="s">
        <v>5440</v>
      </c>
      <c r="BS701" s="110" t="s">
        <v>5440</v>
      </c>
      <c r="BT701" s="110" t="s">
        <v>5440</v>
      </c>
      <c r="BU701" s="110" t="s">
        <v>5440</v>
      </c>
      <c r="BV701" s="110" t="s">
        <v>5440</v>
      </c>
      <c r="BW701" s="110" t="s">
        <v>5832</v>
      </c>
      <c r="BX701" s="110" t="s">
        <v>14</v>
      </c>
      <c r="BY701" s="110" t="e">
        <f>VLOOKUP(BO701,#REF!,10,0)</f>
        <v>#REF!</v>
      </c>
      <c r="BZ701" s="110"/>
    </row>
    <row r="702" spans="1:78" x14ac:dyDescent="0.2">
      <c r="A702" s="153" t="s">
        <v>2156</v>
      </c>
      <c r="B702" s="153"/>
      <c r="C702" s="100"/>
      <c r="D702" s="68"/>
      <c r="AM702"/>
      <c r="BO702" s="154" t="s">
        <v>6293</v>
      </c>
      <c r="BP702" s="154" t="s">
        <v>3512</v>
      </c>
      <c r="BQ702" s="110" t="s">
        <v>5440</v>
      </c>
      <c r="BR702" s="110" t="s">
        <v>5440</v>
      </c>
      <c r="BS702" s="110" t="s">
        <v>5440</v>
      </c>
      <c r="BT702" s="110" t="s">
        <v>5440</v>
      </c>
      <c r="BU702" s="110" t="s">
        <v>5440</v>
      </c>
      <c r="BV702" s="110" t="s">
        <v>5440</v>
      </c>
      <c r="BW702" s="110" t="s">
        <v>5832</v>
      </c>
      <c r="BX702" s="110" t="s">
        <v>14</v>
      </c>
      <c r="BY702" s="110" t="e">
        <f>VLOOKUP(BO702,#REF!,10,0)</f>
        <v>#REF!</v>
      </c>
      <c r="BZ702" s="110"/>
    </row>
    <row r="703" spans="1:78" x14ac:dyDescent="0.2">
      <c r="A703" s="153" t="s">
        <v>2158</v>
      </c>
      <c r="B703" s="153"/>
      <c r="C703" s="100"/>
      <c r="D703" s="68"/>
      <c r="AM703"/>
      <c r="BO703" s="154" t="s">
        <v>2517</v>
      </c>
      <c r="BP703" s="154" t="s">
        <v>3512</v>
      </c>
      <c r="BQ703" s="110" t="s">
        <v>5440</v>
      </c>
      <c r="BR703" s="110" t="s">
        <v>5440</v>
      </c>
      <c r="BS703" s="110" t="s">
        <v>5440</v>
      </c>
      <c r="BT703" s="110" t="s">
        <v>5440</v>
      </c>
      <c r="BU703" s="110" t="s">
        <v>5440</v>
      </c>
      <c r="BV703" s="110" t="s">
        <v>5440</v>
      </c>
      <c r="BW703" s="110" t="s">
        <v>5832</v>
      </c>
      <c r="BX703" s="110" t="s">
        <v>14</v>
      </c>
      <c r="BY703" s="110" t="e">
        <f>VLOOKUP(BO703,#REF!,10,0)</f>
        <v>#REF!</v>
      </c>
      <c r="BZ703" s="110"/>
    </row>
    <row r="704" spans="1:78" x14ac:dyDescent="0.2">
      <c r="A704" s="153" t="s">
        <v>2160</v>
      </c>
      <c r="B704" s="153"/>
      <c r="C704" s="100"/>
      <c r="D704" s="68"/>
      <c r="AM704"/>
      <c r="BO704" s="154" t="s">
        <v>2158</v>
      </c>
      <c r="BP704" s="154" t="s">
        <v>3512</v>
      </c>
      <c r="BQ704" s="110" t="s">
        <v>5440</v>
      </c>
      <c r="BR704" s="110" t="s">
        <v>5440</v>
      </c>
      <c r="BS704" s="110" t="s">
        <v>5440</v>
      </c>
      <c r="BT704" s="110" t="s">
        <v>5440</v>
      </c>
      <c r="BU704" s="110" t="s">
        <v>5440</v>
      </c>
      <c r="BV704" s="110" t="s">
        <v>5440</v>
      </c>
      <c r="BW704" s="110" t="s">
        <v>5832</v>
      </c>
      <c r="BX704" s="110" t="s">
        <v>14</v>
      </c>
      <c r="BY704" s="110" t="e">
        <f>VLOOKUP(BO704,#REF!,10,0)</f>
        <v>#REF!</v>
      </c>
      <c r="BZ704" s="110"/>
    </row>
    <row r="705" spans="1:78" x14ac:dyDescent="0.2">
      <c r="A705" s="153" t="s">
        <v>2163</v>
      </c>
      <c r="B705" s="153"/>
      <c r="C705" s="100"/>
      <c r="D705" s="68"/>
      <c r="AM705"/>
      <c r="BO705" s="154" t="s">
        <v>4444</v>
      </c>
      <c r="BP705" s="154" t="s">
        <v>3512</v>
      </c>
      <c r="BQ705" s="110" t="s">
        <v>5440</v>
      </c>
      <c r="BR705" s="110" t="s">
        <v>5440</v>
      </c>
      <c r="BS705" s="110" t="s">
        <v>5440</v>
      </c>
      <c r="BT705" s="110" t="s">
        <v>5440</v>
      </c>
      <c r="BU705" s="110" t="s">
        <v>5440</v>
      </c>
      <c r="BV705" s="110" t="s">
        <v>5440</v>
      </c>
      <c r="BW705" s="110" t="s">
        <v>5832</v>
      </c>
      <c r="BX705" s="110" t="s">
        <v>14</v>
      </c>
      <c r="BY705" s="110" t="e">
        <f>VLOOKUP(BO705,#REF!,10,0)</f>
        <v>#REF!</v>
      </c>
      <c r="BZ705" s="110"/>
    </row>
    <row r="706" spans="1:78" x14ac:dyDescent="0.2">
      <c r="A706" s="153" t="s">
        <v>2165</v>
      </c>
      <c r="B706" s="153"/>
      <c r="C706" s="100"/>
      <c r="D706" s="68"/>
      <c r="AM706"/>
      <c r="BO706" s="154" t="s">
        <v>6294</v>
      </c>
      <c r="BP706" s="154" t="s">
        <v>3512</v>
      </c>
      <c r="BQ706" s="110" t="s">
        <v>5440</v>
      </c>
      <c r="BR706" s="110" t="s">
        <v>5440</v>
      </c>
      <c r="BS706" s="110" t="s">
        <v>5440</v>
      </c>
      <c r="BT706" s="110" t="s">
        <v>5440</v>
      </c>
      <c r="BU706" s="110" t="s">
        <v>5440</v>
      </c>
      <c r="BV706" s="110" t="s">
        <v>5440</v>
      </c>
      <c r="BW706" s="110" t="s">
        <v>5832</v>
      </c>
      <c r="BX706" s="110" t="s">
        <v>14</v>
      </c>
      <c r="BY706" s="110" t="e">
        <f>VLOOKUP(BO706,#REF!,10,0)</f>
        <v>#REF!</v>
      </c>
      <c r="BZ706" s="110"/>
    </row>
    <row r="707" spans="1:78" x14ac:dyDescent="0.2">
      <c r="A707" s="153" t="s">
        <v>2167</v>
      </c>
      <c r="B707" s="153"/>
      <c r="C707" s="100"/>
      <c r="D707" s="68"/>
      <c r="AM707"/>
      <c r="BO707" s="154" t="s">
        <v>6295</v>
      </c>
      <c r="BP707" s="154" t="s">
        <v>3512</v>
      </c>
      <c r="BQ707" s="110" t="s">
        <v>5440</v>
      </c>
      <c r="BR707" s="110" t="s">
        <v>5440</v>
      </c>
      <c r="BS707" s="110" t="s">
        <v>5440</v>
      </c>
      <c r="BT707" s="110" t="s">
        <v>5440</v>
      </c>
      <c r="BU707" s="110" t="s">
        <v>5440</v>
      </c>
      <c r="BV707" s="110" t="s">
        <v>5440</v>
      </c>
      <c r="BW707" s="110" t="s">
        <v>5832</v>
      </c>
      <c r="BX707" s="110" t="s">
        <v>14</v>
      </c>
      <c r="BY707" s="110" t="e">
        <f>VLOOKUP(BO707,#REF!,10,0)</f>
        <v>#REF!</v>
      </c>
      <c r="BZ707" s="110"/>
    </row>
    <row r="708" spans="1:78" x14ac:dyDescent="0.2">
      <c r="A708" s="153" t="s">
        <v>2169</v>
      </c>
      <c r="B708" s="153"/>
      <c r="C708" s="100"/>
      <c r="D708" s="68"/>
      <c r="AM708"/>
      <c r="BO708" s="154" t="s">
        <v>6296</v>
      </c>
      <c r="BP708" s="154" t="s">
        <v>3512</v>
      </c>
      <c r="BQ708" s="110" t="s">
        <v>5440</v>
      </c>
      <c r="BR708" s="110" t="s">
        <v>5440</v>
      </c>
      <c r="BS708" s="110" t="s">
        <v>5440</v>
      </c>
      <c r="BT708" s="110" t="s">
        <v>5440</v>
      </c>
      <c r="BU708" s="110" t="s">
        <v>5440</v>
      </c>
      <c r="BV708" s="110" t="s">
        <v>5440</v>
      </c>
      <c r="BW708" s="110" t="s">
        <v>5832</v>
      </c>
      <c r="BX708" s="110" t="s">
        <v>14</v>
      </c>
      <c r="BY708" s="110" t="e">
        <f>VLOOKUP(BO708,#REF!,10,0)</f>
        <v>#REF!</v>
      </c>
      <c r="BZ708" s="110"/>
    </row>
    <row r="709" spans="1:78" x14ac:dyDescent="0.2">
      <c r="A709" s="153" t="s">
        <v>2171</v>
      </c>
      <c r="B709" s="153"/>
      <c r="C709" s="100"/>
      <c r="D709" s="68"/>
      <c r="AM709"/>
      <c r="BO709" s="154" t="s">
        <v>6297</v>
      </c>
      <c r="BP709" s="154" t="s">
        <v>3512</v>
      </c>
      <c r="BQ709" s="110" t="s">
        <v>5440</v>
      </c>
      <c r="BR709" s="110" t="s">
        <v>5440</v>
      </c>
      <c r="BS709" s="110" t="s">
        <v>5440</v>
      </c>
      <c r="BT709" s="110" t="s">
        <v>5440</v>
      </c>
      <c r="BU709" s="110" t="s">
        <v>5440</v>
      </c>
      <c r="BV709" s="110" t="s">
        <v>5440</v>
      </c>
      <c r="BW709" s="110" t="s">
        <v>5832</v>
      </c>
      <c r="BX709" s="110" t="s">
        <v>14</v>
      </c>
      <c r="BY709" s="110" t="e">
        <f>VLOOKUP(BO709,#REF!,10,0)</f>
        <v>#REF!</v>
      </c>
      <c r="BZ709" s="110"/>
    </row>
    <row r="710" spans="1:78" x14ac:dyDescent="0.2">
      <c r="A710" s="153" t="s">
        <v>2173</v>
      </c>
      <c r="B710" s="153"/>
      <c r="C710" s="100"/>
      <c r="D710" s="68"/>
      <c r="AM710"/>
      <c r="BO710" s="154" t="s">
        <v>6298</v>
      </c>
      <c r="BP710" s="154" t="s">
        <v>3512</v>
      </c>
      <c r="BQ710" s="110" t="s">
        <v>5440</v>
      </c>
      <c r="BR710" s="110" t="s">
        <v>5440</v>
      </c>
      <c r="BS710" s="110" t="s">
        <v>5832</v>
      </c>
      <c r="BT710" s="110" t="s">
        <v>5832</v>
      </c>
      <c r="BU710" s="110" t="s">
        <v>5440</v>
      </c>
      <c r="BV710" s="110" t="s">
        <v>5440</v>
      </c>
      <c r="BW710" s="110" t="s">
        <v>5440</v>
      </c>
      <c r="BX710" s="110" t="s">
        <v>14</v>
      </c>
      <c r="BY710" s="110" t="e">
        <f>VLOOKUP(BO710,#REF!,10,0)</f>
        <v>#REF!</v>
      </c>
      <c r="BZ710" s="110"/>
    </row>
    <row r="711" spans="1:78" x14ac:dyDescent="0.2">
      <c r="A711" s="153" t="s">
        <v>2175</v>
      </c>
      <c r="B711" s="153"/>
      <c r="C711" s="100"/>
      <c r="D711" s="68"/>
      <c r="AM711"/>
      <c r="BO711" s="154" t="s">
        <v>6299</v>
      </c>
      <c r="BP711" s="154" t="s">
        <v>5832</v>
      </c>
      <c r="BQ711" s="110" t="s">
        <v>5832</v>
      </c>
      <c r="BR711" s="110" t="s">
        <v>5440</v>
      </c>
      <c r="BS711" s="110" t="s">
        <v>5440</v>
      </c>
      <c r="BT711" s="110" t="s">
        <v>5440</v>
      </c>
      <c r="BU711" s="110" t="s">
        <v>5440</v>
      </c>
      <c r="BV711" s="110" t="s">
        <v>5440</v>
      </c>
      <c r="BW711" s="110" t="s">
        <v>5440</v>
      </c>
      <c r="BX711" s="110" t="s">
        <v>14</v>
      </c>
      <c r="BY711" s="110" t="e">
        <f>VLOOKUP(BO711,#REF!,10,0)</f>
        <v>#REF!</v>
      </c>
      <c r="BZ711" s="110"/>
    </row>
    <row r="712" spans="1:78" x14ac:dyDescent="0.2">
      <c r="A712" s="153" t="s">
        <v>2177</v>
      </c>
      <c r="B712" s="153"/>
      <c r="C712" s="100"/>
      <c r="D712" s="68"/>
      <c r="AM712"/>
      <c r="BO712" s="154" t="s">
        <v>6300</v>
      </c>
      <c r="BP712" s="154" t="s">
        <v>3512</v>
      </c>
      <c r="BQ712" s="110" t="s">
        <v>5440</v>
      </c>
      <c r="BR712" s="110" t="s">
        <v>5440</v>
      </c>
      <c r="BS712" s="110" t="s">
        <v>5440</v>
      </c>
      <c r="BT712" s="110" t="s">
        <v>5440</v>
      </c>
      <c r="BU712" s="110" t="s">
        <v>5440</v>
      </c>
      <c r="BV712" s="110" t="s">
        <v>5440</v>
      </c>
      <c r="BW712" s="110" t="s">
        <v>5832</v>
      </c>
      <c r="BX712" s="110" t="s">
        <v>14</v>
      </c>
      <c r="BY712" s="110" t="e">
        <f>VLOOKUP(BO712,#REF!,10,0)</f>
        <v>#REF!</v>
      </c>
      <c r="BZ712" s="110"/>
    </row>
    <row r="713" spans="1:78" x14ac:dyDescent="0.2">
      <c r="A713" s="153" t="s">
        <v>2179</v>
      </c>
      <c r="B713" s="153"/>
      <c r="C713" s="100"/>
      <c r="D713" s="68"/>
      <c r="AM713"/>
      <c r="BO713" s="154" t="s">
        <v>6301</v>
      </c>
      <c r="BP713" s="154" t="s">
        <v>3512</v>
      </c>
      <c r="BQ713" s="110" t="s">
        <v>5440</v>
      </c>
      <c r="BR713" s="110" t="s">
        <v>5440</v>
      </c>
      <c r="BS713" s="110" t="s">
        <v>5440</v>
      </c>
      <c r="BT713" s="110" t="s">
        <v>5440</v>
      </c>
      <c r="BU713" s="110" t="s">
        <v>5440</v>
      </c>
      <c r="BV713" s="110" t="s">
        <v>5440</v>
      </c>
      <c r="BW713" s="110" t="s">
        <v>5832</v>
      </c>
      <c r="BX713" s="110" t="s">
        <v>14</v>
      </c>
      <c r="BY713" s="110" t="e">
        <f>VLOOKUP(BO713,#REF!,10,0)</f>
        <v>#REF!</v>
      </c>
      <c r="BZ713" s="149"/>
    </row>
    <row r="714" spans="1:78" x14ac:dyDescent="0.2">
      <c r="A714" s="153" t="s">
        <v>2181</v>
      </c>
      <c r="B714" s="153"/>
      <c r="C714" s="100"/>
      <c r="D714" s="68"/>
      <c r="AM714"/>
      <c r="BO714" s="154" t="s">
        <v>6302</v>
      </c>
      <c r="BP714" s="154" t="s">
        <v>5832</v>
      </c>
      <c r="BQ714" s="110" t="s">
        <v>5832</v>
      </c>
      <c r="BR714" s="110" t="s">
        <v>5440</v>
      </c>
      <c r="BS714" s="110" t="s">
        <v>5440</v>
      </c>
      <c r="BT714" s="110" t="s">
        <v>5440</v>
      </c>
      <c r="BU714" s="110" t="s">
        <v>5440</v>
      </c>
      <c r="BV714" s="110" t="s">
        <v>5440</v>
      </c>
      <c r="BW714" s="110" t="s">
        <v>5440</v>
      </c>
      <c r="BX714" s="110" t="s">
        <v>14</v>
      </c>
      <c r="BY714" s="110" t="e">
        <f>VLOOKUP(BO714,#REF!,10,0)</f>
        <v>#REF!</v>
      </c>
      <c r="BZ714" s="110"/>
    </row>
    <row r="715" spans="1:78" x14ac:dyDescent="0.2">
      <c r="A715" s="153" t="s">
        <v>2184</v>
      </c>
      <c r="B715" s="153"/>
      <c r="C715" s="100"/>
      <c r="D715" s="68"/>
      <c r="AM715"/>
      <c r="BO715" s="154" t="s">
        <v>6303</v>
      </c>
      <c r="BP715" s="154" t="s">
        <v>3512</v>
      </c>
      <c r="BQ715" s="110" t="s">
        <v>5440</v>
      </c>
      <c r="BR715" s="110" t="s">
        <v>5440</v>
      </c>
      <c r="BS715" s="110" t="s">
        <v>5440</v>
      </c>
      <c r="BT715" s="110" t="s">
        <v>5440</v>
      </c>
      <c r="BU715" s="110" t="s">
        <v>5440</v>
      </c>
      <c r="BV715" s="110" t="s">
        <v>5440</v>
      </c>
      <c r="BW715" s="110" t="s">
        <v>5832</v>
      </c>
      <c r="BX715" s="110" t="s">
        <v>14</v>
      </c>
      <c r="BY715" s="110" t="e">
        <f>VLOOKUP(BO715,#REF!,10,0)</f>
        <v>#REF!</v>
      </c>
      <c r="BZ715" s="149"/>
    </row>
    <row r="716" spans="1:78" x14ac:dyDescent="0.2">
      <c r="A716" s="153" t="s">
        <v>2187</v>
      </c>
      <c r="B716" s="153"/>
      <c r="C716" s="100"/>
      <c r="D716" s="68"/>
      <c r="AM716"/>
      <c r="BO716" s="154" t="s">
        <v>6304</v>
      </c>
      <c r="BP716" s="154" t="s">
        <v>3512</v>
      </c>
      <c r="BQ716" s="110" t="s">
        <v>5440</v>
      </c>
      <c r="BR716" s="110" t="s">
        <v>5440</v>
      </c>
      <c r="BS716" s="110" t="s">
        <v>5440</v>
      </c>
      <c r="BT716" s="110" t="s">
        <v>5440</v>
      </c>
      <c r="BU716" s="110" t="s">
        <v>5440</v>
      </c>
      <c r="BV716" s="110" t="s">
        <v>5440</v>
      </c>
      <c r="BW716" s="110" t="s">
        <v>5832</v>
      </c>
      <c r="BX716" s="110" t="s">
        <v>14</v>
      </c>
      <c r="BY716" s="110" t="e">
        <f>VLOOKUP(BO716,#REF!,10,0)</f>
        <v>#REF!</v>
      </c>
      <c r="BZ716" s="149"/>
    </row>
    <row r="717" spans="1:78" x14ac:dyDescent="0.2">
      <c r="A717" s="153" t="s">
        <v>2189</v>
      </c>
      <c r="B717" s="153"/>
      <c r="C717" s="100"/>
      <c r="D717" s="68"/>
      <c r="AM717"/>
      <c r="BO717" s="154" t="s">
        <v>6305</v>
      </c>
      <c r="BP717" s="154" t="s">
        <v>3512</v>
      </c>
      <c r="BQ717" s="110" t="s">
        <v>5440</v>
      </c>
      <c r="BR717" s="110" t="s">
        <v>5440</v>
      </c>
      <c r="BS717" s="110" t="s">
        <v>5440</v>
      </c>
      <c r="BT717" s="110" t="s">
        <v>5440</v>
      </c>
      <c r="BU717" s="110" t="s">
        <v>5440</v>
      </c>
      <c r="BV717" s="110" t="s">
        <v>5440</v>
      </c>
      <c r="BW717" s="110" t="s">
        <v>5832</v>
      </c>
      <c r="BX717" s="110" t="s">
        <v>14</v>
      </c>
      <c r="BY717" s="110" t="e">
        <f>VLOOKUP(BO717,#REF!,10,0)</f>
        <v>#REF!</v>
      </c>
      <c r="BZ717" s="149"/>
    </row>
    <row r="718" spans="1:78" x14ac:dyDescent="0.2">
      <c r="A718" s="153" t="s">
        <v>2191</v>
      </c>
      <c r="B718" s="153"/>
      <c r="C718" s="100"/>
      <c r="D718" s="68"/>
      <c r="AM718"/>
      <c r="BO718" s="154" t="s">
        <v>6306</v>
      </c>
      <c r="BP718" s="154" t="s">
        <v>3512</v>
      </c>
      <c r="BQ718" s="110" t="s">
        <v>5440</v>
      </c>
      <c r="BR718" s="110" t="s">
        <v>5440</v>
      </c>
      <c r="BS718" s="110" t="s">
        <v>5440</v>
      </c>
      <c r="BT718" s="110" t="s">
        <v>5440</v>
      </c>
      <c r="BU718" s="110" t="s">
        <v>5440</v>
      </c>
      <c r="BV718" s="110" t="s">
        <v>5440</v>
      </c>
      <c r="BW718" s="110" t="s">
        <v>5832</v>
      </c>
      <c r="BX718" s="110" t="s">
        <v>14</v>
      </c>
      <c r="BY718" s="110" t="e">
        <f>VLOOKUP(BO718,#REF!,10,0)</f>
        <v>#REF!</v>
      </c>
      <c r="BZ718" s="110"/>
    </row>
    <row r="719" spans="1:78" x14ac:dyDescent="0.2">
      <c r="A719" s="153" t="s">
        <v>2193</v>
      </c>
      <c r="B719" s="153"/>
      <c r="C719" s="100"/>
      <c r="D719" s="68"/>
      <c r="AM719"/>
      <c r="BO719" s="154" t="s">
        <v>5950</v>
      </c>
      <c r="BP719" s="154" t="s">
        <v>3512</v>
      </c>
      <c r="BQ719" s="110" t="s">
        <v>5440</v>
      </c>
      <c r="BR719" s="110" t="s">
        <v>5832</v>
      </c>
      <c r="BS719" s="110" t="s">
        <v>5440</v>
      </c>
      <c r="BT719" s="110" t="s">
        <v>5440</v>
      </c>
      <c r="BU719" s="110" t="s">
        <v>5440</v>
      </c>
      <c r="BV719" s="110" t="s">
        <v>5440</v>
      </c>
      <c r="BW719" s="110" t="s">
        <v>5440</v>
      </c>
      <c r="BX719" s="110" t="s">
        <v>14</v>
      </c>
      <c r="BY719" s="110" t="e">
        <f>VLOOKUP(BO719,#REF!,10,0)</f>
        <v>#REF!</v>
      </c>
      <c r="BZ719" s="110"/>
    </row>
    <row r="720" spans="1:78" x14ac:dyDescent="0.2">
      <c r="A720" s="153" t="s">
        <v>2195</v>
      </c>
      <c r="B720" s="153"/>
      <c r="C720" s="100"/>
      <c r="D720" s="68"/>
      <c r="AM720"/>
      <c r="BO720" s="154" t="s">
        <v>6307</v>
      </c>
      <c r="BP720" s="154" t="s">
        <v>3512</v>
      </c>
      <c r="BQ720" s="110" t="s">
        <v>5440</v>
      </c>
      <c r="BR720" s="110" t="s">
        <v>5440</v>
      </c>
      <c r="BS720" s="110" t="s">
        <v>5440</v>
      </c>
      <c r="BT720" s="110" t="s">
        <v>5440</v>
      </c>
      <c r="BU720" s="110" t="s">
        <v>5440</v>
      </c>
      <c r="BV720" s="110" t="s">
        <v>5440</v>
      </c>
      <c r="BW720" s="110" t="s">
        <v>5832</v>
      </c>
      <c r="BX720" s="110" t="s">
        <v>14</v>
      </c>
      <c r="BY720" s="110" t="e">
        <f>VLOOKUP(BO720,#REF!,10,0)</f>
        <v>#REF!</v>
      </c>
      <c r="BZ720" s="149"/>
    </row>
    <row r="721" spans="1:78" x14ac:dyDescent="0.2">
      <c r="A721" s="153" t="s">
        <v>2197</v>
      </c>
      <c r="B721" s="153"/>
      <c r="C721" s="100"/>
      <c r="D721" s="68"/>
      <c r="AM721"/>
      <c r="BO721" s="154" t="s">
        <v>6308</v>
      </c>
      <c r="BP721" s="154" t="s">
        <v>3512</v>
      </c>
      <c r="BQ721" s="110" t="s">
        <v>5440</v>
      </c>
      <c r="BR721" s="110" t="s">
        <v>5440</v>
      </c>
      <c r="BS721" s="110" t="s">
        <v>5440</v>
      </c>
      <c r="BT721" s="110" t="s">
        <v>5440</v>
      </c>
      <c r="BU721" s="110" t="s">
        <v>5440</v>
      </c>
      <c r="BV721" s="110" t="s">
        <v>5440</v>
      </c>
      <c r="BW721" s="110" t="s">
        <v>5832</v>
      </c>
      <c r="BX721" s="110" t="s">
        <v>14</v>
      </c>
      <c r="BY721" s="110" t="e">
        <f>VLOOKUP(BO721,#REF!,10,0)</f>
        <v>#REF!</v>
      </c>
      <c r="BZ721" s="110"/>
    </row>
    <row r="722" spans="1:78" x14ac:dyDescent="0.2">
      <c r="A722" s="153" t="s">
        <v>2199</v>
      </c>
      <c r="B722" s="153"/>
      <c r="C722" s="100"/>
      <c r="D722" s="68"/>
      <c r="AM722"/>
      <c r="BO722" s="154" t="s">
        <v>6309</v>
      </c>
      <c r="BP722" s="154" t="s">
        <v>3512</v>
      </c>
      <c r="BQ722" s="110" t="s">
        <v>5440</v>
      </c>
      <c r="BR722" s="110" t="s">
        <v>5440</v>
      </c>
      <c r="BS722" s="110" t="s">
        <v>5440</v>
      </c>
      <c r="BT722" s="110" t="s">
        <v>5440</v>
      </c>
      <c r="BU722" s="110" t="s">
        <v>5440</v>
      </c>
      <c r="BV722" s="110" t="s">
        <v>5440</v>
      </c>
      <c r="BW722" s="110" t="s">
        <v>5832</v>
      </c>
      <c r="BX722" s="110" t="s">
        <v>14</v>
      </c>
      <c r="BY722" s="110" t="e">
        <f>VLOOKUP(BO722,#REF!,10,0)</f>
        <v>#REF!</v>
      </c>
      <c r="BZ722" s="149"/>
    </row>
    <row r="723" spans="1:78" x14ac:dyDescent="0.2">
      <c r="A723" s="153" t="s">
        <v>2201</v>
      </c>
      <c r="B723" s="153"/>
      <c r="C723" s="100"/>
      <c r="D723" s="68"/>
      <c r="AM723"/>
      <c r="BO723" s="154" t="s">
        <v>3185</v>
      </c>
      <c r="BP723" s="154" t="s">
        <v>3512</v>
      </c>
      <c r="BQ723" s="110" t="s">
        <v>5440</v>
      </c>
      <c r="BR723" s="110" t="s">
        <v>5440</v>
      </c>
      <c r="BS723" s="110" t="s">
        <v>5440</v>
      </c>
      <c r="BT723" s="110" t="s">
        <v>5440</v>
      </c>
      <c r="BU723" s="110" t="s">
        <v>5440</v>
      </c>
      <c r="BV723" s="110" t="s">
        <v>5832</v>
      </c>
      <c r="BW723" s="110" t="s">
        <v>5440</v>
      </c>
      <c r="BX723" s="110" t="s">
        <v>14</v>
      </c>
      <c r="BY723" s="110" t="e">
        <f>VLOOKUP(BO723,#REF!,10,0)</f>
        <v>#REF!</v>
      </c>
      <c r="BZ723" s="110"/>
    </row>
    <row r="724" spans="1:78" x14ac:dyDescent="0.2">
      <c r="A724" s="153" t="s">
        <v>2203</v>
      </c>
      <c r="B724" s="153"/>
      <c r="C724" s="100"/>
      <c r="D724" s="68"/>
      <c r="AM724"/>
      <c r="BO724" s="154" t="s">
        <v>6310</v>
      </c>
      <c r="BP724" s="154" t="s">
        <v>3512</v>
      </c>
      <c r="BQ724" s="110" t="s">
        <v>5440</v>
      </c>
      <c r="BR724" s="110" t="s">
        <v>5440</v>
      </c>
      <c r="BS724" s="110" t="s">
        <v>5440</v>
      </c>
      <c r="BT724" s="110" t="s">
        <v>5440</v>
      </c>
      <c r="BU724" s="110" t="s">
        <v>5440</v>
      </c>
      <c r="BV724" s="110" t="s">
        <v>5832</v>
      </c>
      <c r="BW724" s="110" t="s">
        <v>5440</v>
      </c>
      <c r="BX724" s="110" t="s">
        <v>14</v>
      </c>
      <c r="BY724" s="110" t="e">
        <f>VLOOKUP(BO724,#REF!,10,0)</f>
        <v>#REF!</v>
      </c>
      <c r="BZ724" s="149"/>
    </row>
    <row r="725" spans="1:78" x14ac:dyDescent="0.2">
      <c r="A725" s="153" t="s">
        <v>2205</v>
      </c>
      <c r="B725" s="153"/>
      <c r="C725" s="100"/>
      <c r="D725" s="68"/>
      <c r="AM725"/>
      <c r="BO725" s="154" t="s">
        <v>6311</v>
      </c>
      <c r="BP725" s="154" t="s">
        <v>3512</v>
      </c>
      <c r="BQ725" s="110" t="s">
        <v>5440</v>
      </c>
      <c r="BR725" s="110" t="s">
        <v>5440</v>
      </c>
      <c r="BS725" s="110" t="s">
        <v>5440</v>
      </c>
      <c r="BT725" s="110" t="s">
        <v>5440</v>
      </c>
      <c r="BU725" s="110" t="s">
        <v>5440</v>
      </c>
      <c r="BV725" s="110" t="s">
        <v>5440</v>
      </c>
      <c r="BW725" s="110" t="s">
        <v>5832</v>
      </c>
      <c r="BX725" s="110" t="s">
        <v>14</v>
      </c>
      <c r="BY725" s="110" t="e">
        <f>VLOOKUP(BO725,#REF!,10,0)</f>
        <v>#REF!</v>
      </c>
      <c r="BZ725" s="110"/>
    </row>
    <row r="726" spans="1:78" x14ac:dyDescent="0.2">
      <c r="A726" s="153" t="s">
        <v>2207</v>
      </c>
      <c r="B726" s="153"/>
      <c r="C726" s="100"/>
      <c r="D726" s="68"/>
      <c r="AM726"/>
      <c r="BO726" s="154" t="s">
        <v>5952</v>
      </c>
      <c r="BP726" s="154" t="s">
        <v>3512</v>
      </c>
      <c r="BQ726" s="110" t="s">
        <v>5440</v>
      </c>
      <c r="BR726" s="110" t="s">
        <v>5832</v>
      </c>
      <c r="BS726" s="110" t="s">
        <v>5440</v>
      </c>
      <c r="BT726" s="110" t="s">
        <v>5440</v>
      </c>
      <c r="BU726" s="110" t="s">
        <v>5440</v>
      </c>
      <c r="BV726" s="110" t="s">
        <v>5440</v>
      </c>
      <c r="BW726" s="110" t="s">
        <v>5440</v>
      </c>
      <c r="BX726" s="110" t="s">
        <v>14</v>
      </c>
      <c r="BY726" s="110" t="e">
        <f>VLOOKUP(BO726,#REF!,10,0)</f>
        <v>#REF!</v>
      </c>
      <c r="BZ726" s="110"/>
    </row>
    <row r="727" spans="1:78" x14ac:dyDescent="0.2">
      <c r="A727" s="153" t="s">
        <v>2209</v>
      </c>
      <c r="B727" s="153"/>
      <c r="C727" s="100"/>
      <c r="D727" s="68"/>
      <c r="AM727"/>
      <c r="BO727" s="154" t="s">
        <v>2160</v>
      </c>
      <c r="BP727" s="154" t="s">
        <v>3512</v>
      </c>
      <c r="BQ727" s="110" t="s">
        <v>5440</v>
      </c>
      <c r="BR727" s="110" t="s">
        <v>5440</v>
      </c>
      <c r="BS727" s="110" t="s">
        <v>5440</v>
      </c>
      <c r="BT727" s="110" t="s">
        <v>5440</v>
      </c>
      <c r="BU727" s="110" t="s">
        <v>5440</v>
      </c>
      <c r="BV727" s="110" t="s">
        <v>5440</v>
      </c>
      <c r="BW727" s="110" t="s">
        <v>5832</v>
      </c>
      <c r="BX727" s="110" t="s">
        <v>14</v>
      </c>
      <c r="BY727" s="110" t="e">
        <f>VLOOKUP(BO727,#REF!,10,0)</f>
        <v>#REF!</v>
      </c>
      <c r="BZ727" s="110"/>
    </row>
    <row r="728" spans="1:78" x14ac:dyDescent="0.2">
      <c r="A728" s="153" t="s">
        <v>2211</v>
      </c>
      <c r="B728" s="153"/>
      <c r="C728" s="100"/>
      <c r="D728" s="68"/>
      <c r="AM728"/>
      <c r="BO728" s="154" t="s">
        <v>6312</v>
      </c>
      <c r="BP728" s="154" t="s">
        <v>5832</v>
      </c>
      <c r="BQ728" s="110" t="s">
        <v>5832</v>
      </c>
      <c r="BR728" s="110" t="s">
        <v>5440</v>
      </c>
      <c r="BS728" s="110" t="s">
        <v>5440</v>
      </c>
      <c r="BT728" s="110" t="s">
        <v>5440</v>
      </c>
      <c r="BU728" s="110" t="s">
        <v>5440</v>
      </c>
      <c r="BV728" s="110" t="s">
        <v>5440</v>
      </c>
      <c r="BW728" s="110" t="s">
        <v>5440</v>
      </c>
      <c r="BX728" s="110" t="s">
        <v>14</v>
      </c>
      <c r="BY728" s="110" t="e">
        <f>VLOOKUP(BO728,#REF!,10,0)</f>
        <v>#REF!</v>
      </c>
      <c r="BZ728" s="110"/>
    </row>
    <row r="729" spans="1:78" x14ac:dyDescent="0.2">
      <c r="A729" s="153" t="s">
        <v>2213</v>
      </c>
      <c r="B729" s="153"/>
      <c r="C729" s="100"/>
      <c r="D729" s="68"/>
      <c r="AM729"/>
      <c r="BO729" s="154" t="s">
        <v>4400</v>
      </c>
      <c r="BP729" s="154" t="s">
        <v>5832</v>
      </c>
      <c r="BQ729" s="110" t="s">
        <v>5440</v>
      </c>
      <c r="BR729" s="110" t="s">
        <v>5440</v>
      </c>
      <c r="BS729" s="110" t="s">
        <v>5440</v>
      </c>
      <c r="BT729" s="110" t="s">
        <v>5440</v>
      </c>
      <c r="BU729" s="110" t="s">
        <v>5440</v>
      </c>
      <c r="BV729" s="110" t="s">
        <v>5440</v>
      </c>
      <c r="BW729" s="110" t="s">
        <v>5832</v>
      </c>
      <c r="BX729" s="110" t="s">
        <v>14</v>
      </c>
      <c r="BY729" s="110" t="e">
        <f>VLOOKUP(BO729,#REF!,10,0)</f>
        <v>#REF!</v>
      </c>
      <c r="BZ729" s="110"/>
    </row>
    <row r="730" spans="1:78" x14ac:dyDescent="0.2">
      <c r="A730" s="153" t="s">
        <v>2215</v>
      </c>
      <c r="B730" s="153"/>
      <c r="C730" s="100"/>
      <c r="D730" s="68"/>
      <c r="AM730"/>
      <c r="BO730" s="154" t="s">
        <v>6313</v>
      </c>
      <c r="BP730" s="154" t="s">
        <v>3512</v>
      </c>
      <c r="BQ730" s="110" t="s">
        <v>5440</v>
      </c>
      <c r="BR730" s="110" t="s">
        <v>5440</v>
      </c>
      <c r="BS730" s="110" t="s">
        <v>5440</v>
      </c>
      <c r="BT730" s="110" t="s">
        <v>5440</v>
      </c>
      <c r="BU730" s="110" t="s">
        <v>5440</v>
      </c>
      <c r="BV730" s="110" t="s">
        <v>5440</v>
      </c>
      <c r="BW730" s="110" t="s">
        <v>5832</v>
      </c>
      <c r="BX730" s="110" t="s">
        <v>14</v>
      </c>
      <c r="BY730" s="110" t="e">
        <f>VLOOKUP(BO730,#REF!,10,0)</f>
        <v>#REF!</v>
      </c>
      <c r="BZ730" s="110"/>
    </row>
    <row r="731" spans="1:78" x14ac:dyDescent="0.2">
      <c r="A731" s="153" t="s">
        <v>2218</v>
      </c>
      <c r="B731" s="153"/>
      <c r="C731" s="100"/>
      <c r="D731" s="68"/>
      <c r="AM731"/>
      <c r="BO731" s="154" t="s">
        <v>4053</v>
      </c>
      <c r="BP731" s="154" t="s">
        <v>3512</v>
      </c>
      <c r="BQ731" s="110" t="s">
        <v>5440</v>
      </c>
      <c r="BR731" s="110" t="s">
        <v>5440</v>
      </c>
      <c r="BS731" s="110" t="s">
        <v>5440</v>
      </c>
      <c r="BT731" s="110" t="s">
        <v>5440</v>
      </c>
      <c r="BU731" s="110" t="s">
        <v>5440</v>
      </c>
      <c r="BV731" s="110" t="s">
        <v>5440</v>
      </c>
      <c r="BW731" s="110" t="s">
        <v>5832</v>
      </c>
      <c r="BX731" s="110" t="s">
        <v>14</v>
      </c>
      <c r="BY731" s="110" t="e">
        <f>VLOOKUP(BO731,#REF!,10,0)</f>
        <v>#REF!</v>
      </c>
      <c r="BZ731" s="110"/>
    </row>
    <row r="732" spans="1:78" x14ac:dyDescent="0.2">
      <c r="A732" s="153" t="s">
        <v>2221</v>
      </c>
      <c r="B732" s="153"/>
      <c r="C732" s="100"/>
      <c r="D732" s="68"/>
      <c r="AM732"/>
      <c r="BO732" s="154" t="s">
        <v>6314</v>
      </c>
      <c r="BP732" s="154" t="s">
        <v>3512</v>
      </c>
      <c r="BQ732" s="110" t="s">
        <v>5440</v>
      </c>
      <c r="BR732" s="110" t="s">
        <v>5440</v>
      </c>
      <c r="BS732" s="110" t="s">
        <v>5440</v>
      </c>
      <c r="BT732" s="110" t="s">
        <v>5440</v>
      </c>
      <c r="BU732" s="110" t="s">
        <v>5440</v>
      </c>
      <c r="BV732" s="110" t="s">
        <v>5440</v>
      </c>
      <c r="BW732" s="110" t="s">
        <v>5832</v>
      </c>
      <c r="BX732" s="110" t="s">
        <v>14</v>
      </c>
      <c r="BY732" s="110" t="e">
        <f>VLOOKUP(BO732,#REF!,10,0)</f>
        <v>#REF!</v>
      </c>
      <c r="BZ732" s="110"/>
    </row>
    <row r="733" spans="1:78" x14ac:dyDescent="0.2">
      <c r="A733" s="153" t="s">
        <v>2224</v>
      </c>
      <c r="B733" s="153"/>
      <c r="C733" s="100"/>
      <c r="D733" s="68"/>
      <c r="AM733"/>
      <c r="BO733" s="154" t="s">
        <v>893</v>
      </c>
      <c r="BP733" s="154" t="s">
        <v>3512</v>
      </c>
      <c r="BQ733" s="110" t="s">
        <v>5440</v>
      </c>
      <c r="BR733" s="110" t="s">
        <v>5440</v>
      </c>
      <c r="BS733" s="110" t="s">
        <v>5440</v>
      </c>
      <c r="BT733" s="110" t="s">
        <v>5440</v>
      </c>
      <c r="BU733" s="110" t="s">
        <v>5440</v>
      </c>
      <c r="BV733" s="110" t="s">
        <v>5440</v>
      </c>
      <c r="BW733" s="110" t="s">
        <v>5832</v>
      </c>
      <c r="BX733" s="110" t="s">
        <v>14</v>
      </c>
      <c r="BY733" s="110" t="e">
        <f>VLOOKUP(BO733,#REF!,10,0)</f>
        <v>#REF!</v>
      </c>
      <c r="BZ733" s="110"/>
    </row>
    <row r="734" spans="1:78" x14ac:dyDescent="0.2">
      <c r="A734" s="153" t="s">
        <v>2227</v>
      </c>
      <c r="B734" s="153"/>
      <c r="C734" s="100"/>
      <c r="D734" s="68"/>
      <c r="AM734"/>
      <c r="BO734" s="154" t="s">
        <v>5138</v>
      </c>
      <c r="BP734" s="154" t="s">
        <v>3512</v>
      </c>
      <c r="BQ734" s="110" t="s">
        <v>5440</v>
      </c>
      <c r="BR734" s="110" t="s">
        <v>5440</v>
      </c>
      <c r="BS734" s="110" t="s">
        <v>5440</v>
      </c>
      <c r="BT734" s="110" t="s">
        <v>5440</v>
      </c>
      <c r="BU734" s="110" t="s">
        <v>5440</v>
      </c>
      <c r="BV734" s="110" t="s">
        <v>5440</v>
      </c>
      <c r="BW734" s="110" t="s">
        <v>5832</v>
      </c>
      <c r="BX734" s="110" t="s">
        <v>14</v>
      </c>
      <c r="BY734" s="110" t="e">
        <f>VLOOKUP(BO734,#REF!,10,0)</f>
        <v>#REF!</v>
      </c>
      <c r="BZ734" s="110"/>
    </row>
    <row r="735" spans="1:78" x14ac:dyDescent="0.2">
      <c r="A735" s="153" t="s">
        <v>2230</v>
      </c>
      <c r="B735" s="153"/>
      <c r="C735" s="100"/>
      <c r="D735" s="68"/>
      <c r="AM735"/>
      <c r="BO735" s="154" t="s">
        <v>4322</v>
      </c>
      <c r="BP735" s="154" t="s">
        <v>3512</v>
      </c>
      <c r="BQ735" s="110" t="s">
        <v>5440</v>
      </c>
      <c r="BR735" s="110" t="s">
        <v>5440</v>
      </c>
      <c r="BS735" s="110" t="s">
        <v>5440</v>
      </c>
      <c r="BT735" s="110" t="s">
        <v>5440</v>
      </c>
      <c r="BU735" s="110" t="s">
        <v>5440</v>
      </c>
      <c r="BV735" s="110" t="s">
        <v>5440</v>
      </c>
      <c r="BW735" s="110" t="s">
        <v>5832</v>
      </c>
      <c r="BX735" s="110" t="s">
        <v>14</v>
      </c>
      <c r="BY735" s="110" t="e">
        <f>VLOOKUP(BO735,#REF!,10,0)</f>
        <v>#REF!</v>
      </c>
      <c r="BZ735" s="110"/>
    </row>
    <row r="736" spans="1:78" x14ac:dyDescent="0.2">
      <c r="A736" s="153" t="s">
        <v>2233</v>
      </c>
      <c r="B736" s="153"/>
      <c r="C736" s="100"/>
      <c r="D736" s="68"/>
      <c r="AM736"/>
      <c r="BO736" s="154" t="s">
        <v>6315</v>
      </c>
      <c r="BP736" s="154" t="s">
        <v>3512</v>
      </c>
      <c r="BQ736" s="110" t="s">
        <v>5440</v>
      </c>
      <c r="BR736" s="110" t="s">
        <v>5440</v>
      </c>
      <c r="BS736" s="110" t="s">
        <v>5832</v>
      </c>
      <c r="BT736" s="110" t="s">
        <v>5832</v>
      </c>
      <c r="BU736" s="110" t="s">
        <v>5440</v>
      </c>
      <c r="BV736" s="110" t="s">
        <v>5440</v>
      </c>
      <c r="BW736" s="110" t="s">
        <v>5440</v>
      </c>
      <c r="BX736" s="110" t="s">
        <v>14</v>
      </c>
      <c r="BY736" s="110" t="e">
        <f>VLOOKUP(BO736,#REF!,10,0)</f>
        <v>#REF!</v>
      </c>
      <c r="BZ736" s="110"/>
    </row>
    <row r="737" spans="1:78" x14ac:dyDescent="0.2">
      <c r="A737" s="153" t="s">
        <v>2235</v>
      </c>
      <c r="B737" s="153"/>
      <c r="C737" s="100"/>
      <c r="D737" s="68"/>
      <c r="AM737"/>
      <c r="BO737" s="154" t="s">
        <v>6316</v>
      </c>
      <c r="BP737" s="154" t="s">
        <v>3512</v>
      </c>
      <c r="BQ737" s="110" t="s">
        <v>5440</v>
      </c>
      <c r="BR737" s="110" t="s">
        <v>5440</v>
      </c>
      <c r="BS737" s="110" t="s">
        <v>5440</v>
      </c>
      <c r="BT737" s="110" t="s">
        <v>5440</v>
      </c>
      <c r="BU737" s="110" t="s">
        <v>5440</v>
      </c>
      <c r="BV737" s="110" t="s">
        <v>5440</v>
      </c>
      <c r="BW737" s="110" t="s">
        <v>5832</v>
      </c>
      <c r="BX737" s="110" t="s">
        <v>14</v>
      </c>
      <c r="BY737" s="110" t="e">
        <f>VLOOKUP(BO737,#REF!,10,0)</f>
        <v>#REF!</v>
      </c>
      <c r="BZ737" s="110"/>
    </row>
    <row r="738" spans="1:78" x14ac:dyDescent="0.2">
      <c r="A738" s="153" t="s">
        <v>2238</v>
      </c>
      <c r="B738" s="153"/>
      <c r="C738" s="100"/>
      <c r="D738" s="68"/>
      <c r="AM738"/>
      <c r="BO738" s="154" t="s">
        <v>6317</v>
      </c>
      <c r="BP738" s="154" t="s">
        <v>3512</v>
      </c>
      <c r="BQ738" s="110" t="s">
        <v>5440</v>
      </c>
      <c r="BR738" s="110" t="s">
        <v>5440</v>
      </c>
      <c r="BS738" s="110" t="s">
        <v>5440</v>
      </c>
      <c r="BT738" s="110" t="s">
        <v>5440</v>
      </c>
      <c r="BU738" s="110" t="s">
        <v>5832</v>
      </c>
      <c r="BV738" s="110" t="s">
        <v>5440</v>
      </c>
      <c r="BW738" s="110" t="s">
        <v>5440</v>
      </c>
      <c r="BX738" s="110" t="s">
        <v>14</v>
      </c>
      <c r="BY738" s="110" t="e">
        <f>VLOOKUP(BO738,#REF!,10,0)</f>
        <v>#REF!</v>
      </c>
      <c r="BZ738" s="149"/>
    </row>
    <row r="739" spans="1:78" x14ac:dyDescent="0.2">
      <c r="A739" s="153" t="s">
        <v>2241</v>
      </c>
      <c r="B739" s="153"/>
      <c r="C739" s="100"/>
      <c r="D739" s="68"/>
      <c r="AM739"/>
      <c r="BO739" s="154" t="s">
        <v>6318</v>
      </c>
      <c r="BP739" s="154" t="s">
        <v>5832</v>
      </c>
      <c r="BQ739" s="110" t="s">
        <v>5440</v>
      </c>
      <c r="BR739" s="110" t="s">
        <v>5440</v>
      </c>
      <c r="BS739" s="110" t="s">
        <v>5832</v>
      </c>
      <c r="BT739" s="110" t="s">
        <v>5832</v>
      </c>
      <c r="BU739" s="110" t="s">
        <v>5440</v>
      </c>
      <c r="BV739" s="110" t="s">
        <v>5440</v>
      </c>
      <c r="BW739" s="110" t="s">
        <v>5440</v>
      </c>
      <c r="BX739" s="110" t="s">
        <v>14</v>
      </c>
      <c r="BY739" s="110" t="e">
        <f>VLOOKUP(BO739,#REF!,10,0)</f>
        <v>#REF!</v>
      </c>
      <c r="BZ739" s="110"/>
    </row>
    <row r="740" spans="1:78" x14ac:dyDescent="0.2">
      <c r="A740" s="153" t="s">
        <v>2244</v>
      </c>
      <c r="B740" s="153"/>
      <c r="C740" s="100"/>
      <c r="D740" s="68"/>
      <c r="AM740"/>
      <c r="BO740" s="154" t="s">
        <v>6319</v>
      </c>
      <c r="BP740" s="154" t="s">
        <v>5832</v>
      </c>
      <c r="BQ740" s="110" t="s">
        <v>5440</v>
      </c>
      <c r="BR740" s="110" t="s">
        <v>5440</v>
      </c>
      <c r="BS740" s="110" t="s">
        <v>5832</v>
      </c>
      <c r="BT740" s="110" t="s">
        <v>5832</v>
      </c>
      <c r="BU740" s="110" t="s">
        <v>5440</v>
      </c>
      <c r="BV740" s="110" t="s">
        <v>5440</v>
      </c>
      <c r="BW740" s="110" t="s">
        <v>5440</v>
      </c>
      <c r="BX740" s="110" t="s">
        <v>14</v>
      </c>
      <c r="BY740" s="110" t="e">
        <f>VLOOKUP(BO740,#REF!,10,0)</f>
        <v>#REF!</v>
      </c>
      <c r="BZ740" s="110"/>
    </row>
    <row r="741" spans="1:78" x14ac:dyDescent="0.2">
      <c r="A741" s="153" t="s">
        <v>2247</v>
      </c>
      <c r="B741" s="153"/>
      <c r="C741" s="100"/>
      <c r="D741" s="68"/>
      <c r="AM741"/>
      <c r="BO741" s="154" t="s">
        <v>1758</v>
      </c>
      <c r="BP741" s="154" t="s">
        <v>3512</v>
      </c>
      <c r="BQ741" s="110" t="s">
        <v>5440</v>
      </c>
      <c r="BR741" s="110" t="s">
        <v>5440</v>
      </c>
      <c r="BS741" s="110" t="s">
        <v>5440</v>
      </c>
      <c r="BT741" s="110" t="s">
        <v>5440</v>
      </c>
      <c r="BU741" s="110" t="s">
        <v>5440</v>
      </c>
      <c r="BV741" s="110" t="s">
        <v>5440</v>
      </c>
      <c r="BW741" s="110" t="s">
        <v>5832</v>
      </c>
      <c r="BX741" s="110" t="s">
        <v>14</v>
      </c>
      <c r="BY741" s="110" t="e">
        <f>VLOOKUP(BO741,#REF!,10,0)</f>
        <v>#REF!</v>
      </c>
      <c r="BZ741" s="110"/>
    </row>
    <row r="742" spans="1:78" x14ac:dyDescent="0.2">
      <c r="A742" s="153" t="s">
        <v>2250</v>
      </c>
      <c r="B742" s="153"/>
      <c r="C742" s="100"/>
      <c r="D742" s="68"/>
      <c r="AM742"/>
      <c r="BO742" s="154" t="s">
        <v>6320</v>
      </c>
      <c r="BP742" s="154" t="s">
        <v>5832</v>
      </c>
      <c r="BQ742" s="110" t="s">
        <v>5832</v>
      </c>
      <c r="BR742" s="110" t="s">
        <v>5440</v>
      </c>
      <c r="BS742" s="110" t="s">
        <v>5440</v>
      </c>
      <c r="BT742" s="110" t="s">
        <v>5440</v>
      </c>
      <c r="BU742" s="110" t="s">
        <v>5440</v>
      </c>
      <c r="BV742" s="110" t="s">
        <v>5440</v>
      </c>
      <c r="BW742" s="110" t="s">
        <v>5440</v>
      </c>
      <c r="BX742" s="110" t="s">
        <v>14</v>
      </c>
      <c r="BY742" s="110" t="e">
        <f>VLOOKUP(BO742,#REF!,10,0)</f>
        <v>#REF!</v>
      </c>
      <c r="BZ742" s="110"/>
    </row>
    <row r="743" spans="1:78" x14ac:dyDescent="0.2">
      <c r="A743" s="153" t="s">
        <v>2252</v>
      </c>
      <c r="B743" s="153"/>
      <c r="C743" s="100"/>
      <c r="D743" s="68"/>
      <c r="AM743"/>
      <c r="BO743" s="154" t="s">
        <v>5954</v>
      </c>
      <c r="BP743" s="154" t="s">
        <v>3512</v>
      </c>
      <c r="BQ743" s="110" t="s">
        <v>5440</v>
      </c>
      <c r="BR743" s="110" t="s">
        <v>5832</v>
      </c>
      <c r="BS743" s="110" t="s">
        <v>5440</v>
      </c>
      <c r="BT743" s="110" t="s">
        <v>5440</v>
      </c>
      <c r="BU743" s="110" t="s">
        <v>5440</v>
      </c>
      <c r="BV743" s="110" t="s">
        <v>5440</v>
      </c>
      <c r="BW743" s="110" t="s">
        <v>5440</v>
      </c>
      <c r="BX743" s="110" t="s">
        <v>14</v>
      </c>
      <c r="BY743" s="110" t="e">
        <f>VLOOKUP(BO743,#REF!,10,0)</f>
        <v>#REF!</v>
      </c>
      <c r="BZ743" s="110"/>
    </row>
    <row r="744" spans="1:78" x14ac:dyDescent="0.2">
      <c r="A744" s="153" t="s">
        <v>2255</v>
      </c>
      <c r="B744" s="153"/>
      <c r="C744" s="100"/>
      <c r="D744" s="68"/>
      <c r="AM744"/>
      <c r="BO744" s="154" t="s">
        <v>360</v>
      </c>
      <c r="BP744" s="154" t="s">
        <v>3512</v>
      </c>
      <c r="BQ744" s="110" t="s">
        <v>5440</v>
      </c>
      <c r="BR744" s="110" t="s">
        <v>5440</v>
      </c>
      <c r="BS744" s="110" t="s">
        <v>5440</v>
      </c>
      <c r="BT744" s="110" t="s">
        <v>5440</v>
      </c>
      <c r="BU744" s="110" t="s">
        <v>5440</v>
      </c>
      <c r="BV744" s="110" t="s">
        <v>5440</v>
      </c>
      <c r="BW744" s="110" t="s">
        <v>5832</v>
      </c>
      <c r="BX744" s="110" t="s">
        <v>14</v>
      </c>
      <c r="BY744" s="110" t="e">
        <f>VLOOKUP(BO744,#REF!,10,0)</f>
        <v>#REF!</v>
      </c>
      <c r="BZ744" s="110"/>
    </row>
    <row r="745" spans="1:78" x14ac:dyDescent="0.2">
      <c r="A745" s="153" t="s">
        <v>2257</v>
      </c>
      <c r="B745" s="153"/>
      <c r="C745" s="100"/>
      <c r="D745" s="68"/>
      <c r="AM745"/>
      <c r="BO745" s="154" t="s">
        <v>6321</v>
      </c>
      <c r="BP745" s="154" t="s">
        <v>3512</v>
      </c>
      <c r="BQ745" s="110" t="s">
        <v>5440</v>
      </c>
      <c r="BR745" s="110" t="s">
        <v>5440</v>
      </c>
      <c r="BS745" s="110" t="s">
        <v>5440</v>
      </c>
      <c r="BT745" s="110" t="s">
        <v>5440</v>
      </c>
      <c r="BU745" s="110" t="s">
        <v>5440</v>
      </c>
      <c r="BV745" s="110" t="s">
        <v>5440</v>
      </c>
      <c r="BW745" s="110" t="s">
        <v>5832</v>
      </c>
      <c r="BX745" s="110" t="s">
        <v>14</v>
      </c>
      <c r="BY745" s="110" t="e">
        <f>VLOOKUP(BO745,#REF!,10,0)</f>
        <v>#REF!</v>
      </c>
      <c r="BZ745" s="110"/>
    </row>
    <row r="746" spans="1:78" x14ac:dyDescent="0.2">
      <c r="A746" s="153" t="s">
        <v>2259</v>
      </c>
      <c r="B746" s="153"/>
      <c r="C746" s="100"/>
      <c r="D746" s="68"/>
      <c r="AM746"/>
      <c r="BO746" s="154" t="s">
        <v>6322</v>
      </c>
      <c r="BP746" s="154" t="s">
        <v>5832</v>
      </c>
      <c r="BQ746" s="110" t="s">
        <v>5832</v>
      </c>
      <c r="BR746" s="110" t="s">
        <v>5440</v>
      </c>
      <c r="BS746" s="110" t="s">
        <v>5440</v>
      </c>
      <c r="BT746" s="110" t="s">
        <v>5440</v>
      </c>
      <c r="BU746" s="110" t="s">
        <v>5440</v>
      </c>
      <c r="BV746" s="110" t="s">
        <v>5440</v>
      </c>
      <c r="BW746" s="110" t="s">
        <v>5440</v>
      </c>
      <c r="BX746" s="110" t="s">
        <v>14</v>
      </c>
      <c r="BY746" s="110" t="e">
        <f>VLOOKUP(BO746,#REF!,10,0)</f>
        <v>#REF!</v>
      </c>
      <c r="BZ746" s="110"/>
    </row>
    <row r="747" spans="1:78" x14ac:dyDescent="0.2">
      <c r="A747" s="153" t="s">
        <v>2262</v>
      </c>
      <c r="B747" s="153"/>
      <c r="C747" s="100"/>
      <c r="D747" s="68"/>
      <c r="AM747"/>
      <c r="BO747" s="154" t="s">
        <v>6323</v>
      </c>
      <c r="BP747" s="154" t="s">
        <v>5832</v>
      </c>
      <c r="BQ747" s="110" t="s">
        <v>5832</v>
      </c>
      <c r="BR747" s="110" t="s">
        <v>5440</v>
      </c>
      <c r="BS747" s="110" t="s">
        <v>5440</v>
      </c>
      <c r="BT747" s="110" t="s">
        <v>5440</v>
      </c>
      <c r="BU747" s="110" t="s">
        <v>5440</v>
      </c>
      <c r="BV747" s="110" t="s">
        <v>5440</v>
      </c>
      <c r="BW747" s="110" t="s">
        <v>5440</v>
      </c>
      <c r="BX747" s="110" t="s">
        <v>14</v>
      </c>
      <c r="BY747" s="110" t="e">
        <f>VLOOKUP(BO747,#REF!,10,0)</f>
        <v>#REF!</v>
      </c>
      <c r="BZ747" s="110"/>
    </row>
    <row r="748" spans="1:78" x14ac:dyDescent="0.2">
      <c r="A748" s="153" t="s">
        <v>2265</v>
      </c>
      <c r="B748" s="153"/>
      <c r="C748" s="100"/>
      <c r="D748" s="68"/>
      <c r="AM748"/>
      <c r="BO748" s="154" t="s">
        <v>3523</v>
      </c>
      <c r="BP748" s="154" t="s">
        <v>3512</v>
      </c>
      <c r="BQ748" s="110" t="s">
        <v>5440</v>
      </c>
      <c r="BR748" s="110" t="s">
        <v>5440</v>
      </c>
      <c r="BS748" s="110" t="s">
        <v>5440</v>
      </c>
      <c r="BT748" s="110" t="s">
        <v>5440</v>
      </c>
      <c r="BU748" s="110" t="s">
        <v>5440</v>
      </c>
      <c r="BV748" s="110" t="s">
        <v>5440</v>
      </c>
      <c r="BW748" s="110" t="s">
        <v>5832</v>
      </c>
      <c r="BX748" s="110" t="s">
        <v>14</v>
      </c>
      <c r="BY748" s="110" t="e">
        <f>VLOOKUP(BO748,#REF!,10,0)</f>
        <v>#REF!</v>
      </c>
      <c r="BZ748" s="110"/>
    </row>
    <row r="749" spans="1:78" x14ac:dyDescent="0.2">
      <c r="A749" s="153" t="s">
        <v>2268</v>
      </c>
      <c r="B749" s="153"/>
      <c r="C749" s="100"/>
      <c r="D749" s="68"/>
      <c r="AM749"/>
      <c r="BO749" s="154" t="s">
        <v>1032</v>
      </c>
      <c r="BP749" s="154" t="s">
        <v>3512</v>
      </c>
      <c r="BQ749" s="110" t="s">
        <v>5440</v>
      </c>
      <c r="BR749" s="110" t="s">
        <v>5440</v>
      </c>
      <c r="BS749" s="110" t="s">
        <v>5440</v>
      </c>
      <c r="BT749" s="110" t="s">
        <v>5440</v>
      </c>
      <c r="BU749" s="110" t="s">
        <v>5440</v>
      </c>
      <c r="BV749" s="110" t="s">
        <v>5440</v>
      </c>
      <c r="BW749" s="110" t="s">
        <v>5832</v>
      </c>
      <c r="BX749" s="110" t="s">
        <v>14</v>
      </c>
      <c r="BY749" s="110" t="e">
        <f>VLOOKUP(BO749,#REF!,10,0)</f>
        <v>#REF!</v>
      </c>
      <c r="BZ749" s="110"/>
    </row>
    <row r="750" spans="1:78" x14ac:dyDescent="0.2">
      <c r="A750" s="153" t="s">
        <v>2270</v>
      </c>
      <c r="B750" s="153"/>
      <c r="C750" s="100"/>
      <c r="D750" s="68"/>
      <c r="AM750"/>
      <c r="BO750" s="154" t="s">
        <v>2411</v>
      </c>
      <c r="BP750" s="154" t="s">
        <v>3512</v>
      </c>
      <c r="BQ750" s="110" t="s">
        <v>5440</v>
      </c>
      <c r="BR750" s="110" t="s">
        <v>5440</v>
      </c>
      <c r="BS750" s="110" t="s">
        <v>5440</v>
      </c>
      <c r="BT750" s="110" t="s">
        <v>5440</v>
      </c>
      <c r="BU750" s="110" t="s">
        <v>5440</v>
      </c>
      <c r="BV750" s="110" t="s">
        <v>5440</v>
      </c>
      <c r="BW750" s="110" t="s">
        <v>5832</v>
      </c>
      <c r="BX750" s="110" t="s">
        <v>14</v>
      </c>
      <c r="BY750" s="110" t="e">
        <f>VLOOKUP(BO750,#REF!,10,0)</f>
        <v>#REF!</v>
      </c>
      <c r="BZ750" s="110"/>
    </row>
    <row r="751" spans="1:78" x14ac:dyDescent="0.2">
      <c r="A751" s="153" t="s">
        <v>2272</v>
      </c>
      <c r="B751" s="153"/>
      <c r="C751" s="100"/>
      <c r="D751" s="68"/>
      <c r="AM751"/>
      <c r="BO751" s="154" t="s">
        <v>2537</v>
      </c>
      <c r="BP751" s="154" t="s">
        <v>3512</v>
      </c>
      <c r="BQ751" s="110" t="s">
        <v>5440</v>
      </c>
      <c r="BR751" s="110" t="s">
        <v>5440</v>
      </c>
      <c r="BS751" s="110" t="s">
        <v>5440</v>
      </c>
      <c r="BT751" s="110" t="s">
        <v>5440</v>
      </c>
      <c r="BU751" s="110" t="s">
        <v>5440</v>
      </c>
      <c r="BV751" s="110" t="s">
        <v>5440</v>
      </c>
      <c r="BW751" s="110" t="s">
        <v>5832</v>
      </c>
      <c r="BX751" s="110" t="s">
        <v>14</v>
      </c>
      <c r="BY751" s="110" t="e">
        <f>VLOOKUP(BO751,#REF!,10,0)</f>
        <v>#REF!</v>
      </c>
      <c r="BZ751" s="110"/>
    </row>
    <row r="752" spans="1:78" x14ac:dyDescent="0.2">
      <c r="A752" s="153" t="s">
        <v>2274</v>
      </c>
      <c r="B752" s="153"/>
      <c r="C752" s="100"/>
      <c r="D752" s="68"/>
      <c r="AM752"/>
      <c r="BO752" s="154" t="s">
        <v>4056</v>
      </c>
      <c r="BP752" s="154" t="s">
        <v>3512</v>
      </c>
      <c r="BQ752" s="110" t="s">
        <v>5440</v>
      </c>
      <c r="BR752" s="110" t="s">
        <v>5440</v>
      </c>
      <c r="BS752" s="110" t="s">
        <v>5440</v>
      </c>
      <c r="BT752" s="110" t="s">
        <v>5440</v>
      </c>
      <c r="BU752" s="110" t="s">
        <v>5440</v>
      </c>
      <c r="BV752" s="110" t="s">
        <v>5440</v>
      </c>
      <c r="BW752" s="110" t="s">
        <v>5832</v>
      </c>
      <c r="BX752" s="110" t="s">
        <v>14</v>
      </c>
      <c r="BY752" s="110" t="e">
        <f>VLOOKUP(BO752,#REF!,10,0)</f>
        <v>#REF!</v>
      </c>
      <c r="BZ752" s="110"/>
    </row>
    <row r="753" spans="1:78" x14ac:dyDescent="0.2">
      <c r="A753" s="153" t="s">
        <v>2276</v>
      </c>
      <c r="B753" s="153"/>
      <c r="C753" s="100"/>
      <c r="D753" s="68"/>
      <c r="AM753"/>
      <c r="BO753" s="154" t="s">
        <v>6324</v>
      </c>
      <c r="BP753" s="154" t="s">
        <v>3512</v>
      </c>
      <c r="BQ753" s="110" t="s">
        <v>5440</v>
      </c>
      <c r="BR753" s="110" t="s">
        <v>5440</v>
      </c>
      <c r="BS753" s="110" t="s">
        <v>5440</v>
      </c>
      <c r="BT753" s="110" t="s">
        <v>5440</v>
      </c>
      <c r="BU753" s="110" t="s">
        <v>5440</v>
      </c>
      <c r="BV753" s="110" t="s">
        <v>5440</v>
      </c>
      <c r="BW753" s="110" t="s">
        <v>5832</v>
      </c>
      <c r="BX753" s="110" t="s">
        <v>14</v>
      </c>
      <c r="BY753" s="110" t="e">
        <f>VLOOKUP(BO753,#REF!,10,0)</f>
        <v>#REF!</v>
      </c>
      <c r="BZ753" s="110"/>
    </row>
    <row r="754" spans="1:78" x14ac:dyDescent="0.2">
      <c r="A754" s="153" t="s">
        <v>2279</v>
      </c>
      <c r="B754" s="153"/>
      <c r="C754" s="100"/>
      <c r="D754" s="68"/>
      <c r="AM754"/>
      <c r="BO754" s="154" t="s">
        <v>638</v>
      </c>
      <c r="BP754" s="154" t="s">
        <v>3512</v>
      </c>
      <c r="BQ754" s="110" t="s">
        <v>5440</v>
      </c>
      <c r="BR754" s="110" t="s">
        <v>5440</v>
      </c>
      <c r="BS754" s="110" t="s">
        <v>5440</v>
      </c>
      <c r="BT754" s="110" t="s">
        <v>5440</v>
      </c>
      <c r="BU754" s="110" t="s">
        <v>5440</v>
      </c>
      <c r="BV754" s="110" t="s">
        <v>5440</v>
      </c>
      <c r="BW754" s="110" t="s">
        <v>5832</v>
      </c>
      <c r="BX754" s="110" t="s">
        <v>14</v>
      </c>
      <c r="BY754" s="110" t="e">
        <f>VLOOKUP(BO754,#REF!,10,0)</f>
        <v>#REF!</v>
      </c>
      <c r="BZ754" s="110"/>
    </row>
    <row r="755" spans="1:78" x14ac:dyDescent="0.2">
      <c r="A755" s="153" t="s">
        <v>2281</v>
      </c>
      <c r="B755" s="153"/>
      <c r="C755" s="100"/>
      <c r="D755" s="68"/>
      <c r="AM755"/>
      <c r="BO755" s="154" t="s">
        <v>6325</v>
      </c>
      <c r="BP755" s="154" t="s">
        <v>3512</v>
      </c>
      <c r="BQ755" s="110" t="s">
        <v>5440</v>
      </c>
      <c r="BR755" s="110" t="s">
        <v>5440</v>
      </c>
      <c r="BS755" s="110" t="s">
        <v>5440</v>
      </c>
      <c r="BT755" s="110" t="s">
        <v>5440</v>
      </c>
      <c r="BU755" s="110" t="s">
        <v>5440</v>
      </c>
      <c r="BV755" s="110" t="s">
        <v>5832</v>
      </c>
      <c r="BW755" s="110" t="s">
        <v>5440</v>
      </c>
      <c r="BX755" s="110" t="s">
        <v>14</v>
      </c>
      <c r="BY755" s="110" t="e">
        <f>VLOOKUP(BO755,#REF!,10,0)</f>
        <v>#REF!</v>
      </c>
      <c r="BZ755" s="149"/>
    </row>
    <row r="756" spans="1:78" x14ac:dyDescent="0.2">
      <c r="A756" s="153" t="s">
        <v>2283</v>
      </c>
      <c r="B756" s="153"/>
      <c r="C756" s="100"/>
      <c r="D756" s="68"/>
      <c r="AM756"/>
      <c r="BO756" s="154" t="s">
        <v>3327</v>
      </c>
      <c r="BP756" s="154" t="s">
        <v>3512</v>
      </c>
      <c r="BQ756" s="110" t="s">
        <v>5440</v>
      </c>
      <c r="BR756" s="110" t="s">
        <v>5440</v>
      </c>
      <c r="BS756" s="110" t="s">
        <v>5440</v>
      </c>
      <c r="BT756" s="110" t="s">
        <v>5440</v>
      </c>
      <c r="BU756" s="110" t="s">
        <v>5440</v>
      </c>
      <c r="BV756" s="110" t="s">
        <v>5440</v>
      </c>
      <c r="BW756" s="110" t="s">
        <v>5832</v>
      </c>
      <c r="BX756" s="110" t="s">
        <v>14</v>
      </c>
      <c r="BY756" s="110" t="e">
        <f>VLOOKUP(BO756,#REF!,10,0)</f>
        <v>#REF!</v>
      </c>
      <c r="BZ756" s="110"/>
    </row>
    <row r="757" spans="1:78" x14ac:dyDescent="0.2">
      <c r="A757" s="153" t="s">
        <v>2285</v>
      </c>
      <c r="B757" s="153"/>
      <c r="C757" s="100"/>
      <c r="D757" s="68"/>
      <c r="AM757"/>
      <c r="BO757" s="154" t="s">
        <v>3071</v>
      </c>
      <c r="BP757" s="154" t="s">
        <v>3512</v>
      </c>
      <c r="BQ757" s="110" t="s">
        <v>5440</v>
      </c>
      <c r="BR757" s="110" t="s">
        <v>5440</v>
      </c>
      <c r="BS757" s="110" t="s">
        <v>5440</v>
      </c>
      <c r="BT757" s="110" t="s">
        <v>5440</v>
      </c>
      <c r="BU757" s="110" t="s">
        <v>5440</v>
      </c>
      <c r="BV757" s="110" t="s">
        <v>5440</v>
      </c>
      <c r="BW757" s="110" t="s">
        <v>5832</v>
      </c>
      <c r="BX757" s="110" t="s">
        <v>14</v>
      </c>
      <c r="BY757" s="110" t="e">
        <f>VLOOKUP(BO757,#REF!,10,0)</f>
        <v>#REF!</v>
      </c>
      <c r="BZ757" s="110"/>
    </row>
    <row r="758" spans="1:78" x14ac:dyDescent="0.2">
      <c r="A758" s="153" t="s">
        <v>2287</v>
      </c>
      <c r="B758" s="153"/>
      <c r="C758" s="100"/>
      <c r="D758" s="68"/>
      <c r="AM758"/>
      <c r="BO758" s="154" t="s">
        <v>943</v>
      </c>
      <c r="BP758" s="154" t="s">
        <v>3512</v>
      </c>
      <c r="BQ758" s="110" t="s">
        <v>5440</v>
      </c>
      <c r="BR758" s="110" t="s">
        <v>5440</v>
      </c>
      <c r="BS758" s="110" t="s">
        <v>5440</v>
      </c>
      <c r="BT758" s="110" t="s">
        <v>5440</v>
      </c>
      <c r="BU758" s="110" t="s">
        <v>5440</v>
      </c>
      <c r="BV758" s="110" t="s">
        <v>5440</v>
      </c>
      <c r="BW758" s="110" t="s">
        <v>5832</v>
      </c>
      <c r="BX758" s="110" t="s">
        <v>14</v>
      </c>
      <c r="BY758" s="110" t="e">
        <f>VLOOKUP(BO758,#REF!,10,0)</f>
        <v>#REF!</v>
      </c>
      <c r="BZ758" s="110"/>
    </row>
    <row r="759" spans="1:78" x14ac:dyDescent="0.2">
      <c r="A759" s="153" t="s">
        <v>2289</v>
      </c>
      <c r="B759" s="153"/>
      <c r="C759" s="100"/>
      <c r="D759" s="68"/>
      <c r="AM759"/>
      <c r="BO759" s="154" t="s">
        <v>1518</v>
      </c>
      <c r="BP759" s="154" t="s">
        <v>3512</v>
      </c>
      <c r="BQ759" s="110" t="s">
        <v>5440</v>
      </c>
      <c r="BR759" s="110" t="s">
        <v>5440</v>
      </c>
      <c r="BS759" s="110" t="s">
        <v>5440</v>
      </c>
      <c r="BT759" s="110" t="s">
        <v>5440</v>
      </c>
      <c r="BU759" s="110" t="s">
        <v>5440</v>
      </c>
      <c r="BV759" s="110" t="s">
        <v>5440</v>
      </c>
      <c r="BW759" s="110" t="s">
        <v>5832</v>
      </c>
      <c r="BX759" s="110" t="s">
        <v>14</v>
      </c>
      <c r="BY759" s="110" t="e">
        <f>VLOOKUP(BO759,#REF!,10,0)</f>
        <v>#REF!</v>
      </c>
      <c r="BZ759" s="110"/>
    </row>
    <row r="760" spans="1:78" x14ac:dyDescent="0.2">
      <c r="A760" s="153" t="s">
        <v>2291</v>
      </c>
      <c r="B760" s="153"/>
      <c r="C760" s="100"/>
      <c r="D760" s="68"/>
      <c r="AM760"/>
      <c r="BO760" s="154" t="s">
        <v>1761</v>
      </c>
      <c r="BP760" s="154" t="s">
        <v>3512</v>
      </c>
      <c r="BQ760" s="110" t="s">
        <v>5440</v>
      </c>
      <c r="BR760" s="110" t="s">
        <v>5440</v>
      </c>
      <c r="BS760" s="110" t="s">
        <v>5440</v>
      </c>
      <c r="BT760" s="110" t="s">
        <v>5440</v>
      </c>
      <c r="BU760" s="110" t="s">
        <v>5440</v>
      </c>
      <c r="BV760" s="110" t="s">
        <v>5440</v>
      </c>
      <c r="BW760" s="110" t="s">
        <v>5832</v>
      </c>
      <c r="BX760" s="110" t="s">
        <v>14</v>
      </c>
      <c r="BY760" s="110" t="e">
        <f>VLOOKUP(BO760,#REF!,10,0)</f>
        <v>#REF!</v>
      </c>
      <c r="BZ760" s="110"/>
    </row>
    <row r="761" spans="1:78" x14ac:dyDescent="0.2">
      <c r="A761" s="153" t="s">
        <v>2293</v>
      </c>
      <c r="B761" s="153"/>
      <c r="C761" s="100"/>
      <c r="D761" s="68"/>
      <c r="AM761"/>
      <c r="BO761" s="154" t="s">
        <v>2779</v>
      </c>
      <c r="BP761" s="154" t="s">
        <v>3512</v>
      </c>
      <c r="BQ761" s="110" t="s">
        <v>5440</v>
      </c>
      <c r="BR761" s="110" t="s">
        <v>5440</v>
      </c>
      <c r="BS761" s="110" t="s">
        <v>5440</v>
      </c>
      <c r="BT761" s="110" t="s">
        <v>5440</v>
      </c>
      <c r="BU761" s="110" t="s">
        <v>5440</v>
      </c>
      <c r="BV761" s="110" t="s">
        <v>5440</v>
      </c>
      <c r="BW761" s="110" t="s">
        <v>5832</v>
      </c>
      <c r="BX761" s="110" t="s">
        <v>14</v>
      </c>
      <c r="BY761" s="110" t="e">
        <f>VLOOKUP(BO761,#REF!,10,0)</f>
        <v>#REF!</v>
      </c>
      <c r="BZ761" s="110"/>
    </row>
    <row r="762" spans="1:78" x14ac:dyDescent="0.2">
      <c r="A762" s="153" t="s">
        <v>2295</v>
      </c>
      <c r="B762" s="153"/>
      <c r="C762" s="100"/>
      <c r="D762" s="68"/>
      <c r="AM762"/>
      <c r="BO762" s="154" t="s">
        <v>1966</v>
      </c>
      <c r="BP762" s="154" t="s">
        <v>3512</v>
      </c>
      <c r="BQ762" s="110" t="s">
        <v>5440</v>
      </c>
      <c r="BR762" s="110" t="s">
        <v>5440</v>
      </c>
      <c r="BS762" s="110" t="s">
        <v>5440</v>
      </c>
      <c r="BT762" s="110" t="s">
        <v>5440</v>
      </c>
      <c r="BU762" s="110" t="s">
        <v>5440</v>
      </c>
      <c r="BV762" s="110" t="s">
        <v>5440</v>
      </c>
      <c r="BW762" s="110" t="s">
        <v>5832</v>
      </c>
      <c r="BX762" s="110" t="s">
        <v>14</v>
      </c>
      <c r="BY762" s="110" t="e">
        <f>VLOOKUP(BO762,#REF!,10,0)</f>
        <v>#REF!</v>
      </c>
      <c r="BZ762" s="110"/>
    </row>
    <row r="763" spans="1:78" x14ac:dyDescent="0.2">
      <c r="A763" s="153" t="s">
        <v>2297</v>
      </c>
      <c r="B763" s="153"/>
      <c r="C763" s="100"/>
      <c r="D763" s="68"/>
      <c r="AM763"/>
      <c r="BO763" s="154" t="s">
        <v>6326</v>
      </c>
      <c r="BP763" s="154" t="s">
        <v>3512</v>
      </c>
      <c r="BQ763" s="110" t="s">
        <v>5440</v>
      </c>
      <c r="BR763" s="110" t="s">
        <v>5440</v>
      </c>
      <c r="BS763" s="110" t="s">
        <v>5440</v>
      </c>
      <c r="BT763" s="110" t="s">
        <v>5440</v>
      </c>
      <c r="BU763" s="110" t="s">
        <v>5440</v>
      </c>
      <c r="BV763" s="110" t="s">
        <v>5440</v>
      </c>
      <c r="BW763" s="110" t="s">
        <v>5832</v>
      </c>
      <c r="BX763" s="110" t="s">
        <v>14</v>
      </c>
      <c r="BY763" s="110" t="e">
        <f>VLOOKUP(BO763,#REF!,10,0)</f>
        <v>#REF!</v>
      </c>
      <c r="BZ763" s="110"/>
    </row>
    <row r="764" spans="1:78" x14ac:dyDescent="0.2">
      <c r="A764" s="153" t="s">
        <v>2299</v>
      </c>
      <c r="B764" s="153"/>
      <c r="C764" s="100"/>
      <c r="D764" s="68"/>
      <c r="AM764"/>
      <c r="BO764" s="154" t="s">
        <v>640</v>
      </c>
      <c r="BP764" s="154" t="s">
        <v>3512</v>
      </c>
      <c r="BQ764" s="110" t="s">
        <v>5440</v>
      </c>
      <c r="BR764" s="110" t="s">
        <v>5440</v>
      </c>
      <c r="BS764" s="110" t="s">
        <v>5440</v>
      </c>
      <c r="BT764" s="110" t="s">
        <v>5440</v>
      </c>
      <c r="BU764" s="110" t="s">
        <v>5440</v>
      </c>
      <c r="BV764" s="110" t="s">
        <v>5440</v>
      </c>
      <c r="BW764" s="110" t="s">
        <v>5832</v>
      </c>
      <c r="BX764" s="110" t="s">
        <v>14</v>
      </c>
      <c r="BY764" s="110" t="e">
        <f>VLOOKUP(BO764,#REF!,10,0)</f>
        <v>#REF!</v>
      </c>
      <c r="BZ764" s="110"/>
    </row>
    <row r="765" spans="1:78" x14ac:dyDescent="0.2">
      <c r="A765" s="153" t="s">
        <v>2301</v>
      </c>
      <c r="B765" s="153"/>
      <c r="C765" s="100"/>
      <c r="D765" s="68"/>
      <c r="AM765"/>
      <c r="BO765" s="154" t="s">
        <v>6327</v>
      </c>
      <c r="BP765" s="154" t="s">
        <v>3512</v>
      </c>
      <c r="BQ765" s="110" t="s">
        <v>5440</v>
      </c>
      <c r="BR765" s="110" t="s">
        <v>5440</v>
      </c>
      <c r="BS765" s="110" t="s">
        <v>5440</v>
      </c>
      <c r="BT765" s="110" t="s">
        <v>5440</v>
      </c>
      <c r="BU765" s="110" t="s">
        <v>5440</v>
      </c>
      <c r="BV765" s="110" t="s">
        <v>5440</v>
      </c>
      <c r="BW765" s="110" t="s">
        <v>5832</v>
      </c>
      <c r="BX765" s="110" t="s">
        <v>14</v>
      </c>
      <c r="BY765" s="110" t="e">
        <f>VLOOKUP(BO765,#REF!,10,0)</f>
        <v>#REF!</v>
      </c>
      <c r="BZ765" s="110"/>
    </row>
    <row r="766" spans="1:78" x14ac:dyDescent="0.2">
      <c r="A766" s="153" t="s">
        <v>2303</v>
      </c>
      <c r="B766" s="153"/>
      <c r="C766" s="100"/>
      <c r="D766" s="68"/>
      <c r="AM766"/>
      <c r="BO766" s="154" t="s">
        <v>6328</v>
      </c>
      <c r="BP766" s="154" t="s">
        <v>3512</v>
      </c>
      <c r="BQ766" s="110" t="s">
        <v>5440</v>
      </c>
      <c r="BR766" s="110" t="s">
        <v>5440</v>
      </c>
      <c r="BS766" s="110" t="s">
        <v>5440</v>
      </c>
      <c r="BT766" s="110" t="s">
        <v>5440</v>
      </c>
      <c r="BU766" s="110" t="s">
        <v>5440</v>
      </c>
      <c r="BV766" s="110" t="s">
        <v>5832</v>
      </c>
      <c r="BW766" s="110" t="s">
        <v>5440</v>
      </c>
      <c r="BX766" s="110" t="s">
        <v>14</v>
      </c>
      <c r="BY766" s="110" t="e">
        <f>VLOOKUP(BO766,#REF!,10,0)</f>
        <v>#REF!</v>
      </c>
      <c r="BZ766" s="149"/>
    </row>
    <row r="767" spans="1:78" x14ac:dyDescent="0.2">
      <c r="A767" s="153" t="s">
        <v>2305</v>
      </c>
      <c r="B767" s="153"/>
      <c r="C767" s="100"/>
      <c r="D767" s="68"/>
      <c r="AM767"/>
      <c r="BO767" s="154" t="s">
        <v>3624</v>
      </c>
      <c r="BP767" s="154" t="s">
        <v>3512</v>
      </c>
      <c r="BQ767" s="110" t="s">
        <v>5440</v>
      </c>
      <c r="BR767" s="110" t="s">
        <v>5440</v>
      </c>
      <c r="BS767" s="110" t="s">
        <v>5440</v>
      </c>
      <c r="BT767" s="110" t="s">
        <v>5440</v>
      </c>
      <c r="BU767" s="110" t="s">
        <v>5440</v>
      </c>
      <c r="BV767" s="110" t="s">
        <v>5440</v>
      </c>
      <c r="BW767" s="110" t="s">
        <v>5832</v>
      </c>
      <c r="BX767" s="110" t="s">
        <v>14</v>
      </c>
      <c r="BY767" s="110" t="e">
        <f>VLOOKUP(BO767,#REF!,10,0)</f>
        <v>#REF!</v>
      </c>
      <c r="BZ767" s="110"/>
    </row>
    <row r="768" spans="1:78" x14ac:dyDescent="0.2">
      <c r="A768" s="153" t="s">
        <v>2307</v>
      </c>
      <c r="B768" s="153"/>
      <c r="C768" s="100"/>
      <c r="D768" s="68"/>
      <c r="AM768"/>
      <c r="BO768" s="154" t="s">
        <v>6329</v>
      </c>
      <c r="BP768" s="154" t="s">
        <v>3512</v>
      </c>
      <c r="BQ768" s="110" t="s">
        <v>5440</v>
      </c>
      <c r="BR768" s="110" t="s">
        <v>5440</v>
      </c>
      <c r="BS768" s="110" t="s">
        <v>5440</v>
      </c>
      <c r="BT768" s="110" t="s">
        <v>5440</v>
      </c>
      <c r="BU768" s="110" t="s">
        <v>5832</v>
      </c>
      <c r="BV768" s="110" t="s">
        <v>5440</v>
      </c>
      <c r="BW768" s="110" t="s">
        <v>5440</v>
      </c>
      <c r="BX768" s="110" t="s">
        <v>14</v>
      </c>
      <c r="BY768" s="110" t="e">
        <f>VLOOKUP(BO768,#REF!,10,0)</f>
        <v>#REF!</v>
      </c>
      <c r="BZ768" s="149"/>
    </row>
    <row r="769" spans="1:78" x14ac:dyDescent="0.2">
      <c r="A769" s="153" t="s">
        <v>2309</v>
      </c>
      <c r="B769" s="153"/>
      <c r="C769" s="100"/>
      <c r="D769" s="68"/>
      <c r="AM769"/>
      <c r="BO769" s="154" t="s">
        <v>1683</v>
      </c>
      <c r="BP769" s="154" t="s">
        <v>3512</v>
      </c>
      <c r="BQ769" s="110" t="s">
        <v>5440</v>
      </c>
      <c r="BR769" s="110" t="s">
        <v>5440</v>
      </c>
      <c r="BS769" s="110" t="s">
        <v>5440</v>
      </c>
      <c r="BT769" s="110" t="s">
        <v>5440</v>
      </c>
      <c r="BU769" s="110" t="s">
        <v>5440</v>
      </c>
      <c r="BV769" s="110" t="s">
        <v>5440</v>
      </c>
      <c r="BW769" s="110" t="s">
        <v>5832</v>
      </c>
      <c r="BX769" s="110" t="s">
        <v>14</v>
      </c>
      <c r="BY769" s="110" t="e">
        <f>VLOOKUP(BO769,#REF!,10,0)</f>
        <v>#REF!</v>
      </c>
      <c r="BZ769" s="110"/>
    </row>
    <row r="770" spans="1:78" x14ac:dyDescent="0.2">
      <c r="A770" s="153" t="s">
        <v>2311</v>
      </c>
      <c r="B770" s="153"/>
      <c r="C770" s="100"/>
      <c r="D770" s="68"/>
      <c r="AM770"/>
      <c r="BO770" s="154" t="s">
        <v>1794</v>
      </c>
      <c r="BP770" s="154" t="s">
        <v>3512</v>
      </c>
      <c r="BQ770" s="110" t="s">
        <v>5440</v>
      </c>
      <c r="BR770" s="110" t="s">
        <v>5440</v>
      </c>
      <c r="BS770" s="110" t="s">
        <v>5440</v>
      </c>
      <c r="BT770" s="110" t="s">
        <v>5440</v>
      </c>
      <c r="BU770" s="110" t="s">
        <v>5440</v>
      </c>
      <c r="BV770" s="110" t="s">
        <v>5440</v>
      </c>
      <c r="BW770" s="110" t="s">
        <v>5832</v>
      </c>
      <c r="BX770" s="110" t="s">
        <v>14</v>
      </c>
      <c r="BY770" s="110" t="e">
        <f>VLOOKUP(BO770,#REF!,10,0)</f>
        <v>#REF!</v>
      </c>
      <c r="BZ770" s="110"/>
    </row>
    <row r="771" spans="1:78" x14ac:dyDescent="0.2">
      <c r="A771" s="153" t="s">
        <v>2313</v>
      </c>
      <c r="B771" s="153"/>
      <c r="C771" s="100"/>
      <c r="D771" s="68"/>
      <c r="AM771"/>
      <c r="BO771" s="154" t="s">
        <v>2607</v>
      </c>
      <c r="BP771" s="154" t="s">
        <v>3512</v>
      </c>
      <c r="BQ771" s="110" t="s">
        <v>5440</v>
      </c>
      <c r="BR771" s="110" t="s">
        <v>5440</v>
      </c>
      <c r="BS771" s="110" t="s">
        <v>5440</v>
      </c>
      <c r="BT771" s="110" t="s">
        <v>5440</v>
      </c>
      <c r="BU771" s="110" t="s">
        <v>5440</v>
      </c>
      <c r="BV771" s="110" t="s">
        <v>5440</v>
      </c>
      <c r="BW771" s="110" t="s">
        <v>5832</v>
      </c>
      <c r="BX771" s="110" t="s">
        <v>14</v>
      </c>
      <c r="BY771" s="110" t="e">
        <f>VLOOKUP(BO771,#REF!,10,0)</f>
        <v>#REF!</v>
      </c>
      <c r="BZ771" s="110"/>
    </row>
    <row r="772" spans="1:78" x14ac:dyDescent="0.2">
      <c r="A772" s="153" t="s">
        <v>2315</v>
      </c>
      <c r="B772" s="153"/>
      <c r="C772" s="100"/>
      <c r="D772" s="68"/>
      <c r="AM772"/>
      <c r="BO772" s="154" t="s">
        <v>4207</v>
      </c>
      <c r="BP772" s="154" t="s">
        <v>3512</v>
      </c>
      <c r="BQ772" s="110" t="s">
        <v>5440</v>
      </c>
      <c r="BR772" s="110" t="s">
        <v>5440</v>
      </c>
      <c r="BS772" s="110" t="s">
        <v>5440</v>
      </c>
      <c r="BT772" s="110" t="s">
        <v>5440</v>
      </c>
      <c r="BU772" s="110" t="s">
        <v>5440</v>
      </c>
      <c r="BV772" s="110" t="s">
        <v>5832</v>
      </c>
      <c r="BW772" s="110" t="s">
        <v>5440</v>
      </c>
      <c r="BX772" s="110" t="s">
        <v>14</v>
      </c>
      <c r="BY772" s="110" t="e">
        <f>VLOOKUP(BO772,#REF!,10,0)</f>
        <v>#REF!</v>
      </c>
      <c r="BZ772" s="149"/>
    </row>
    <row r="773" spans="1:78" x14ac:dyDescent="0.2">
      <c r="A773" s="153" t="s">
        <v>2317</v>
      </c>
      <c r="B773" s="153"/>
      <c r="C773" s="100"/>
      <c r="D773" s="68"/>
      <c r="AM773"/>
      <c r="BO773" s="154" t="s">
        <v>1821</v>
      </c>
      <c r="BP773" s="154" t="s">
        <v>3512</v>
      </c>
      <c r="BQ773" s="110" t="s">
        <v>5440</v>
      </c>
      <c r="BR773" s="110" t="s">
        <v>5440</v>
      </c>
      <c r="BS773" s="110" t="s">
        <v>5440</v>
      </c>
      <c r="BT773" s="110" t="s">
        <v>5440</v>
      </c>
      <c r="BU773" s="110" t="s">
        <v>5440</v>
      </c>
      <c r="BV773" s="110" t="s">
        <v>5440</v>
      </c>
      <c r="BW773" s="110" t="s">
        <v>5832</v>
      </c>
      <c r="BX773" s="110" t="s">
        <v>14</v>
      </c>
      <c r="BY773" s="110" t="e">
        <f>VLOOKUP(BO773,#REF!,10,0)</f>
        <v>#REF!</v>
      </c>
      <c r="BZ773" s="110"/>
    </row>
    <row r="774" spans="1:78" x14ac:dyDescent="0.2">
      <c r="A774" s="153" t="s">
        <v>2319</v>
      </c>
      <c r="B774" s="153"/>
      <c r="C774" s="100"/>
      <c r="D774" s="68"/>
      <c r="AM774"/>
      <c r="BO774" s="154" t="s">
        <v>2163</v>
      </c>
      <c r="BP774" s="154" t="s">
        <v>3512</v>
      </c>
      <c r="BQ774" s="110" t="s">
        <v>5440</v>
      </c>
      <c r="BR774" s="110" t="s">
        <v>5440</v>
      </c>
      <c r="BS774" s="110" t="s">
        <v>5440</v>
      </c>
      <c r="BT774" s="110" t="s">
        <v>5440</v>
      </c>
      <c r="BU774" s="110" t="s">
        <v>5440</v>
      </c>
      <c r="BV774" s="110" t="s">
        <v>5440</v>
      </c>
      <c r="BW774" s="110" t="s">
        <v>5832</v>
      </c>
      <c r="BX774" s="110" t="s">
        <v>14</v>
      </c>
      <c r="BY774" s="110" t="e">
        <f>VLOOKUP(BO774,#REF!,10,0)</f>
        <v>#REF!</v>
      </c>
      <c r="BZ774" s="110"/>
    </row>
    <row r="775" spans="1:78" x14ac:dyDescent="0.2">
      <c r="A775" s="153" t="s">
        <v>2321</v>
      </c>
      <c r="B775" s="153"/>
      <c r="C775" s="100"/>
      <c r="D775" s="68"/>
      <c r="AM775"/>
      <c r="BO775" s="154" t="s">
        <v>2285</v>
      </c>
      <c r="BP775" s="154" t="s">
        <v>3512</v>
      </c>
      <c r="BQ775" s="110" t="s">
        <v>5440</v>
      </c>
      <c r="BR775" s="110" t="s">
        <v>5440</v>
      </c>
      <c r="BS775" s="110" t="s">
        <v>5440</v>
      </c>
      <c r="BT775" s="110" t="s">
        <v>5440</v>
      </c>
      <c r="BU775" s="110" t="s">
        <v>5440</v>
      </c>
      <c r="BV775" s="110" t="s">
        <v>5440</v>
      </c>
      <c r="BW775" s="110" t="s">
        <v>5832</v>
      </c>
      <c r="BX775" s="110" t="s">
        <v>14</v>
      </c>
      <c r="BY775" s="110" t="e">
        <f>VLOOKUP(BO775,#REF!,10,0)</f>
        <v>#REF!</v>
      </c>
      <c r="BZ775" s="110"/>
    </row>
    <row r="776" spans="1:78" x14ac:dyDescent="0.2">
      <c r="A776" s="153" t="s">
        <v>2324</v>
      </c>
      <c r="B776" s="153"/>
      <c r="C776" s="100"/>
      <c r="D776" s="68"/>
      <c r="AM776"/>
      <c r="BO776" s="154" t="s">
        <v>5955</v>
      </c>
      <c r="BP776" s="154" t="s">
        <v>3512</v>
      </c>
      <c r="BQ776" s="110" t="s">
        <v>5440</v>
      </c>
      <c r="BR776" s="110" t="s">
        <v>5832</v>
      </c>
      <c r="BS776" s="110" t="s">
        <v>5440</v>
      </c>
      <c r="BT776" s="110" t="s">
        <v>5440</v>
      </c>
      <c r="BU776" s="110" t="s">
        <v>5440</v>
      </c>
      <c r="BV776" s="110" t="s">
        <v>5440</v>
      </c>
      <c r="BW776" s="110" t="s">
        <v>5440</v>
      </c>
      <c r="BX776" s="110" t="s">
        <v>14</v>
      </c>
      <c r="BY776" s="110" t="e">
        <f>VLOOKUP(BO776,#REF!,10,0)</f>
        <v>#REF!</v>
      </c>
      <c r="BZ776" s="110"/>
    </row>
    <row r="777" spans="1:78" x14ac:dyDescent="0.2">
      <c r="A777" s="153" t="s">
        <v>2327</v>
      </c>
      <c r="B777" s="153"/>
      <c r="C777" s="100"/>
      <c r="D777" s="68"/>
      <c r="AM777"/>
      <c r="BO777" s="154" t="s">
        <v>2122</v>
      </c>
      <c r="BP777" s="154" t="s">
        <v>3512</v>
      </c>
      <c r="BQ777" s="110" t="s">
        <v>5440</v>
      </c>
      <c r="BR777" s="110" t="s">
        <v>5440</v>
      </c>
      <c r="BS777" s="110" t="s">
        <v>5440</v>
      </c>
      <c r="BT777" s="110" t="s">
        <v>5440</v>
      </c>
      <c r="BU777" s="110" t="s">
        <v>5440</v>
      </c>
      <c r="BV777" s="110" t="s">
        <v>5440</v>
      </c>
      <c r="BW777" s="110" t="s">
        <v>5832</v>
      </c>
      <c r="BX777" s="110" t="s">
        <v>14</v>
      </c>
      <c r="BY777" s="110" t="e">
        <f>VLOOKUP(BO777,#REF!,10,0)</f>
        <v>#REF!</v>
      </c>
      <c r="BZ777" s="110"/>
    </row>
    <row r="778" spans="1:78" x14ac:dyDescent="0.2">
      <c r="A778" s="153" t="s">
        <v>2330</v>
      </c>
      <c r="B778" s="153"/>
      <c r="C778" s="100"/>
      <c r="D778" s="68"/>
      <c r="AM778"/>
      <c r="BO778" s="154" t="s">
        <v>642</v>
      </c>
      <c r="BP778" s="154" t="s">
        <v>3512</v>
      </c>
      <c r="BQ778" s="110" t="s">
        <v>5440</v>
      </c>
      <c r="BR778" s="110" t="s">
        <v>5440</v>
      </c>
      <c r="BS778" s="110" t="s">
        <v>5440</v>
      </c>
      <c r="BT778" s="110" t="s">
        <v>5440</v>
      </c>
      <c r="BU778" s="110" t="s">
        <v>5440</v>
      </c>
      <c r="BV778" s="110" t="s">
        <v>5440</v>
      </c>
      <c r="BW778" s="110" t="s">
        <v>5832</v>
      </c>
      <c r="BX778" s="110" t="s">
        <v>14</v>
      </c>
      <c r="BY778" s="110" t="e">
        <f>VLOOKUP(BO778,#REF!,10,0)</f>
        <v>#REF!</v>
      </c>
      <c r="BZ778" s="110"/>
    </row>
    <row r="779" spans="1:78" x14ac:dyDescent="0.2">
      <c r="A779" s="153" t="s">
        <v>2333</v>
      </c>
      <c r="B779" s="153"/>
      <c r="C779" s="100"/>
      <c r="D779" s="68"/>
      <c r="AM779"/>
      <c r="BO779" s="154" t="s">
        <v>1195</v>
      </c>
      <c r="BP779" s="154" t="s">
        <v>3512</v>
      </c>
      <c r="BQ779" s="110" t="s">
        <v>5440</v>
      </c>
      <c r="BR779" s="110" t="s">
        <v>5440</v>
      </c>
      <c r="BS779" s="110" t="s">
        <v>5440</v>
      </c>
      <c r="BT779" s="110" t="s">
        <v>5440</v>
      </c>
      <c r="BU779" s="110" t="s">
        <v>5440</v>
      </c>
      <c r="BV779" s="110" t="s">
        <v>5440</v>
      </c>
      <c r="BW779" s="110" t="s">
        <v>5832</v>
      </c>
      <c r="BX779" s="110" t="s">
        <v>14</v>
      </c>
      <c r="BY779" s="110" t="e">
        <f>VLOOKUP(BO779,#REF!,10,0)</f>
        <v>#REF!</v>
      </c>
      <c r="BZ779" s="110"/>
    </row>
    <row r="780" spans="1:78" x14ac:dyDescent="0.2">
      <c r="A780" s="153" t="s">
        <v>2336</v>
      </c>
      <c r="B780" s="153"/>
      <c r="C780" s="100"/>
      <c r="D780" s="68"/>
      <c r="AM780"/>
      <c r="BO780" s="154" t="s">
        <v>5956</v>
      </c>
      <c r="BP780" s="154" t="s">
        <v>3512</v>
      </c>
      <c r="BQ780" s="110" t="s">
        <v>5440</v>
      </c>
      <c r="BR780" s="110" t="s">
        <v>5832</v>
      </c>
      <c r="BS780" s="110" t="s">
        <v>5440</v>
      </c>
      <c r="BT780" s="110" t="s">
        <v>5440</v>
      </c>
      <c r="BU780" s="110" t="s">
        <v>5440</v>
      </c>
      <c r="BV780" s="110" t="s">
        <v>5440</v>
      </c>
      <c r="BW780" s="110" t="s">
        <v>5440</v>
      </c>
      <c r="BX780" s="110" t="s">
        <v>14</v>
      </c>
      <c r="BY780" s="110" t="e">
        <f>VLOOKUP(BO780,#REF!,10,0)</f>
        <v>#REF!</v>
      </c>
      <c r="BZ780" s="110"/>
    </row>
    <row r="781" spans="1:78" x14ac:dyDescent="0.2">
      <c r="A781" s="153" t="s">
        <v>2339</v>
      </c>
      <c r="B781" s="153"/>
      <c r="C781" s="100"/>
      <c r="D781" s="68"/>
      <c r="AM781"/>
      <c r="BO781" s="154" t="s">
        <v>2056</v>
      </c>
      <c r="BP781" s="154" t="s">
        <v>3512</v>
      </c>
      <c r="BQ781" s="110" t="s">
        <v>5440</v>
      </c>
      <c r="BR781" s="110" t="s">
        <v>5440</v>
      </c>
      <c r="BS781" s="110" t="s">
        <v>5440</v>
      </c>
      <c r="BT781" s="110" t="s">
        <v>5440</v>
      </c>
      <c r="BU781" s="110" t="s">
        <v>5440</v>
      </c>
      <c r="BV781" s="110" t="s">
        <v>5440</v>
      </c>
      <c r="BW781" s="110" t="s">
        <v>5832</v>
      </c>
      <c r="BX781" s="110" t="s">
        <v>14</v>
      </c>
      <c r="BY781" s="110" t="e">
        <f>VLOOKUP(BO781,#REF!,10,0)</f>
        <v>#REF!</v>
      </c>
      <c r="BZ781" s="110"/>
    </row>
    <row r="782" spans="1:78" x14ac:dyDescent="0.2">
      <c r="A782" s="153" t="s">
        <v>2342</v>
      </c>
      <c r="B782" s="153"/>
      <c r="C782" s="100"/>
      <c r="D782" s="68"/>
      <c r="AM782"/>
      <c r="BO782" s="154" t="s">
        <v>5957</v>
      </c>
      <c r="BP782" s="154" t="s">
        <v>3512</v>
      </c>
      <c r="BQ782" s="110" t="s">
        <v>5440</v>
      </c>
      <c r="BR782" s="110" t="s">
        <v>5832</v>
      </c>
      <c r="BS782" s="110" t="s">
        <v>5440</v>
      </c>
      <c r="BT782" s="110" t="s">
        <v>5440</v>
      </c>
      <c r="BU782" s="110" t="s">
        <v>5440</v>
      </c>
      <c r="BV782" s="110" t="s">
        <v>5440</v>
      </c>
      <c r="BW782" s="110" t="s">
        <v>5440</v>
      </c>
      <c r="BX782" s="110" t="s">
        <v>14</v>
      </c>
      <c r="BY782" s="110" t="e">
        <f>VLOOKUP(BO782,#REF!,10,0)</f>
        <v>#REF!</v>
      </c>
      <c r="BZ782" s="110"/>
    </row>
    <row r="783" spans="1:78" x14ac:dyDescent="0.2">
      <c r="A783" s="153" t="s">
        <v>2345</v>
      </c>
      <c r="B783" s="153"/>
      <c r="C783" s="100"/>
      <c r="D783" s="68"/>
      <c r="AM783"/>
      <c r="BO783" s="154" t="s">
        <v>3188</v>
      </c>
      <c r="BP783" s="154" t="s">
        <v>3512</v>
      </c>
      <c r="BQ783" s="110" t="s">
        <v>5440</v>
      </c>
      <c r="BR783" s="110" t="s">
        <v>5440</v>
      </c>
      <c r="BS783" s="110" t="s">
        <v>5440</v>
      </c>
      <c r="BT783" s="110" t="s">
        <v>5440</v>
      </c>
      <c r="BU783" s="110" t="s">
        <v>5440</v>
      </c>
      <c r="BV783" s="110" t="s">
        <v>5440</v>
      </c>
      <c r="BW783" s="110" t="s">
        <v>5832</v>
      </c>
      <c r="BX783" s="110" t="s">
        <v>14</v>
      </c>
      <c r="BY783" s="110" t="e">
        <f>VLOOKUP(BO783,#REF!,10,0)</f>
        <v>#REF!</v>
      </c>
      <c r="BZ783" s="110"/>
    </row>
    <row r="784" spans="1:78" x14ac:dyDescent="0.2">
      <c r="A784" s="153" t="s">
        <v>2348</v>
      </c>
      <c r="B784" s="153"/>
      <c r="C784" s="100"/>
      <c r="D784" s="68"/>
      <c r="AM784"/>
      <c r="BO784" s="154" t="s">
        <v>1763</v>
      </c>
      <c r="BP784" s="154" t="s">
        <v>3512</v>
      </c>
      <c r="BQ784" s="110" t="s">
        <v>5440</v>
      </c>
      <c r="BR784" s="110" t="s">
        <v>5440</v>
      </c>
      <c r="BS784" s="110" t="s">
        <v>5440</v>
      </c>
      <c r="BT784" s="110" t="s">
        <v>5440</v>
      </c>
      <c r="BU784" s="110" t="s">
        <v>5440</v>
      </c>
      <c r="BV784" s="110" t="s">
        <v>5440</v>
      </c>
      <c r="BW784" s="110" t="s">
        <v>5832</v>
      </c>
      <c r="BX784" s="110" t="s">
        <v>14</v>
      </c>
      <c r="BY784" s="110" t="e">
        <f>VLOOKUP(BO784,#REF!,10,0)</f>
        <v>#REF!</v>
      </c>
      <c r="BZ784" s="110"/>
    </row>
    <row r="785" spans="1:78" x14ac:dyDescent="0.2">
      <c r="A785" s="153" t="s">
        <v>2351</v>
      </c>
      <c r="B785" s="153"/>
      <c r="C785" s="100"/>
      <c r="D785" s="68"/>
      <c r="AM785"/>
      <c r="BO785" s="154" t="s">
        <v>2165</v>
      </c>
      <c r="BP785" s="154" t="s">
        <v>3512</v>
      </c>
      <c r="BQ785" s="110" t="s">
        <v>5440</v>
      </c>
      <c r="BR785" s="110" t="s">
        <v>5440</v>
      </c>
      <c r="BS785" s="110" t="s">
        <v>5440</v>
      </c>
      <c r="BT785" s="110" t="s">
        <v>5440</v>
      </c>
      <c r="BU785" s="110" t="s">
        <v>5440</v>
      </c>
      <c r="BV785" s="110" t="s">
        <v>5440</v>
      </c>
      <c r="BW785" s="110" t="s">
        <v>5832</v>
      </c>
      <c r="BX785" s="110" t="s">
        <v>14</v>
      </c>
      <c r="BY785" s="110" t="e">
        <f>VLOOKUP(BO785,#REF!,10,0)</f>
        <v>#REF!</v>
      </c>
      <c r="BZ785" s="110"/>
    </row>
    <row r="786" spans="1:78" x14ac:dyDescent="0.2">
      <c r="A786" s="153" t="s">
        <v>2353</v>
      </c>
      <c r="B786" s="153"/>
      <c r="C786" s="100"/>
      <c r="D786" s="68"/>
      <c r="AM786"/>
      <c r="BO786" s="154" t="s">
        <v>6330</v>
      </c>
      <c r="BP786" s="154" t="s">
        <v>5832</v>
      </c>
      <c r="BQ786" s="110" t="s">
        <v>5440</v>
      </c>
      <c r="BR786" s="110" t="s">
        <v>5440</v>
      </c>
      <c r="BS786" s="110" t="s">
        <v>5832</v>
      </c>
      <c r="BT786" s="110" t="s">
        <v>5832</v>
      </c>
      <c r="BU786" s="110" t="s">
        <v>5440</v>
      </c>
      <c r="BV786" s="110" t="s">
        <v>5440</v>
      </c>
      <c r="BW786" s="110" t="s">
        <v>5440</v>
      </c>
      <c r="BX786" s="110" t="s">
        <v>14</v>
      </c>
      <c r="BY786" s="110" t="e">
        <f>VLOOKUP(BO786,#REF!,10,0)</f>
        <v>#REF!</v>
      </c>
      <c r="BZ786" s="110"/>
    </row>
    <row r="787" spans="1:78" x14ac:dyDescent="0.2">
      <c r="A787" s="153" t="s">
        <v>2355</v>
      </c>
      <c r="B787" s="153"/>
      <c r="C787" s="100"/>
      <c r="D787" s="68"/>
      <c r="AM787"/>
      <c r="BO787" s="154" t="s">
        <v>1034</v>
      </c>
      <c r="BP787" s="154" t="s">
        <v>3512</v>
      </c>
      <c r="BQ787" s="110" t="s">
        <v>5440</v>
      </c>
      <c r="BR787" s="110" t="s">
        <v>5440</v>
      </c>
      <c r="BS787" s="110" t="s">
        <v>5440</v>
      </c>
      <c r="BT787" s="110" t="s">
        <v>5440</v>
      </c>
      <c r="BU787" s="110" t="s">
        <v>5440</v>
      </c>
      <c r="BV787" s="110" t="s">
        <v>5440</v>
      </c>
      <c r="BW787" s="110" t="s">
        <v>5832</v>
      </c>
      <c r="BX787" s="110" t="s">
        <v>14</v>
      </c>
      <c r="BY787" s="110" t="e">
        <f>VLOOKUP(BO787,#REF!,10,0)</f>
        <v>#REF!</v>
      </c>
      <c r="BZ787" s="110"/>
    </row>
    <row r="788" spans="1:78" x14ac:dyDescent="0.2">
      <c r="A788" s="153" t="s">
        <v>2358</v>
      </c>
      <c r="B788" s="153"/>
      <c r="C788" s="100"/>
      <c r="D788" s="68"/>
      <c r="AM788"/>
      <c r="BO788" s="154" t="s">
        <v>3863</v>
      </c>
      <c r="BP788" s="154" t="s">
        <v>3512</v>
      </c>
      <c r="BQ788" s="110" t="s">
        <v>5440</v>
      </c>
      <c r="BR788" s="110" t="s">
        <v>5440</v>
      </c>
      <c r="BS788" s="110" t="s">
        <v>5440</v>
      </c>
      <c r="BT788" s="110" t="s">
        <v>5440</v>
      </c>
      <c r="BU788" s="110" t="s">
        <v>5440</v>
      </c>
      <c r="BV788" s="110" t="s">
        <v>5832</v>
      </c>
      <c r="BW788" s="110" t="s">
        <v>5440</v>
      </c>
      <c r="BX788" s="110" t="s">
        <v>14</v>
      </c>
      <c r="BY788" s="110" t="e">
        <f>VLOOKUP(BO788,#REF!,10,0)</f>
        <v>#REF!</v>
      </c>
      <c r="BZ788" s="149"/>
    </row>
    <row r="789" spans="1:78" x14ac:dyDescent="0.2">
      <c r="A789" s="153" t="s">
        <v>2360</v>
      </c>
      <c r="B789" s="153"/>
      <c r="C789" s="100"/>
      <c r="D789" s="68"/>
      <c r="AM789"/>
      <c r="BO789" s="154" t="s">
        <v>1968</v>
      </c>
      <c r="BP789" s="154" t="s">
        <v>3512</v>
      </c>
      <c r="BQ789" s="110" t="s">
        <v>5440</v>
      </c>
      <c r="BR789" s="110" t="s">
        <v>5440</v>
      </c>
      <c r="BS789" s="110" t="s">
        <v>5440</v>
      </c>
      <c r="BT789" s="110" t="s">
        <v>5440</v>
      </c>
      <c r="BU789" s="110" t="s">
        <v>5440</v>
      </c>
      <c r="BV789" s="110" t="s">
        <v>5440</v>
      </c>
      <c r="BW789" s="110" t="s">
        <v>5832</v>
      </c>
      <c r="BX789" s="110" t="s">
        <v>14</v>
      </c>
      <c r="BY789" s="110" t="e">
        <f>VLOOKUP(BO789,#REF!,10,0)</f>
        <v>#REF!</v>
      </c>
      <c r="BZ789" s="110"/>
    </row>
    <row r="790" spans="1:78" x14ac:dyDescent="0.2">
      <c r="A790" s="153" t="s">
        <v>2363</v>
      </c>
      <c r="B790" s="153"/>
      <c r="C790" s="100"/>
      <c r="D790" s="68"/>
      <c r="AM790"/>
      <c r="BO790" s="154" t="s">
        <v>2730</v>
      </c>
      <c r="BP790" s="154" t="s">
        <v>3512</v>
      </c>
      <c r="BQ790" s="110" t="s">
        <v>5440</v>
      </c>
      <c r="BR790" s="110" t="s">
        <v>5440</v>
      </c>
      <c r="BS790" s="110" t="s">
        <v>5440</v>
      </c>
      <c r="BT790" s="110" t="s">
        <v>5440</v>
      </c>
      <c r="BU790" s="110" t="s">
        <v>5440</v>
      </c>
      <c r="BV790" s="110" t="s">
        <v>5440</v>
      </c>
      <c r="BW790" s="110" t="s">
        <v>5832</v>
      </c>
      <c r="BX790" s="110" t="s">
        <v>14</v>
      </c>
      <c r="BY790" s="110" t="e">
        <f>VLOOKUP(BO790,#REF!,10,0)</f>
        <v>#REF!</v>
      </c>
      <c r="BZ790" s="110"/>
    </row>
    <row r="791" spans="1:78" x14ac:dyDescent="0.2">
      <c r="A791" s="153" t="s">
        <v>2365</v>
      </c>
      <c r="B791" s="153"/>
      <c r="C791" s="100"/>
      <c r="D791" s="68"/>
      <c r="AM791"/>
      <c r="BO791" s="154" t="s">
        <v>4012</v>
      </c>
      <c r="BP791" s="154" t="s">
        <v>3512</v>
      </c>
      <c r="BQ791" s="110" t="s">
        <v>5440</v>
      </c>
      <c r="BR791" s="110" t="s">
        <v>5440</v>
      </c>
      <c r="BS791" s="110" t="s">
        <v>5440</v>
      </c>
      <c r="BT791" s="110" t="s">
        <v>5440</v>
      </c>
      <c r="BU791" s="110" t="s">
        <v>5440</v>
      </c>
      <c r="BV791" s="110" t="s">
        <v>5440</v>
      </c>
      <c r="BW791" s="110" t="s">
        <v>5832</v>
      </c>
      <c r="BX791" s="110" t="s">
        <v>14</v>
      </c>
      <c r="BY791" s="110" t="e">
        <f>VLOOKUP(BO791,#REF!,10,0)</f>
        <v>#REF!</v>
      </c>
      <c r="BZ791" s="110"/>
    </row>
    <row r="792" spans="1:78" x14ac:dyDescent="0.2">
      <c r="A792" s="153" t="s">
        <v>2368</v>
      </c>
      <c r="B792" s="153"/>
      <c r="C792" s="100"/>
      <c r="D792" s="68"/>
      <c r="AM792"/>
      <c r="BO792" s="154" t="s">
        <v>1970</v>
      </c>
      <c r="BP792" s="154" t="s">
        <v>3512</v>
      </c>
      <c r="BQ792" s="110" t="s">
        <v>5440</v>
      </c>
      <c r="BR792" s="110" t="s">
        <v>5440</v>
      </c>
      <c r="BS792" s="110" t="s">
        <v>5440</v>
      </c>
      <c r="BT792" s="110" t="s">
        <v>5440</v>
      </c>
      <c r="BU792" s="110" t="s">
        <v>5440</v>
      </c>
      <c r="BV792" s="110" t="s">
        <v>5440</v>
      </c>
      <c r="BW792" s="110" t="s">
        <v>5832</v>
      </c>
      <c r="BX792" s="110" t="s">
        <v>14</v>
      </c>
      <c r="BY792" s="110" t="e">
        <f>VLOOKUP(BO792,#REF!,10,0)</f>
        <v>#REF!</v>
      </c>
      <c r="BZ792" s="110"/>
    </row>
    <row r="793" spans="1:78" x14ac:dyDescent="0.2">
      <c r="A793" s="153" t="s">
        <v>2371</v>
      </c>
      <c r="B793" s="153"/>
      <c r="C793" s="100"/>
      <c r="D793" s="68"/>
      <c r="AM793"/>
      <c r="BO793" s="154" t="s">
        <v>6331</v>
      </c>
      <c r="BP793" s="154" t="s">
        <v>3512</v>
      </c>
      <c r="BQ793" s="110" t="s">
        <v>5440</v>
      </c>
      <c r="BR793" s="110" t="s">
        <v>5440</v>
      </c>
      <c r="BS793" s="110" t="s">
        <v>5440</v>
      </c>
      <c r="BT793" s="110" t="s">
        <v>5440</v>
      </c>
      <c r="BU793" s="110" t="s">
        <v>5440</v>
      </c>
      <c r="BV793" s="110" t="s">
        <v>5440</v>
      </c>
      <c r="BW793" s="110" t="s">
        <v>5832</v>
      </c>
      <c r="BX793" s="110" t="s">
        <v>14</v>
      </c>
      <c r="BY793" s="110" t="e">
        <f>VLOOKUP(BO793,#REF!,10,0)</f>
        <v>#REF!</v>
      </c>
      <c r="BZ793" s="110"/>
    </row>
    <row r="794" spans="1:78" x14ac:dyDescent="0.2">
      <c r="A794" s="153" t="s">
        <v>2374</v>
      </c>
      <c r="B794" s="153"/>
      <c r="C794" s="100"/>
      <c r="D794" s="68"/>
      <c r="AM794"/>
      <c r="BO794" s="154" t="s">
        <v>363</v>
      </c>
      <c r="BP794" s="154" t="s">
        <v>3512</v>
      </c>
      <c r="BQ794" s="110" t="s">
        <v>5440</v>
      </c>
      <c r="BR794" s="110" t="s">
        <v>5440</v>
      </c>
      <c r="BS794" s="110" t="s">
        <v>5440</v>
      </c>
      <c r="BT794" s="110" t="s">
        <v>5440</v>
      </c>
      <c r="BU794" s="110" t="s">
        <v>5440</v>
      </c>
      <c r="BV794" s="110" t="s">
        <v>5440</v>
      </c>
      <c r="BW794" s="110" t="s">
        <v>5832</v>
      </c>
      <c r="BX794" s="110" t="s">
        <v>14</v>
      </c>
      <c r="BY794" s="110" t="e">
        <f>VLOOKUP(BO794,#REF!,10,0)</f>
        <v>#REF!</v>
      </c>
      <c r="BZ794" s="110"/>
    </row>
    <row r="795" spans="1:78" x14ac:dyDescent="0.2">
      <c r="A795" s="153" t="s">
        <v>2376</v>
      </c>
      <c r="B795" s="153"/>
      <c r="C795" s="100"/>
      <c r="D795" s="68"/>
      <c r="AM795"/>
      <c r="BO795" s="154" t="s">
        <v>644</v>
      </c>
      <c r="BP795" s="154" t="s">
        <v>3512</v>
      </c>
      <c r="BQ795" s="110" t="s">
        <v>5440</v>
      </c>
      <c r="BR795" s="110" t="s">
        <v>5440</v>
      </c>
      <c r="BS795" s="110" t="s">
        <v>5440</v>
      </c>
      <c r="BT795" s="110" t="s">
        <v>5440</v>
      </c>
      <c r="BU795" s="110" t="s">
        <v>5440</v>
      </c>
      <c r="BV795" s="110" t="s">
        <v>5440</v>
      </c>
      <c r="BW795" s="110" t="s">
        <v>5832</v>
      </c>
      <c r="BX795" s="110" t="s">
        <v>14</v>
      </c>
      <c r="BY795" s="110" t="e">
        <f>VLOOKUP(BO795,#REF!,10,0)</f>
        <v>#REF!</v>
      </c>
      <c r="BZ795" s="110"/>
    </row>
    <row r="796" spans="1:78" x14ac:dyDescent="0.2">
      <c r="A796" s="153" t="s">
        <v>2378</v>
      </c>
      <c r="B796" s="153"/>
      <c r="C796" s="100"/>
      <c r="D796" s="68"/>
      <c r="AM796"/>
      <c r="BO796" s="154" t="s">
        <v>6332</v>
      </c>
      <c r="BP796" s="154" t="s">
        <v>3512</v>
      </c>
      <c r="BQ796" s="110" t="s">
        <v>5440</v>
      </c>
      <c r="BR796" s="110" t="s">
        <v>5440</v>
      </c>
      <c r="BS796" s="110" t="s">
        <v>5440</v>
      </c>
      <c r="BT796" s="110" t="s">
        <v>5440</v>
      </c>
      <c r="BU796" s="110" t="s">
        <v>5440</v>
      </c>
      <c r="BV796" s="110" t="s">
        <v>5832</v>
      </c>
      <c r="BW796" s="110" t="s">
        <v>5440</v>
      </c>
      <c r="BX796" s="110" t="s">
        <v>14</v>
      </c>
      <c r="BY796" s="110" t="e">
        <f>VLOOKUP(BO796,#REF!,10,0)</f>
        <v>#REF!</v>
      </c>
      <c r="BZ796" s="149"/>
    </row>
    <row r="797" spans="1:78" x14ac:dyDescent="0.2">
      <c r="A797" s="153" t="s">
        <v>2381</v>
      </c>
      <c r="B797" s="153"/>
      <c r="C797" s="100"/>
      <c r="D797" s="68"/>
      <c r="AM797"/>
      <c r="BO797" s="154" t="s">
        <v>646</v>
      </c>
      <c r="BP797" s="154" t="s">
        <v>3512</v>
      </c>
      <c r="BQ797" s="110" t="s">
        <v>5440</v>
      </c>
      <c r="BR797" s="110" t="s">
        <v>5440</v>
      </c>
      <c r="BS797" s="110" t="s">
        <v>5440</v>
      </c>
      <c r="BT797" s="110" t="s">
        <v>5440</v>
      </c>
      <c r="BU797" s="110" t="s">
        <v>5440</v>
      </c>
      <c r="BV797" s="110" t="s">
        <v>5440</v>
      </c>
      <c r="BW797" s="110" t="s">
        <v>5832</v>
      </c>
      <c r="BX797" s="110" t="s">
        <v>14</v>
      </c>
      <c r="BY797" s="110" t="e">
        <f>VLOOKUP(BO797,#REF!,10,0)</f>
        <v>#REF!</v>
      </c>
      <c r="BZ797" s="110"/>
    </row>
    <row r="798" spans="1:78" x14ac:dyDescent="0.2">
      <c r="A798" s="153" t="s">
        <v>2384</v>
      </c>
      <c r="B798" s="153"/>
      <c r="C798" s="100"/>
      <c r="D798" s="68"/>
      <c r="AM798"/>
      <c r="BO798" s="154" t="s">
        <v>574</v>
      </c>
      <c r="BP798" s="154" t="s">
        <v>3512</v>
      </c>
      <c r="BQ798" s="110" t="s">
        <v>5440</v>
      </c>
      <c r="BR798" s="110" t="s">
        <v>5440</v>
      </c>
      <c r="BS798" s="110" t="s">
        <v>5440</v>
      </c>
      <c r="BT798" s="110" t="s">
        <v>5440</v>
      </c>
      <c r="BU798" s="110" t="s">
        <v>5440</v>
      </c>
      <c r="BV798" s="110" t="s">
        <v>5440</v>
      </c>
      <c r="BW798" s="110" t="s">
        <v>5832</v>
      </c>
      <c r="BX798" s="110" t="s">
        <v>14</v>
      </c>
      <c r="BY798" s="110" t="e">
        <f>VLOOKUP(BO798,#REF!,10,0)</f>
        <v>#REF!</v>
      </c>
      <c r="BZ798" s="110"/>
    </row>
    <row r="799" spans="1:78" x14ac:dyDescent="0.2">
      <c r="A799" s="153" t="s">
        <v>2386</v>
      </c>
      <c r="B799" s="153"/>
      <c r="C799" s="100"/>
      <c r="D799" s="68"/>
      <c r="AM799"/>
      <c r="BO799" s="154" t="s">
        <v>3941</v>
      </c>
      <c r="BP799" s="154" t="s">
        <v>3512</v>
      </c>
      <c r="BQ799" s="110" t="s">
        <v>5440</v>
      </c>
      <c r="BR799" s="110" t="s">
        <v>5440</v>
      </c>
      <c r="BS799" s="110" t="s">
        <v>5440</v>
      </c>
      <c r="BT799" s="110" t="s">
        <v>5440</v>
      </c>
      <c r="BU799" s="110" t="s">
        <v>5440</v>
      </c>
      <c r="BV799" s="110" t="s">
        <v>5440</v>
      </c>
      <c r="BW799" s="110" t="s">
        <v>5832</v>
      </c>
      <c r="BX799" s="110" t="s">
        <v>14</v>
      </c>
      <c r="BY799" s="110" t="e">
        <f>VLOOKUP(BO799,#REF!,10,0)</f>
        <v>#REF!</v>
      </c>
      <c r="BZ799" s="110"/>
    </row>
    <row r="800" spans="1:78" x14ac:dyDescent="0.2">
      <c r="A800" s="153" t="s">
        <v>2389</v>
      </c>
      <c r="B800" s="153"/>
      <c r="C800" s="100"/>
      <c r="D800" s="68"/>
      <c r="AM800"/>
      <c r="BO800" s="154" t="s">
        <v>2167</v>
      </c>
      <c r="BP800" s="154" t="s">
        <v>3512</v>
      </c>
      <c r="BQ800" s="110" t="s">
        <v>5440</v>
      </c>
      <c r="BR800" s="110" t="s">
        <v>5440</v>
      </c>
      <c r="BS800" s="110" t="s">
        <v>5440</v>
      </c>
      <c r="BT800" s="110" t="s">
        <v>5440</v>
      </c>
      <c r="BU800" s="110" t="s">
        <v>5440</v>
      </c>
      <c r="BV800" s="110" t="s">
        <v>5440</v>
      </c>
      <c r="BW800" s="110" t="s">
        <v>5832</v>
      </c>
      <c r="BX800" s="110" t="s">
        <v>14</v>
      </c>
      <c r="BY800" s="110" t="e">
        <f>VLOOKUP(BO800,#REF!,10,0)</f>
        <v>#REF!</v>
      </c>
      <c r="BZ800" s="110"/>
    </row>
    <row r="801" spans="1:78" x14ac:dyDescent="0.2">
      <c r="A801" s="153" t="s">
        <v>2392</v>
      </c>
      <c r="B801" s="153"/>
      <c r="C801" s="100"/>
      <c r="D801" s="68"/>
      <c r="AM801"/>
      <c r="BO801" s="154" t="s">
        <v>6333</v>
      </c>
      <c r="BP801" s="154" t="s">
        <v>3512</v>
      </c>
      <c r="BQ801" s="110" t="s">
        <v>5440</v>
      </c>
      <c r="BR801" s="110" t="s">
        <v>5440</v>
      </c>
      <c r="BS801" s="110" t="s">
        <v>5440</v>
      </c>
      <c r="BT801" s="110" t="s">
        <v>5440</v>
      </c>
      <c r="BU801" s="110" t="s">
        <v>5832</v>
      </c>
      <c r="BV801" s="110" t="s">
        <v>5440</v>
      </c>
      <c r="BW801" s="110" t="s">
        <v>5440</v>
      </c>
      <c r="BX801" s="110" t="s">
        <v>14</v>
      </c>
      <c r="BY801" s="110" t="e">
        <f>VLOOKUP(BO801,#REF!,10,0)</f>
        <v>#REF!</v>
      </c>
      <c r="BZ801" s="149"/>
    </row>
    <row r="802" spans="1:78" x14ac:dyDescent="0.2">
      <c r="A802" s="153" t="s">
        <v>2395</v>
      </c>
      <c r="B802" s="153"/>
      <c r="C802" s="100"/>
      <c r="D802" s="68"/>
      <c r="AM802"/>
      <c r="BO802" s="154" t="s">
        <v>2169</v>
      </c>
      <c r="BP802" s="154" t="s">
        <v>3512</v>
      </c>
      <c r="BQ802" s="110" t="s">
        <v>5440</v>
      </c>
      <c r="BR802" s="110" t="s">
        <v>5440</v>
      </c>
      <c r="BS802" s="110" t="s">
        <v>5440</v>
      </c>
      <c r="BT802" s="110" t="s">
        <v>5440</v>
      </c>
      <c r="BU802" s="110" t="s">
        <v>5440</v>
      </c>
      <c r="BV802" s="110" t="s">
        <v>5440</v>
      </c>
      <c r="BW802" s="110" t="s">
        <v>5832</v>
      </c>
      <c r="BX802" s="110" t="s">
        <v>14</v>
      </c>
      <c r="BY802" s="110" t="e">
        <f>VLOOKUP(BO802,#REF!,10,0)</f>
        <v>#REF!</v>
      </c>
      <c r="BZ802" s="110"/>
    </row>
    <row r="803" spans="1:78" x14ac:dyDescent="0.2">
      <c r="A803" s="153" t="s">
        <v>2398</v>
      </c>
      <c r="B803" s="153"/>
      <c r="C803" s="100"/>
      <c r="D803" s="68"/>
      <c r="AM803"/>
      <c r="BO803" s="154" t="s">
        <v>1436</v>
      </c>
      <c r="BP803" s="154" t="s">
        <v>3512</v>
      </c>
      <c r="BQ803" s="110" t="s">
        <v>5440</v>
      </c>
      <c r="BR803" s="110" t="s">
        <v>5440</v>
      </c>
      <c r="BS803" s="110" t="s">
        <v>5440</v>
      </c>
      <c r="BT803" s="110" t="s">
        <v>5440</v>
      </c>
      <c r="BU803" s="110" t="s">
        <v>5440</v>
      </c>
      <c r="BV803" s="110" t="s">
        <v>5440</v>
      </c>
      <c r="BW803" s="110" t="s">
        <v>5832</v>
      </c>
      <c r="BX803" s="110" t="s">
        <v>14</v>
      </c>
      <c r="BY803" s="110" t="e">
        <f>VLOOKUP(BO803,#REF!,10,0)</f>
        <v>#REF!</v>
      </c>
      <c r="BZ803" s="110"/>
    </row>
    <row r="804" spans="1:78" x14ac:dyDescent="0.2">
      <c r="A804" s="153" t="s">
        <v>2400</v>
      </c>
      <c r="B804" s="153"/>
      <c r="C804" s="100"/>
      <c r="D804" s="68"/>
      <c r="AM804"/>
      <c r="BO804" s="154" t="s">
        <v>2171</v>
      </c>
      <c r="BP804" s="154" t="s">
        <v>3512</v>
      </c>
      <c r="BQ804" s="110" t="s">
        <v>5440</v>
      </c>
      <c r="BR804" s="110" t="s">
        <v>5440</v>
      </c>
      <c r="BS804" s="110" t="s">
        <v>5440</v>
      </c>
      <c r="BT804" s="110" t="s">
        <v>5440</v>
      </c>
      <c r="BU804" s="110" t="s">
        <v>5440</v>
      </c>
      <c r="BV804" s="110" t="s">
        <v>5440</v>
      </c>
      <c r="BW804" s="110" t="s">
        <v>5832</v>
      </c>
      <c r="BX804" s="110" t="s">
        <v>14</v>
      </c>
      <c r="BY804" s="110" t="e">
        <f>VLOOKUP(BO804,#REF!,10,0)</f>
        <v>#REF!</v>
      </c>
      <c r="BZ804" s="110"/>
    </row>
    <row r="805" spans="1:78" x14ac:dyDescent="0.2">
      <c r="A805" s="153" t="s">
        <v>2403</v>
      </c>
      <c r="B805" s="153"/>
      <c r="C805" s="100"/>
      <c r="D805" s="68"/>
      <c r="AM805"/>
      <c r="BO805" s="154" t="s">
        <v>3528</v>
      </c>
      <c r="BP805" s="154" t="s">
        <v>3512</v>
      </c>
      <c r="BQ805" s="110" t="s">
        <v>5440</v>
      </c>
      <c r="BR805" s="110" t="s">
        <v>5440</v>
      </c>
      <c r="BS805" s="110" t="s">
        <v>5440</v>
      </c>
      <c r="BT805" s="110" t="s">
        <v>5440</v>
      </c>
      <c r="BU805" s="110" t="s">
        <v>5440</v>
      </c>
      <c r="BV805" s="110" t="s">
        <v>5440</v>
      </c>
      <c r="BW805" s="110" t="s">
        <v>5832</v>
      </c>
      <c r="BX805" s="110" t="s">
        <v>14</v>
      </c>
      <c r="BY805" s="110" t="e">
        <f>VLOOKUP(BO805,#REF!,10,0)</f>
        <v>#REF!</v>
      </c>
      <c r="BZ805" s="110"/>
    </row>
    <row r="806" spans="1:78" x14ac:dyDescent="0.2">
      <c r="A806" s="153" t="s">
        <v>2406</v>
      </c>
      <c r="B806" s="153"/>
      <c r="C806" s="100"/>
      <c r="D806" s="68"/>
      <c r="AM806"/>
      <c r="BO806" s="154" t="s">
        <v>1439</v>
      </c>
      <c r="BP806" s="154" t="s">
        <v>3512</v>
      </c>
      <c r="BQ806" s="110" t="s">
        <v>5440</v>
      </c>
      <c r="BR806" s="110" t="s">
        <v>5440</v>
      </c>
      <c r="BS806" s="110" t="s">
        <v>5440</v>
      </c>
      <c r="BT806" s="110" t="s">
        <v>5440</v>
      </c>
      <c r="BU806" s="110" t="s">
        <v>5440</v>
      </c>
      <c r="BV806" s="110" t="s">
        <v>5440</v>
      </c>
      <c r="BW806" s="110" t="s">
        <v>5832</v>
      </c>
      <c r="BX806" s="110" t="s">
        <v>14</v>
      </c>
      <c r="BY806" s="110" t="e">
        <f>VLOOKUP(BO806,#REF!,10,0)</f>
        <v>#REF!</v>
      </c>
      <c r="BZ806" s="110"/>
    </row>
    <row r="807" spans="1:78" x14ac:dyDescent="0.2">
      <c r="A807" s="153" t="s">
        <v>2409</v>
      </c>
      <c r="B807" s="153"/>
      <c r="C807" s="100"/>
      <c r="D807" s="68"/>
      <c r="AM807"/>
      <c r="BO807" s="154" t="s">
        <v>6334</v>
      </c>
      <c r="BP807" s="154" t="s">
        <v>3512</v>
      </c>
      <c r="BQ807" s="110" t="s">
        <v>5440</v>
      </c>
      <c r="BR807" s="110" t="s">
        <v>5440</v>
      </c>
      <c r="BS807" s="110" t="s">
        <v>5440</v>
      </c>
      <c r="BT807" s="110" t="s">
        <v>5440</v>
      </c>
      <c r="BU807" s="110" t="s">
        <v>5440</v>
      </c>
      <c r="BV807" s="110" t="s">
        <v>5440</v>
      </c>
      <c r="BW807" s="110" t="s">
        <v>5832</v>
      </c>
      <c r="BX807" s="110" t="s">
        <v>14</v>
      </c>
      <c r="BY807" s="110" t="e">
        <f>VLOOKUP(BO807,#REF!,10,0)</f>
        <v>#REF!</v>
      </c>
      <c r="BZ807" s="110"/>
    </row>
    <row r="808" spans="1:78" x14ac:dyDescent="0.2">
      <c r="A808" s="153" t="s">
        <v>2411</v>
      </c>
      <c r="B808" s="153"/>
      <c r="C808" s="100"/>
      <c r="D808" s="68"/>
      <c r="AM808"/>
      <c r="BO808" s="154" t="s">
        <v>1038</v>
      </c>
      <c r="BP808" s="154" t="s">
        <v>3512</v>
      </c>
      <c r="BQ808" s="110" t="s">
        <v>5440</v>
      </c>
      <c r="BR808" s="110" t="s">
        <v>5440</v>
      </c>
      <c r="BS808" s="110" t="s">
        <v>5440</v>
      </c>
      <c r="BT808" s="110" t="s">
        <v>5440</v>
      </c>
      <c r="BU808" s="110" t="s">
        <v>5440</v>
      </c>
      <c r="BV808" s="110" t="s">
        <v>5440</v>
      </c>
      <c r="BW808" s="110" t="s">
        <v>5832</v>
      </c>
      <c r="BX808" s="110" t="s">
        <v>14</v>
      </c>
      <c r="BY808" s="110" t="e">
        <f>VLOOKUP(BO808,#REF!,10,0)</f>
        <v>#REF!</v>
      </c>
      <c r="BZ808" s="110"/>
    </row>
    <row r="809" spans="1:78" x14ac:dyDescent="0.2">
      <c r="A809" s="153" t="s">
        <v>2413</v>
      </c>
      <c r="B809" s="153"/>
      <c r="C809" s="100"/>
      <c r="D809" s="68"/>
      <c r="AM809"/>
      <c r="BO809" s="154" t="s">
        <v>762</v>
      </c>
      <c r="BP809" s="154" t="s">
        <v>3512</v>
      </c>
      <c r="BQ809" s="110" t="s">
        <v>5440</v>
      </c>
      <c r="BR809" s="110" t="s">
        <v>5440</v>
      </c>
      <c r="BS809" s="110" t="s">
        <v>5440</v>
      </c>
      <c r="BT809" s="110" t="s">
        <v>5440</v>
      </c>
      <c r="BU809" s="110" t="s">
        <v>5440</v>
      </c>
      <c r="BV809" s="110" t="s">
        <v>5440</v>
      </c>
      <c r="BW809" s="110" t="s">
        <v>5832</v>
      </c>
      <c r="BX809" s="110" t="s">
        <v>14</v>
      </c>
      <c r="BY809" s="110" t="e">
        <f>VLOOKUP(BO809,#REF!,10,0)</f>
        <v>#REF!</v>
      </c>
      <c r="BZ809" s="110"/>
    </row>
    <row r="810" spans="1:78" x14ac:dyDescent="0.2">
      <c r="A810" s="153" t="s">
        <v>2415</v>
      </c>
      <c r="B810" s="153"/>
      <c r="C810" s="100"/>
      <c r="D810" s="68"/>
      <c r="AM810"/>
      <c r="BO810" s="154" t="s">
        <v>4209</v>
      </c>
      <c r="BP810" s="154" t="s">
        <v>5832</v>
      </c>
      <c r="BQ810" s="110" t="s">
        <v>5440</v>
      </c>
      <c r="BR810" s="110" t="s">
        <v>5440</v>
      </c>
      <c r="BS810" s="110" t="s">
        <v>5440</v>
      </c>
      <c r="BT810" s="110" t="s">
        <v>5440</v>
      </c>
      <c r="BU810" s="110" t="s">
        <v>5832</v>
      </c>
      <c r="BV810" s="110" t="s">
        <v>5440</v>
      </c>
      <c r="BW810" s="110" t="s">
        <v>5440</v>
      </c>
      <c r="BX810" s="110" t="s">
        <v>14</v>
      </c>
      <c r="BY810" s="110" t="e">
        <f>VLOOKUP(BO810,#REF!,10,0)</f>
        <v>#REF!</v>
      </c>
      <c r="BZ810" s="149"/>
    </row>
    <row r="811" spans="1:78" x14ac:dyDescent="0.2">
      <c r="A811" s="153" t="s">
        <v>2418</v>
      </c>
      <c r="B811" s="153"/>
      <c r="C811" s="100"/>
      <c r="D811" s="68"/>
      <c r="AM811"/>
      <c r="BO811" s="154" t="s">
        <v>1520</v>
      </c>
      <c r="BP811" s="154" t="s">
        <v>5832</v>
      </c>
      <c r="BQ811" s="110" t="s">
        <v>5832</v>
      </c>
      <c r="BR811" s="110" t="s">
        <v>5440</v>
      </c>
      <c r="BS811" s="110" t="s">
        <v>5440</v>
      </c>
      <c r="BT811" s="110" t="s">
        <v>5440</v>
      </c>
      <c r="BU811" s="110" t="s">
        <v>5440</v>
      </c>
      <c r="BV811" s="110" t="s">
        <v>5440</v>
      </c>
      <c r="BW811" s="110" t="s">
        <v>5440</v>
      </c>
      <c r="BX811" s="110" t="s">
        <v>14</v>
      </c>
      <c r="BY811" s="110" t="e">
        <f>VLOOKUP(BO811,#REF!,10,0)</f>
        <v>#REF!</v>
      </c>
      <c r="BZ811" s="110"/>
    </row>
    <row r="812" spans="1:78" x14ac:dyDescent="0.2">
      <c r="A812" s="153" t="s">
        <v>2421</v>
      </c>
      <c r="B812" s="153"/>
      <c r="C812" s="100"/>
      <c r="D812" s="68"/>
      <c r="AM812"/>
      <c r="BO812" s="154" t="s">
        <v>2495</v>
      </c>
      <c r="BP812" s="154" t="s">
        <v>3512</v>
      </c>
      <c r="BQ812" s="110" t="s">
        <v>5440</v>
      </c>
      <c r="BR812" s="110" t="s">
        <v>5440</v>
      </c>
      <c r="BS812" s="110" t="s">
        <v>5440</v>
      </c>
      <c r="BT812" s="110" t="s">
        <v>5440</v>
      </c>
      <c r="BU812" s="110" t="s">
        <v>5440</v>
      </c>
      <c r="BV812" s="110" t="s">
        <v>5440</v>
      </c>
      <c r="BW812" s="110" t="s">
        <v>5832</v>
      </c>
      <c r="BX812" s="110" t="s">
        <v>14</v>
      </c>
      <c r="BY812" s="110" t="e">
        <f>VLOOKUP(BO812,#REF!,10,0)</f>
        <v>#REF!</v>
      </c>
      <c r="BZ812" s="110"/>
    </row>
    <row r="813" spans="1:78" x14ac:dyDescent="0.2">
      <c r="A813" s="153" t="s">
        <v>2423</v>
      </c>
      <c r="B813" s="153"/>
      <c r="C813" s="100"/>
      <c r="D813" s="68"/>
      <c r="AM813"/>
      <c r="BO813" s="154" t="s">
        <v>1040</v>
      </c>
      <c r="BP813" s="154" t="s">
        <v>3512</v>
      </c>
      <c r="BQ813" s="110" t="s">
        <v>5440</v>
      </c>
      <c r="BR813" s="110" t="s">
        <v>5440</v>
      </c>
      <c r="BS813" s="110" t="s">
        <v>5440</v>
      </c>
      <c r="BT813" s="110" t="s">
        <v>5440</v>
      </c>
      <c r="BU813" s="110" t="s">
        <v>5440</v>
      </c>
      <c r="BV813" s="110" t="s">
        <v>5440</v>
      </c>
      <c r="BW813" s="110" t="s">
        <v>5832</v>
      </c>
      <c r="BX813" s="110" t="s">
        <v>14</v>
      </c>
      <c r="BY813" s="110" t="e">
        <f>VLOOKUP(BO813,#REF!,10,0)</f>
        <v>#REF!</v>
      </c>
      <c r="BZ813" s="110"/>
    </row>
    <row r="814" spans="1:78" x14ac:dyDescent="0.2">
      <c r="A814" s="153" t="s">
        <v>2425</v>
      </c>
      <c r="B814" s="153"/>
      <c r="C814" s="100"/>
      <c r="D814" s="68"/>
      <c r="AM814"/>
      <c r="BO814" s="154" t="s">
        <v>1972</v>
      </c>
      <c r="BP814" s="154" t="s">
        <v>3512</v>
      </c>
      <c r="BQ814" s="110" t="s">
        <v>5440</v>
      </c>
      <c r="BR814" s="110" t="s">
        <v>5440</v>
      </c>
      <c r="BS814" s="110" t="s">
        <v>5440</v>
      </c>
      <c r="BT814" s="110" t="s">
        <v>5440</v>
      </c>
      <c r="BU814" s="110" t="s">
        <v>5440</v>
      </c>
      <c r="BV814" s="110" t="s">
        <v>5440</v>
      </c>
      <c r="BW814" s="110" t="s">
        <v>5832</v>
      </c>
      <c r="BX814" s="110" t="s">
        <v>14</v>
      </c>
      <c r="BY814" s="110" t="e">
        <f>VLOOKUP(BO814,#REF!,10,0)</f>
        <v>#REF!</v>
      </c>
      <c r="BZ814" s="110"/>
    </row>
    <row r="815" spans="1:78" x14ac:dyDescent="0.2">
      <c r="A815" s="153" t="s">
        <v>2427</v>
      </c>
      <c r="B815" s="153"/>
      <c r="C815" s="100"/>
      <c r="D815" s="68"/>
      <c r="AM815"/>
      <c r="BO815" s="154" t="s">
        <v>2173</v>
      </c>
      <c r="BP815" s="154" t="s">
        <v>3512</v>
      </c>
      <c r="BQ815" s="110" t="s">
        <v>5440</v>
      </c>
      <c r="BR815" s="110" t="s">
        <v>5440</v>
      </c>
      <c r="BS815" s="110" t="s">
        <v>5440</v>
      </c>
      <c r="BT815" s="110" t="s">
        <v>5440</v>
      </c>
      <c r="BU815" s="110" t="s">
        <v>5440</v>
      </c>
      <c r="BV815" s="110" t="s">
        <v>5440</v>
      </c>
      <c r="BW815" s="110" t="s">
        <v>5832</v>
      </c>
      <c r="BX815" s="110" t="s">
        <v>14</v>
      </c>
      <c r="BY815" s="110" t="e">
        <f>VLOOKUP(BO815,#REF!,10,0)</f>
        <v>#REF!</v>
      </c>
      <c r="BZ815" s="110"/>
    </row>
    <row r="816" spans="1:78" x14ac:dyDescent="0.2">
      <c r="A816" s="153" t="s">
        <v>2430</v>
      </c>
      <c r="B816" s="153"/>
      <c r="C816" s="100"/>
      <c r="D816" s="68"/>
      <c r="AM816"/>
      <c r="BO816" s="154" t="s">
        <v>2613</v>
      </c>
      <c r="BP816" s="154" t="s">
        <v>3512</v>
      </c>
      <c r="BQ816" s="110" t="s">
        <v>5440</v>
      </c>
      <c r="BR816" s="110" t="s">
        <v>5440</v>
      </c>
      <c r="BS816" s="110" t="s">
        <v>5440</v>
      </c>
      <c r="BT816" s="110" t="s">
        <v>5440</v>
      </c>
      <c r="BU816" s="110" t="s">
        <v>5440</v>
      </c>
      <c r="BV816" s="110" t="s">
        <v>5440</v>
      </c>
      <c r="BW816" s="110" t="s">
        <v>5832</v>
      </c>
      <c r="BX816" s="110" t="s">
        <v>14</v>
      </c>
      <c r="BY816" s="110" t="e">
        <f>VLOOKUP(BO816,#REF!,10,0)</f>
        <v>#REF!</v>
      </c>
      <c r="BZ816" s="110"/>
    </row>
    <row r="817" spans="1:78" x14ac:dyDescent="0.2">
      <c r="A817" s="153" t="s">
        <v>2432</v>
      </c>
      <c r="B817" s="153"/>
      <c r="C817" s="100"/>
      <c r="D817" s="68"/>
      <c r="AM817"/>
      <c r="BO817" s="154" t="s">
        <v>1974</v>
      </c>
      <c r="BP817" s="154" t="s">
        <v>3512</v>
      </c>
      <c r="BQ817" s="110" t="s">
        <v>5440</v>
      </c>
      <c r="BR817" s="110" t="s">
        <v>5440</v>
      </c>
      <c r="BS817" s="110" t="s">
        <v>5440</v>
      </c>
      <c r="BT817" s="110" t="s">
        <v>5440</v>
      </c>
      <c r="BU817" s="110" t="s">
        <v>5440</v>
      </c>
      <c r="BV817" s="110" t="s">
        <v>5440</v>
      </c>
      <c r="BW817" s="110" t="s">
        <v>5832</v>
      </c>
      <c r="BX817" s="110" t="s">
        <v>14</v>
      </c>
      <c r="BY817" s="110" t="e">
        <f>VLOOKUP(BO817,#REF!,10,0)</f>
        <v>#REF!</v>
      </c>
      <c r="BZ817" s="110"/>
    </row>
    <row r="818" spans="1:78" x14ac:dyDescent="0.2">
      <c r="A818" s="153" t="s">
        <v>2434</v>
      </c>
      <c r="B818" s="153"/>
      <c r="C818" s="100"/>
      <c r="D818" s="68"/>
      <c r="AM818"/>
      <c r="BO818" s="154" t="s">
        <v>3626</v>
      </c>
      <c r="BP818" s="154" t="s">
        <v>3512</v>
      </c>
      <c r="BQ818" s="110" t="s">
        <v>5440</v>
      </c>
      <c r="BR818" s="110" t="s">
        <v>5440</v>
      </c>
      <c r="BS818" s="110" t="s">
        <v>5440</v>
      </c>
      <c r="BT818" s="110" t="s">
        <v>5440</v>
      </c>
      <c r="BU818" s="110" t="s">
        <v>5440</v>
      </c>
      <c r="BV818" s="110" t="s">
        <v>5440</v>
      </c>
      <c r="BW818" s="110" t="s">
        <v>5832</v>
      </c>
      <c r="BX818" s="110" t="s">
        <v>14</v>
      </c>
      <c r="BY818" s="110" t="e">
        <f>VLOOKUP(BO818,#REF!,10,0)</f>
        <v>#REF!</v>
      </c>
      <c r="BZ818" s="110"/>
    </row>
    <row r="819" spans="1:78" x14ac:dyDescent="0.2">
      <c r="A819" s="153" t="s">
        <v>2436</v>
      </c>
      <c r="B819" s="153"/>
      <c r="C819" s="100"/>
      <c r="D819" s="68"/>
      <c r="AM819"/>
      <c r="BO819" s="154" t="s">
        <v>2287</v>
      </c>
      <c r="BP819" s="154" t="s">
        <v>3512</v>
      </c>
      <c r="BQ819" s="110" t="s">
        <v>5440</v>
      </c>
      <c r="BR819" s="110" t="s">
        <v>5440</v>
      </c>
      <c r="BS819" s="110" t="s">
        <v>5440</v>
      </c>
      <c r="BT819" s="110" t="s">
        <v>5440</v>
      </c>
      <c r="BU819" s="110" t="s">
        <v>5440</v>
      </c>
      <c r="BV819" s="110" t="s">
        <v>5440</v>
      </c>
      <c r="BW819" s="110" t="s">
        <v>5832</v>
      </c>
      <c r="BX819" s="110" t="s">
        <v>14</v>
      </c>
      <c r="BY819" s="110" t="e">
        <f>VLOOKUP(BO819,#REF!,10,0)</f>
        <v>#REF!</v>
      </c>
      <c r="BZ819" s="110"/>
    </row>
    <row r="820" spans="1:78" x14ac:dyDescent="0.2">
      <c r="A820" s="153" t="s">
        <v>2438</v>
      </c>
      <c r="B820" s="153"/>
      <c r="C820" s="100"/>
      <c r="D820" s="68"/>
      <c r="AM820"/>
      <c r="BO820" s="154" t="s">
        <v>6335</v>
      </c>
      <c r="BP820" s="154" t="s">
        <v>3512</v>
      </c>
      <c r="BQ820" s="110" t="s">
        <v>5440</v>
      </c>
      <c r="BR820" s="110" t="s">
        <v>5440</v>
      </c>
      <c r="BS820" s="110" t="s">
        <v>5440</v>
      </c>
      <c r="BT820" s="110" t="s">
        <v>5440</v>
      </c>
      <c r="BU820" s="110" t="s">
        <v>5440</v>
      </c>
      <c r="BV820" s="110" t="s">
        <v>5440</v>
      </c>
      <c r="BW820" s="110" t="s">
        <v>5832</v>
      </c>
      <c r="BX820" s="110" t="s">
        <v>14</v>
      </c>
      <c r="BY820" s="110" t="e">
        <f>VLOOKUP(BO820,#REF!,10,0)</f>
        <v>#REF!</v>
      </c>
      <c r="BZ820" s="110"/>
    </row>
    <row r="821" spans="1:78" x14ac:dyDescent="0.2">
      <c r="A821" s="153" t="s">
        <v>2440</v>
      </c>
      <c r="B821" s="153"/>
      <c r="C821" s="100"/>
      <c r="D821" s="68"/>
      <c r="AM821"/>
      <c r="BO821" s="154" t="s">
        <v>6336</v>
      </c>
      <c r="BP821" s="154" t="s">
        <v>3512</v>
      </c>
      <c r="BQ821" s="110" t="s">
        <v>5440</v>
      </c>
      <c r="BR821" s="110" t="s">
        <v>5440</v>
      </c>
      <c r="BS821" s="110" t="s">
        <v>5440</v>
      </c>
      <c r="BT821" s="110" t="s">
        <v>5440</v>
      </c>
      <c r="BU821" s="110" t="s">
        <v>5440</v>
      </c>
      <c r="BV821" s="110" t="s">
        <v>5440</v>
      </c>
      <c r="BW821" s="110" t="s">
        <v>5832</v>
      </c>
      <c r="BX821" s="110" t="s">
        <v>14</v>
      </c>
      <c r="BY821" s="110" t="e">
        <f>VLOOKUP(BO821,#REF!,10,0)</f>
        <v>#REF!</v>
      </c>
      <c r="BZ821" s="110"/>
    </row>
    <row r="822" spans="1:78" x14ac:dyDescent="0.2">
      <c r="A822" s="153" t="s">
        <v>2442</v>
      </c>
      <c r="B822" s="153"/>
      <c r="C822" s="100"/>
      <c r="D822" s="68"/>
      <c r="AM822"/>
      <c r="BO822" s="154" t="s">
        <v>3902</v>
      </c>
      <c r="BP822" s="154" t="s">
        <v>3512</v>
      </c>
      <c r="BQ822" s="110" t="s">
        <v>5440</v>
      </c>
      <c r="BR822" s="110" t="s">
        <v>5440</v>
      </c>
      <c r="BS822" s="110" t="s">
        <v>5440</v>
      </c>
      <c r="BT822" s="110" t="s">
        <v>5440</v>
      </c>
      <c r="BU822" s="110" t="s">
        <v>5440</v>
      </c>
      <c r="BV822" s="110" t="s">
        <v>5832</v>
      </c>
      <c r="BW822" s="110" t="s">
        <v>5440</v>
      </c>
      <c r="BX822" s="110" t="s">
        <v>14</v>
      </c>
      <c r="BY822" s="110" t="e">
        <f>VLOOKUP(BO822,#REF!,10,0)</f>
        <v>#REF!</v>
      </c>
      <c r="BZ822" s="149"/>
    </row>
    <row r="823" spans="1:78" x14ac:dyDescent="0.2">
      <c r="A823" s="153" t="s">
        <v>2444</v>
      </c>
      <c r="B823" s="153"/>
      <c r="C823" s="100"/>
      <c r="D823" s="68"/>
      <c r="AM823"/>
      <c r="BO823" s="154" t="s">
        <v>830</v>
      </c>
      <c r="BP823" s="154" t="s">
        <v>3512</v>
      </c>
      <c r="BQ823" s="110" t="s">
        <v>5440</v>
      </c>
      <c r="BR823" s="110" t="s">
        <v>5440</v>
      </c>
      <c r="BS823" s="110" t="s">
        <v>5440</v>
      </c>
      <c r="BT823" s="110" t="s">
        <v>5440</v>
      </c>
      <c r="BU823" s="110" t="s">
        <v>5440</v>
      </c>
      <c r="BV823" s="110" t="s">
        <v>5440</v>
      </c>
      <c r="BW823" s="110" t="s">
        <v>5832</v>
      </c>
      <c r="BX823" s="110" t="s">
        <v>14</v>
      </c>
      <c r="BY823" s="110" t="e">
        <f>VLOOKUP(BO823,#REF!,10,0)</f>
        <v>#REF!</v>
      </c>
      <c r="BZ823" s="110"/>
    </row>
    <row r="824" spans="1:78" x14ac:dyDescent="0.2">
      <c r="A824" s="153" t="s">
        <v>2447</v>
      </c>
      <c r="B824" s="153"/>
      <c r="C824" s="100"/>
      <c r="D824" s="68"/>
      <c r="AM824"/>
      <c r="BO824" s="154" t="s">
        <v>2175</v>
      </c>
      <c r="BP824" s="154" t="s">
        <v>3512</v>
      </c>
      <c r="BQ824" s="110" t="s">
        <v>5440</v>
      </c>
      <c r="BR824" s="110" t="s">
        <v>5440</v>
      </c>
      <c r="BS824" s="110" t="s">
        <v>5440</v>
      </c>
      <c r="BT824" s="110" t="s">
        <v>5440</v>
      </c>
      <c r="BU824" s="110" t="s">
        <v>5440</v>
      </c>
      <c r="BV824" s="110" t="s">
        <v>5440</v>
      </c>
      <c r="BW824" s="110" t="s">
        <v>5832</v>
      </c>
      <c r="BX824" s="110" t="s">
        <v>14</v>
      </c>
      <c r="BY824" s="110" t="e">
        <f>VLOOKUP(BO824,#REF!,10,0)</f>
        <v>#REF!</v>
      </c>
      <c r="BZ824" s="110"/>
    </row>
    <row r="825" spans="1:78" x14ac:dyDescent="0.2">
      <c r="A825" s="153" t="s">
        <v>2451</v>
      </c>
      <c r="B825" s="153"/>
      <c r="C825" s="100"/>
      <c r="D825" s="68"/>
      <c r="AM825"/>
      <c r="BO825" s="154" t="s">
        <v>3190</v>
      </c>
      <c r="BP825" s="154" t="s">
        <v>3512</v>
      </c>
      <c r="BQ825" s="110" t="s">
        <v>5440</v>
      </c>
      <c r="BR825" s="110" t="s">
        <v>5440</v>
      </c>
      <c r="BS825" s="110" t="s">
        <v>5440</v>
      </c>
      <c r="BT825" s="110" t="s">
        <v>5440</v>
      </c>
      <c r="BU825" s="110" t="s">
        <v>5440</v>
      </c>
      <c r="BV825" s="110" t="s">
        <v>5440</v>
      </c>
      <c r="BW825" s="110" t="s">
        <v>5832</v>
      </c>
      <c r="BX825" s="110" t="s">
        <v>14</v>
      </c>
      <c r="BY825" s="110" t="e">
        <f>VLOOKUP(BO825,#REF!,10,0)</f>
        <v>#REF!</v>
      </c>
      <c r="BZ825" s="110"/>
    </row>
    <row r="826" spans="1:78" x14ac:dyDescent="0.2">
      <c r="A826" s="153" t="s">
        <v>2454</v>
      </c>
      <c r="B826" s="153"/>
      <c r="C826" s="100"/>
      <c r="D826" s="68"/>
      <c r="AM826"/>
      <c r="BO826" s="154" t="s">
        <v>2177</v>
      </c>
      <c r="BP826" s="154" t="s">
        <v>3512</v>
      </c>
      <c r="BQ826" s="110" t="s">
        <v>5440</v>
      </c>
      <c r="BR826" s="110" t="s">
        <v>5440</v>
      </c>
      <c r="BS826" s="110" t="s">
        <v>5440</v>
      </c>
      <c r="BT826" s="110" t="s">
        <v>5440</v>
      </c>
      <c r="BU826" s="110" t="s">
        <v>5440</v>
      </c>
      <c r="BV826" s="110" t="s">
        <v>5440</v>
      </c>
      <c r="BW826" s="110" t="s">
        <v>5832</v>
      </c>
      <c r="BX826" s="110" t="s">
        <v>14</v>
      </c>
      <c r="BY826" s="110" t="e">
        <f>VLOOKUP(BO826,#REF!,10,0)</f>
        <v>#REF!</v>
      </c>
      <c r="BZ826" s="110"/>
    </row>
    <row r="827" spans="1:78" x14ac:dyDescent="0.2">
      <c r="A827" s="153" t="s">
        <v>2456</v>
      </c>
      <c r="B827" s="153"/>
      <c r="C827" s="100"/>
      <c r="D827" s="68"/>
      <c r="AM827"/>
      <c r="BO827" s="154" t="s">
        <v>1976</v>
      </c>
      <c r="BP827" s="154" t="s">
        <v>3512</v>
      </c>
      <c r="BQ827" s="110" t="s">
        <v>5440</v>
      </c>
      <c r="BR827" s="110" t="s">
        <v>5440</v>
      </c>
      <c r="BS827" s="110" t="s">
        <v>5440</v>
      </c>
      <c r="BT827" s="110" t="s">
        <v>5440</v>
      </c>
      <c r="BU827" s="110" t="s">
        <v>5440</v>
      </c>
      <c r="BV827" s="110" t="s">
        <v>5440</v>
      </c>
      <c r="BW827" s="110" t="s">
        <v>5832</v>
      </c>
      <c r="BX827" s="110" t="s">
        <v>14</v>
      </c>
      <c r="BY827" s="110" t="e">
        <f>VLOOKUP(BO827,#REF!,10,0)</f>
        <v>#REF!</v>
      </c>
      <c r="BZ827" s="110"/>
    </row>
    <row r="828" spans="1:78" x14ac:dyDescent="0.2">
      <c r="A828" s="153" t="s">
        <v>2457</v>
      </c>
      <c r="B828" s="153"/>
      <c r="C828" s="100"/>
      <c r="D828" s="68"/>
      <c r="AM828"/>
      <c r="BO828" s="154" t="s">
        <v>6337</v>
      </c>
      <c r="BP828" s="154" t="s">
        <v>3512</v>
      </c>
      <c r="BQ828" s="110" t="s">
        <v>5440</v>
      </c>
      <c r="BR828" s="110" t="s">
        <v>5440</v>
      </c>
      <c r="BS828" s="110" t="s">
        <v>5440</v>
      </c>
      <c r="BT828" s="110" t="s">
        <v>5440</v>
      </c>
      <c r="BU828" s="110" t="s">
        <v>5440</v>
      </c>
      <c r="BV828" s="110" t="s">
        <v>5832</v>
      </c>
      <c r="BW828" s="110" t="s">
        <v>5440</v>
      </c>
      <c r="BX828" s="110" t="s">
        <v>14</v>
      </c>
      <c r="BY828" s="110" t="e">
        <f>VLOOKUP(BO828,#REF!,10,0)</f>
        <v>#REF!</v>
      </c>
      <c r="BZ828" s="149"/>
    </row>
    <row r="829" spans="1:78" x14ac:dyDescent="0.2">
      <c r="A829" s="153" t="s">
        <v>2459</v>
      </c>
      <c r="B829" s="153"/>
      <c r="C829" s="100"/>
      <c r="D829" s="68"/>
      <c r="AM829"/>
      <c r="BO829" s="154" t="s">
        <v>535</v>
      </c>
      <c r="BP829" s="154" t="s">
        <v>3512</v>
      </c>
      <c r="BQ829" s="110" t="s">
        <v>5440</v>
      </c>
      <c r="BR829" s="110" t="s">
        <v>5440</v>
      </c>
      <c r="BS829" s="110" t="s">
        <v>5440</v>
      </c>
      <c r="BT829" s="110" t="s">
        <v>5440</v>
      </c>
      <c r="BU829" s="110" t="s">
        <v>5440</v>
      </c>
      <c r="BV829" s="110" t="s">
        <v>5440</v>
      </c>
      <c r="BW829" s="110" t="s">
        <v>5832</v>
      </c>
      <c r="BX829" s="110" t="s">
        <v>14</v>
      </c>
      <c r="BY829" s="110" t="e">
        <f>VLOOKUP(BO829,#REF!,10,0)</f>
        <v>#REF!</v>
      </c>
      <c r="BZ829" s="110"/>
    </row>
    <row r="830" spans="1:78" x14ac:dyDescent="0.2">
      <c r="A830" s="153" t="s">
        <v>2461</v>
      </c>
      <c r="B830" s="153"/>
      <c r="C830" s="100"/>
      <c r="D830" s="68"/>
      <c r="AM830"/>
      <c r="BO830" s="154" t="s">
        <v>3193</v>
      </c>
      <c r="BP830" s="154" t="s">
        <v>3512</v>
      </c>
      <c r="BQ830" s="110" t="s">
        <v>5440</v>
      </c>
      <c r="BR830" s="110" t="s">
        <v>5440</v>
      </c>
      <c r="BS830" s="110" t="s">
        <v>5440</v>
      </c>
      <c r="BT830" s="110" t="s">
        <v>5440</v>
      </c>
      <c r="BU830" s="110" t="s">
        <v>5440</v>
      </c>
      <c r="BV830" s="110" t="s">
        <v>5440</v>
      </c>
      <c r="BW830" s="110" t="s">
        <v>5832</v>
      </c>
      <c r="BX830" s="110" t="s">
        <v>14</v>
      </c>
      <c r="BY830" s="110" t="e">
        <f>VLOOKUP(BO830,#REF!,10,0)</f>
        <v>#REF!</v>
      </c>
      <c r="BZ830" s="110"/>
    </row>
    <row r="831" spans="1:78" x14ac:dyDescent="0.2">
      <c r="A831" s="153" t="s">
        <v>2463</v>
      </c>
      <c r="B831" s="153"/>
      <c r="C831" s="100"/>
      <c r="D831" s="68"/>
      <c r="AM831"/>
      <c r="BO831" s="154" t="s">
        <v>1853</v>
      </c>
      <c r="BP831" s="154" t="s">
        <v>3512</v>
      </c>
      <c r="BQ831" s="110" t="s">
        <v>5440</v>
      </c>
      <c r="BR831" s="110" t="s">
        <v>5440</v>
      </c>
      <c r="BS831" s="110" t="s">
        <v>5440</v>
      </c>
      <c r="BT831" s="110" t="s">
        <v>5440</v>
      </c>
      <c r="BU831" s="110" t="s">
        <v>5440</v>
      </c>
      <c r="BV831" s="110" t="s">
        <v>5440</v>
      </c>
      <c r="BW831" s="110" t="s">
        <v>5832</v>
      </c>
      <c r="BX831" s="110" t="s">
        <v>14</v>
      </c>
      <c r="BY831" s="110" t="e">
        <f>VLOOKUP(BO831,#REF!,10,0)</f>
        <v>#REF!</v>
      </c>
      <c r="BZ831" s="110"/>
    </row>
    <row r="832" spans="1:78" x14ac:dyDescent="0.2">
      <c r="A832" s="153" t="s">
        <v>2465</v>
      </c>
      <c r="B832" s="153"/>
      <c r="C832" s="100"/>
      <c r="D832" s="68"/>
      <c r="AM832"/>
      <c r="BO832" s="154" t="s">
        <v>6338</v>
      </c>
      <c r="BP832" s="154" t="s">
        <v>3512</v>
      </c>
      <c r="BQ832" s="110" t="s">
        <v>5440</v>
      </c>
      <c r="BR832" s="110" t="s">
        <v>5440</v>
      </c>
      <c r="BS832" s="110" t="s">
        <v>5832</v>
      </c>
      <c r="BT832" s="110" t="s">
        <v>5832</v>
      </c>
      <c r="BU832" s="110" t="s">
        <v>5440</v>
      </c>
      <c r="BV832" s="110" t="s">
        <v>5440</v>
      </c>
      <c r="BW832" s="110" t="s">
        <v>5440</v>
      </c>
      <c r="BX832" s="110" t="s">
        <v>14</v>
      </c>
      <c r="BY832" s="110" t="e">
        <f>VLOOKUP(BO832,#REF!,10,0)</f>
        <v>#REF!</v>
      </c>
      <c r="BZ832" s="110"/>
    </row>
    <row r="833" spans="1:78" x14ac:dyDescent="0.2">
      <c r="A833" s="153" t="s">
        <v>2467</v>
      </c>
      <c r="B833" s="153"/>
      <c r="C833" s="100"/>
      <c r="D833" s="68"/>
      <c r="AM833"/>
      <c r="BO833" s="154" t="s">
        <v>764</v>
      </c>
      <c r="BP833" s="154" t="s">
        <v>3512</v>
      </c>
      <c r="BQ833" s="110" t="s">
        <v>5440</v>
      </c>
      <c r="BR833" s="110" t="s">
        <v>5440</v>
      </c>
      <c r="BS833" s="110" t="s">
        <v>5440</v>
      </c>
      <c r="BT833" s="110" t="s">
        <v>5440</v>
      </c>
      <c r="BU833" s="110" t="s">
        <v>5440</v>
      </c>
      <c r="BV833" s="110" t="s">
        <v>5440</v>
      </c>
      <c r="BW833" s="110" t="s">
        <v>5832</v>
      </c>
      <c r="BX833" s="110" t="s">
        <v>14</v>
      </c>
      <c r="BY833" s="110" t="e">
        <f>VLOOKUP(BO833,#REF!,10,0)</f>
        <v>#REF!</v>
      </c>
      <c r="BZ833" s="110"/>
    </row>
    <row r="834" spans="1:78" x14ac:dyDescent="0.2">
      <c r="A834" s="153" t="s">
        <v>2469</v>
      </c>
      <c r="B834" s="153"/>
      <c r="C834" s="100"/>
      <c r="D834" s="68"/>
      <c r="AM834"/>
      <c r="BO834" s="154" t="s">
        <v>6339</v>
      </c>
      <c r="BP834" s="154" t="s">
        <v>3512</v>
      </c>
      <c r="BQ834" s="110" t="s">
        <v>5440</v>
      </c>
      <c r="BR834" s="110" t="s">
        <v>5440</v>
      </c>
      <c r="BS834" s="110" t="s">
        <v>5832</v>
      </c>
      <c r="BT834" s="110" t="s">
        <v>5832</v>
      </c>
      <c r="BU834" s="110" t="s">
        <v>5440</v>
      </c>
      <c r="BV834" s="110" t="s">
        <v>5440</v>
      </c>
      <c r="BW834" s="110" t="s">
        <v>5440</v>
      </c>
      <c r="BX834" s="110" t="s">
        <v>14</v>
      </c>
      <c r="BY834" s="110" t="e">
        <f>VLOOKUP(BO834,#REF!,10,0)</f>
        <v>#REF!</v>
      </c>
      <c r="BZ834" s="110"/>
    </row>
    <row r="835" spans="1:78" x14ac:dyDescent="0.2">
      <c r="A835" s="153" t="s">
        <v>2472</v>
      </c>
      <c r="B835" s="153"/>
      <c r="C835" s="100"/>
      <c r="D835" s="68"/>
      <c r="AM835"/>
      <c r="BO835" s="154" t="s">
        <v>6340</v>
      </c>
      <c r="BP835" s="154" t="s">
        <v>3512</v>
      </c>
      <c r="BQ835" s="110" t="s">
        <v>5440</v>
      </c>
      <c r="BR835" s="110" t="s">
        <v>5440</v>
      </c>
      <c r="BS835" s="110" t="s">
        <v>5440</v>
      </c>
      <c r="BT835" s="110" t="s">
        <v>5440</v>
      </c>
      <c r="BU835" s="110" t="s">
        <v>5440</v>
      </c>
      <c r="BV835" s="110" t="s">
        <v>5440</v>
      </c>
      <c r="BW835" s="110" t="s">
        <v>5832</v>
      </c>
      <c r="BX835" s="110" t="s">
        <v>14</v>
      </c>
      <c r="BY835" s="110" t="e">
        <f>VLOOKUP(BO835,#REF!,10,0)</f>
        <v>#REF!</v>
      </c>
      <c r="BZ835" s="110"/>
    </row>
    <row r="836" spans="1:78" x14ac:dyDescent="0.2">
      <c r="A836" s="153" t="s">
        <v>2475</v>
      </c>
      <c r="B836" s="153"/>
      <c r="C836" s="100"/>
      <c r="D836" s="68"/>
      <c r="AM836"/>
      <c r="BO836" s="154" t="s">
        <v>3195</v>
      </c>
      <c r="BP836" s="154" t="s">
        <v>3512</v>
      </c>
      <c r="BQ836" s="110" t="s">
        <v>5440</v>
      </c>
      <c r="BR836" s="110" t="s">
        <v>5440</v>
      </c>
      <c r="BS836" s="110" t="s">
        <v>5440</v>
      </c>
      <c r="BT836" s="110" t="s">
        <v>5440</v>
      </c>
      <c r="BU836" s="110" t="s">
        <v>5440</v>
      </c>
      <c r="BV836" s="110" t="s">
        <v>5440</v>
      </c>
      <c r="BW836" s="110" t="s">
        <v>5832</v>
      </c>
      <c r="BX836" s="110" t="s">
        <v>14</v>
      </c>
      <c r="BY836" s="110" t="e">
        <f>VLOOKUP(BO836,#REF!,10,0)</f>
        <v>#REF!</v>
      </c>
      <c r="BZ836" s="110"/>
    </row>
    <row r="837" spans="1:78" x14ac:dyDescent="0.2">
      <c r="A837" s="153" t="s">
        <v>2477</v>
      </c>
      <c r="B837" s="153"/>
      <c r="C837" s="100"/>
      <c r="D837" s="68"/>
      <c r="AM837"/>
      <c r="BO837" s="154" t="s">
        <v>6341</v>
      </c>
      <c r="BP837" s="154" t="s">
        <v>3512</v>
      </c>
      <c r="BQ837" s="110" t="s">
        <v>5440</v>
      </c>
      <c r="BR837" s="110" t="s">
        <v>5440</v>
      </c>
      <c r="BS837" s="110" t="s">
        <v>5440</v>
      </c>
      <c r="BT837" s="110" t="s">
        <v>5440</v>
      </c>
      <c r="BU837" s="110" t="s">
        <v>5440</v>
      </c>
      <c r="BV837" s="110" t="s">
        <v>5440</v>
      </c>
      <c r="BW837" s="110" t="s">
        <v>5832</v>
      </c>
      <c r="BX837" s="110" t="s">
        <v>14</v>
      </c>
      <c r="BY837" s="110" t="e">
        <f>VLOOKUP(BO837,#REF!,10,0)</f>
        <v>#REF!</v>
      </c>
      <c r="BZ837" s="110"/>
    </row>
    <row r="838" spans="1:78" x14ac:dyDescent="0.2">
      <c r="A838" s="153" t="s">
        <v>2479</v>
      </c>
      <c r="B838" s="153"/>
      <c r="C838" s="100"/>
      <c r="D838" s="68"/>
      <c r="AM838"/>
      <c r="BO838" s="154" t="s">
        <v>2179</v>
      </c>
      <c r="BP838" s="154" t="s">
        <v>3512</v>
      </c>
      <c r="BQ838" s="110" t="s">
        <v>5440</v>
      </c>
      <c r="BR838" s="110" t="s">
        <v>5440</v>
      </c>
      <c r="BS838" s="110" t="s">
        <v>5440</v>
      </c>
      <c r="BT838" s="110" t="s">
        <v>5440</v>
      </c>
      <c r="BU838" s="110" t="s">
        <v>5440</v>
      </c>
      <c r="BV838" s="110" t="s">
        <v>5440</v>
      </c>
      <c r="BW838" s="110" t="s">
        <v>5832</v>
      </c>
      <c r="BX838" s="110" t="s">
        <v>14</v>
      </c>
      <c r="BY838" s="110" t="e">
        <f>VLOOKUP(BO838,#REF!,10,0)</f>
        <v>#REF!</v>
      </c>
      <c r="BZ838" s="110"/>
    </row>
    <row r="839" spans="1:78" x14ac:dyDescent="0.2">
      <c r="A839" s="153" t="s">
        <v>2481</v>
      </c>
      <c r="B839" s="153"/>
      <c r="C839" s="100"/>
      <c r="D839" s="68"/>
      <c r="AM839"/>
      <c r="BO839" s="154" t="s">
        <v>6342</v>
      </c>
      <c r="BP839" s="154" t="s">
        <v>3512</v>
      </c>
      <c r="BQ839" s="110" t="s">
        <v>5440</v>
      </c>
      <c r="BR839" s="110" t="s">
        <v>5440</v>
      </c>
      <c r="BS839" s="110" t="s">
        <v>5440</v>
      </c>
      <c r="BT839" s="110" t="s">
        <v>5440</v>
      </c>
      <c r="BU839" s="110" t="s">
        <v>5440</v>
      </c>
      <c r="BV839" s="110" t="s">
        <v>5440</v>
      </c>
      <c r="BW839" s="110" t="s">
        <v>5832</v>
      </c>
      <c r="BX839" s="110" t="s">
        <v>14</v>
      </c>
      <c r="BY839" s="110" t="e">
        <f>VLOOKUP(BO839,#REF!,10,0)</f>
        <v>#REF!</v>
      </c>
      <c r="BZ839" s="110"/>
    </row>
    <row r="840" spans="1:78" x14ac:dyDescent="0.2">
      <c r="A840" s="153" t="s">
        <v>2484</v>
      </c>
      <c r="B840" s="153"/>
      <c r="C840" s="100"/>
      <c r="D840" s="68"/>
      <c r="AM840"/>
      <c r="BO840" s="154" t="s">
        <v>1855</v>
      </c>
      <c r="BP840" s="154" t="s">
        <v>3512</v>
      </c>
      <c r="BQ840" s="110" t="s">
        <v>5440</v>
      </c>
      <c r="BR840" s="110" t="s">
        <v>5440</v>
      </c>
      <c r="BS840" s="110" t="s">
        <v>5440</v>
      </c>
      <c r="BT840" s="110" t="s">
        <v>5440</v>
      </c>
      <c r="BU840" s="110" t="s">
        <v>5440</v>
      </c>
      <c r="BV840" s="110" t="s">
        <v>5440</v>
      </c>
      <c r="BW840" s="110" t="s">
        <v>5832</v>
      </c>
      <c r="BX840" s="110" t="s">
        <v>14</v>
      </c>
      <c r="BY840" s="110" t="e">
        <f>VLOOKUP(BO840,#REF!,10,0)</f>
        <v>#REF!</v>
      </c>
      <c r="BZ840" s="110"/>
    </row>
    <row r="841" spans="1:78" x14ac:dyDescent="0.2">
      <c r="A841" s="153" t="s">
        <v>2487</v>
      </c>
      <c r="B841" s="153"/>
      <c r="C841" s="100"/>
      <c r="D841" s="68"/>
      <c r="AM841"/>
      <c r="BO841" s="154" t="s">
        <v>2058</v>
      </c>
      <c r="BP841" s="154" t="s">
        <v>3512</v>
      </c>
      <c r="BQ841" s="110" t="s">
        <v>5440</v>
      </c>
      <c r="BR841" s="110" t="s">
        <v>5440</v>
      </c>
      <c r="BS841" s="110" t="s">
        <v>5440</v>
      </c>
      <c r="BT841" s="110" t="s">
        <v>5440</v>
      </c>
      <c r="BU841" s="110" t="s">
        <v>5440</v>
      </c>
      <c r="BV841" s="110" t="s">
        <v>5440</v>
      </c>
      <c r="BW841" s="110" t="s">
        <v>5832</v>
      </c>
      <c r="BX841" s="110" t="s">
        <v>14</v>
      </c>
      <c r="BY841" s="110" t="e">
        <f>VLOOKUP(BO841,#REF!,10,0)</f>
        <v>#REF!</v>
      </c>
      <c r="BZ841" s="110"/>
    </row>
    <row r="842" spans="1:78" x14ac:dyDescent="0.2">
      <c r="A842" s="153" t="s">
        <v>2490</v>
      </c>
      <c r="B842" s="153"/>
      <c r="C842" s="100"/>
      <c r="D842" s="68"/>
      <c r="AM842"/>
      <c r="BO842" s="154" t="s">
        <v>6343</v>
      </c>
      <c r="BP842" s="154" t="s">
        <v>3512</v>
      </c>
      <c r="BQ842" s="110" t="s">
        <v>5440</v>
      </c>
      <c r="BR842" s="110" t="s">
        <v>5440</v>
      </c>
      <c r="BS842" s="110" t="s">
        <v>5440</v>
      </c>
      <c r="BT842" s="110" t="s">
        <v>5440</v>
      </c>
      <c r="BU842" s="110" t="s">
        <v>5440</v>
      </c>
      <c r="BV842" s="110" t="s">
        <v>5440</v>
      </c>
      <c r="BW842" s="110" t="s">
        <v>5832</v>
      </c>
      <c r="BX842" s="110" t="s">
        <v>14</v>
      </c>
      <c r="BY842" s="110" t="e">
        <f>VLOOKUP(BO842,#REF!,10,0)</f>
        <v>#REF!</v>
      </c>
      <c r="BZ842" s="110"/>
    </row>
    <row r="843" spans="1:78" x14ac:dyDescent="0.2">
      <c r="A843" s="153" t="s">
        <v>2492</v>
      </c>
      <c r="B843" s="153"/>
      <c r="C843" s="100"/>
      <c r="D843" s="68"/>
      <c r="AM843"/>
      <c r="BO843" s="154" t="s">
        <v>1522</v>
      </c>
      <c r="BP843" s="154" t="s">
        <v>3512</v>
      </c>
      <c r="BQ843" s="110" t="s">
        <v>5440</v>
      </c>
      <c r="BR843" s="110" t="s">
        <v>5440</v>
      </c>
      <c r="BS843" s="110" t="s">
        <v>5440</v>
      </c>
      <c r="BT843" s="110" t="s">
        <v>5440</v>
      </c>
      <c r="BU843" s="110" t="s">
        <v>5440</v>
      </c>
      <c r="BV843" s="110" t="s">
        <v>5440</v>
      </c>
      <c r="BW843" s="110" t="s">
        <v>5832</v>
      </c>
      <c r="BX843" s="110" t="s">
        <v>14</v>
      </c>
      <c r="BY843" s="110" t="e">
        <f>VLOOKUP(BO843,#REF!,10,0)</f>
        <v>#REF!</v>
      </c>
      <c r="BZ843" s="110"/>
    </row>
    <row r="844" spans="1:78" x14ac:dyDescent="0.2">
      <c r="A844" s="153" t="s">
        <v>2495</v>
      </c>
      <c r="B844" s="153"/>
      <c r="C844" s="100"/>
      <c r="D844" s="68"/>
      <c r="AM844"/>
      <c r="BO844" s="154" t="s">
        <v>4014</v>
      </c>
      <c r="BP844" s="154" t="s">
        <v>3512</v>
      </c>
      <c r="BQ844" s="110" t="s">
        <v>5440</v>
      </c>
      <c r="BR844" s="110" t="s">
        <v>5440</v>
      </c>
      <c r="BS844" s="110" t="s">
        <v>5440</v>
      </c>
      <c r="BT844" s="110" t="s">
        <v>5440</v>
      </c>
      <c r="BU844" s="110" t="s">
        <v>5440</v>
      </c>
      <c r="BV844" s="110" t="s">
        <v>5440</v>
      </c>
      <c r="BW844" s="110" t="s">
        <v>5832</v>
      </c>
      <c r="BX844" s="110" t="s">
        <v>14</v>
      </c>
      <c r="BY844" s="110" t="e">
        <f>VLOOKUP(BO844,#REF!,10,0)</f>
        <v>#REF!</v>
      </c>
      <c r="BZ844" s="110"/>
    </row>
    <row r="845" spans="1:78" x14ac:dyDescent="0.2">
      <c r="A845" s="153" t="s">
        <v>2497</v>
      </c>
      <c r="B845" s="153"/>
      <c r="C845" s="100"/>
      <c r="D845" s="68"/>
      <c r="AM845"/>
      <c r="BO845" s="154" t="s">
        <v>427</v>
      </c>
      <c r="BP845" s="154" t="s">
        <v>3512</v>
      </c>
      <c r="BQ845" s="110" t="s">
        <v>5440</v>
      </c>
      <c r="BR845" s="110" t="s">
        <v>5440</v>
      </c>
      <c r="BS845" s="110" t="s">
        <v>5440</v>
      </c>
      <c r="BT845" s="110" t="s">
        <v>5440</v>
      </c>
      <c r="BU845" s="110" t="s">
        <v>5440</v>
      </c>
      <c r="BV845" s="110" t="s">
        <v>5440</v>
      </c>
      <c r="BW845" s="110" t="s">
        <v>5832</v>
      </c>
      <c r="BX845" s="110" t="s">
        <v>14</v>
      </c>
      <c r="BY845" s="110" t="e">
        <f>VLOOKUP(BO845,#REF!,10,0)</f>
        <v>#REF!</v>
      </c>
      <c r="BZ845" s="110"/>
    </row>
    <row r="846" spans="1:78" x14ac:dyDescent="0.2">
      <c r="A846" s="153" t="s">
        <v>2499</v>
      </c>
      <c r="B846" s="153"/>
      <c r="C846" s="100"/>
      <c r="D846" s="68"/>
      <c r="AM846"/>
      <c r="BO846" s="154" t="s">
        <v>1042</v>
      </c>
      <c r="BP846" s="154" t="s">
        <v>3512</v>
      </c>
      <c r="BQ846" s="110" t="s">
        <v>5440</v>
      </c>
      <c r="BR846" s="110" t="s">
        <v>5440</v>
      </c>
      <c r="BS846" s="110" t="s">
        <v>5440</v>
      </c>
      <c r="BT846" s="110" t="s">
        <v>5440</v>
      </c>
      <c r="BU846" s="110" t="s">
        <v>5440</v>
      </c>
      <c r="BV846" s="110" t="s">
        <v>5440</v>
      </c>
      <c r="BW846" s="110" t="s">
        <v>5832</v>
      </c>
      <c r="BX846" s="110" t="s">
        <v>14</v>
      </c>
      <c r="BY846" s="110" t="e">
        <f>VLOOKUP(BO846,#REF!,10,0)</f>
        <v>#REF!</v>
      </c>
      <c r="BZ846" s="110"/>
    </row>
    <row r="847" spans="1:78" x14ac:dyDescent="0.2">
      <c r="A847" s="153" t="s">
        <v>2502</v>
      </c>
      <c r="B847" s="153"/>
      <c r="C847" s="100"/>
      <c r="D847" s="68"/>
      <c r="AM847"/>
      <c r="BO847" s="154" t="s">
        <v>2060</v>
      </c>
      <c r="BP847" s="154" t="s">
        <v>3512</v>
      </c>
      <c r="BQ847" s="110" t="s">
        <v>5440</v>
      </c>
      <c r="BR847" s="110" t="s">
        <v>5440</v>
      </c>
      <c r="BS847" s="110" t="s">
        <v>5440</v>
      </c>
      <c r="BT847" s="110" t="s">
        <v>5440</v>
      </c>
      <c r="BU847" s="110" t="s">
        <v>5440</v>
      </c>
      <c r="BV847" s="110" t="s">
        <v>5440</v>
      </c>
      <c r="BW847" s="110" t="s">
        <v>5832</v>
      </c>
      <c r="BX847" s="110" t="s">
        <v>14</v>
      </c>
      <c r="BY847" s="110" t="e">
        <f>VLOOKUP(BO847,#REF!,10,0)</f>
        <v>#REF!</v>
      </c>
      <c r="BZ847" s="110"/>
    </row>
    <row r="848" spans="1:78" x14ac:dyDescent="0.2">
      <c r="A848" s="153" t="s">
        <v>2504</v>
      </c>
      <c r="B848" s="153"/>
      <c r="C848" s="100"/>
      <c r="D848" s="68"/>
      <c r="AM848"/>
      <c r="BO848" s="154" t="s">
        <v>3530</v>
      </c>
      <c r="BP848" s="154" t="s">
        <v>3512</v>
      </c>
      <c r="BQ848" s="110" t="s">
        <v>5440</v>
      </c>
      <c r="BR848" s="110" t="s">
        <v>5440</v>
      </c>
      <c r="BS848" s="110" t="s">
        <v>5440</v>
      </c>
      <c r="BT848" s="110" t="s">
        <v>5440</v>
      </c>
      <c r="BU848" s="110" t="s">
        <v>5440</v>
      </c>
      <c r="BV848" s="110" t="s">
        <v>5440</v>
      </c>
      <c r="BW848" s="110" t="s">
        <v>5832</v>
      </c>
      <c r="BX848" s="110" t="s">
        <v>14</v>
      </c>
      <c r="BY848" s="110" t="e">
        <f>VLOOKUP(BO848,#REF!,10,0)</f>
        <v>#REF!</v>
      </c>
      <c r="BZ848" s="110"/>
    </row>
    <row r="849" spans="1:78" x14ac:dyDescent="0.2">
      <c r="A849" s="153" t="s">
        <v>2506</v>
      </c>
      <c r="B849" s="153"/>
      <c r="C849" s="100"/>
      <c r="D849" s="68"/>
      <c r="AM849"/>
      <c r="BO849" s="154" t="s">
        <v>6344</v>
      </c>
      <c r="BP849" s="154" t="s">
        <v>3512</v>
      </c>
      <c r="BQ849" s="110" t="s">
        <v>5440</v>
      </c>
      <c r="BR849" s="110" t="s">
        <v>5440</v>
      </c>
      <c r="BS849" s="110" t="s">
        <v>5440</v>
      </c>
      <c r="BT849" s="110" t="s">
        <v>5440</v>
      </c>
      <c r="BU849" s="110" t="s">
        <v>5832</v>
      </c>
      <c r="BV849" s="110" t="s">
        <v>5440</v>
      </c>
      <c r="BW849" s="110" t="s">
        <v>5440</v>
      </c>
      <c r="BX849" s="110" t="s">
        <v>14</v>
      </c>
      <c r="BY849" s="110" t="e">
        <f>VLOOKUP(BO849,#REF!,10,0)</f>
        <v>#REF!</v>
      </c>
      <c r="BZ849" s="149"/>
    </row>
    <row r="850" spans="1:78" x14ac:dyDescent="0.2">
      <c r="A850" s="153" t="s">
        <v>2508</v>
      </c>
      <c r="B850" s="153"/>
      <c r="C850" s="100"/>
      <c r="D850" s="68"/>
      <c r="AM850"/>
      <c r="BO850" s="154" t="s">
        <v>6345</v>
      </c>
      <c r="BP850" s="154" t="s">
        <v>3512</v>
      </c>
      <c r="BQ850" s="110" t="s">
        <v>5440</v>
      </c>
      <c r="BR850" s="110" t="s">
        <v>5440</v>
      </c>
      <c r="BS850" s="110" t="s">
        <v>5440</v>
      </c>
      <c r="BT850" s="110" t="s">
        <v>5440</v>
      </c>
      <c r="BU850" s="110" t="s">
        <v>5440</v>
      </c>
      <c r="BV850" s="110" t="s">
        <v>5832</v>
      </c>
      <c r="BW850" s="110" t="s">
        <v>5440</v>
      </c>
      <c r="BX850" s="110" t="s">
        <v>14</v>
      </c>
      <c r="BY850" s="110" t="e">
        <f>VLOOKUP(BO850,#REF!,10,0)</f>
        <v>#REF!</v>
      </c>
      <c r="BZ850" s="149"/>
    </row>
    <row r="851" spans="1:78" x14ac:dyDescent="0.2">
      <c r="A851" s="153" t="s">
        <v>2510</v>
      </c>
      <c r="B851" s="153"/>
      <c r="C851" s="100"/>
      <c r="D851" s="68"/>
      <c r="AM851"/>
      <c r="BO851" s="154" t="s">
        <v>6346</v>
      </c>
      <c r="BP851" s="154" t="s">
        <v>5832</v>
      </c>
      <c r="BQ851" s="110" t="s">
        <v>5832</v>
      </c>
      <c r="BR851" s="110" t="s">
        <v>5440</v>
      </c>
      <c r="BS851" s="110" t="s">
        <v>5440</v>
      </c>
      <c r="BT851" s="110" t="s">
        <v>5440</v>
      </c>
      <c r="BU851" s="110" t="s">
        <v>5440</v>
      </c>
      <c r="BV851" s="110" t="s">
        <v>5440</v>
      </c>
      <c r="BW851" s="110" t="s">
        <v>5440</v>
      </c>
      <c r="BX851" s="110" t="s">
        <v>14</v>
      </c>
      <c r="BY851" s="110" t="e">
        <f>VLOOKUP(BO851,#REF!,10,0)</f>
        <v>#REF!</v>
      </c>
      <c r="BZ851" s="110"/>
    </row>
    <row r="852" spans="1:78" x14ac:dyDescent="0.2">
      <c r="A852" s="153" t="s">
        <v>2512</v>
      </c>
      <c r="B852" s="153"/>
      <c r="C852" s="100"/>
      <c r="D852" s="68"/>
      <c r="AM852"/>
      <c r="BO852" s="154" t="s">
        <v>1978</v>
      </c>
      <c r="BP852" s="154" t="s">
        <v>5832</v>
      </c>
      <c r="BQ852" s="110" t="s">
        <v>5440</v>
      </c>
      <c r="BR852" s="110" t="s">
        <v>5440</v>
      </c>
      <c r="BS852" s="110" t="s">
        <v>5440</v>
      </c>
      <c r="BT852" s="110" t="s">
        <v>5440</v>
      </c>
      <c r="BU852" s="110" t="s">
        <v>5440</v>
      </c>
      <c r="BV852" s="110" t="s">
        <v>5440</v>
      </c>
      <c r="BW852" s="110" t="s">
        <v>5832</v>
      </c>
      <c r="BX852" s="110" t="s">
        <v>14</v>
      </c>
      <c r="BY852" s="110" t="e">
        <f>VLOOKUP(BO852,#REF!,10,0)</f>
        <v>#REF!</v>
      </c>
      <c r="BZ852" s="110"/>
    </row>
    <row r="853" spans="1:78" x14ac:dyDescent="0.2">
      <c r="A853" s="153" t="s">
        <v>2515</v>
      </c>
      <c r="B853" s="153"/>
      <c r="C853" s="100"/>
      <c r="D853" s="68"/>
      <c r="AM853"/>
      <c r="BO853" s="154" t="s">
        <v>6347</v>
      </c>
      <c r="BP853" s="154" t="s">
        <v>3512</v>
      </c>
      <c r="BQ853" s="110" t="s">
        <v>5440</v>
      </c>
      <c r="BR853" s="110" t="s">
        <v>5440</v>
      </c>
      <c r="BS853" s="110" t="s">
        <v>5440</v>
      </c>
      <c r="BT853" s="110" t="s">
        <v>5440</v>
      </c>
      <c r="BU853" s="110" t="s">
        <v>5440</v>
      </c>
      <c r="BV853" s="110" t="s">
        <v>5440</v>
      </c>
      <c r="BW853" s="110" t="s">
        <v>5832</v>
      </c>
      <c r="BX853" s="110" t="s">
        <v>14</v>
      </c>
      <c r="BY853" s="110" t="e">
        <f>VLOOKUP(BO853,#REF!,10,0)</f>
        <v>#REF!</v>
      </c>
      <c r="BZ853" s="110"/>
    </row>
    <row r="854" spans="1:78" x14ac:dyDescent="0.2">
      <c r="A854" s="153" t="s">
        <v>2517</v>
      </c>
      <c r="B854" s="153"/>
      <c r="C854" s="100"/>
      <c r="D854" s="68"/>
      <c r="AM854"/>
      <c r="BO854" s="154" t="s">
        <v>2617</v>
      </c>
      <c r="BP854" s="154" t="s">
        <v>3512</v>
      </c>
      <c r="BQ854" s="110" t="s">
        <v>5440</v>
      </c>
      <c r="BR854" s="110" t="s">
        <v>5440</v>
      </c>
      <c r="BS854" s="110" t="s">
        <v>5440</v>
      </c>
      <c r="BT854" s="110" t="s">
        <v>5440</v>
      </c>
      <c r="BU854" s="110" t="s">
        <v>5440</v>
      </c>
      <c r="BV854" s="110" t="s">
        <v>5440</v>
      </c>
      <c r="BW854" s="110" t="s">
        <v>5832</v>
      </c>
      <c r="BX854" s="110" t="s">
        <v>14</v>
      </c>
      <c r="BY854" s="110" t="e">
        <f>VLOOKUP(BO854,#REF!,10,0)</f>
        <v>#REF!</v>
      </c>
      <c r="BZ854" s="110"/>
    </row>
    <row r="855" spans="1:78" x14ac:dyDescent="0.2">
      <c r="A855" s="153" t="s">
        <v>2519</v>
      </c>
      <c r="B855" s="153"/>
      <c r="C855" s="100"/>
      <c r="D855" s="68"/>
      <c r="AM855"/>
      <c r="BO855" s="154" t="s">
        <v>4211</v>
      </c>
      <c r="BP855" s="154" t="s">
        <v>3512</v>
      </c>
      <c r="BQ855" s="110" t="s">
        <v>5440</v>
      </c>
      <c r="BR855" s="110" t="s">
        <v>5440</v>
      </c>
      <c r="BS855" s="110" t="s">
        <v>5440</v>
      </c>
      <c r="BT855" s="110" t="s">
        <v>5440</v>
      </c>
      <c r="BU855" s="110" t="s">
        <v>5440</v>
      </c>
      <c r="BV855" s="110" t="s">
        <v>5440</v>
      </c>
      <c r="BW855" s="110" t="s">
        <v>5832</v>
      </c>
      <c r="BX855" s="110" t="s">
        <v>14</v>
      </c>
      <c r="BY855" s="110" t="e">
        <f>VLOOKUP(BO855,#REF!,10,0)</f>
        <v>#REF!</v>
      </c>
      <c r="BZ855" s="110"/>
    </row>
    <row r="856" spans="1:78" x14ac:dyDescent="0.2">
      <c r="A856" s="153" t="s">
        <v>2521</v>
      </c>
      <c r="B856" s="153"/>
      <c r="C856" s="100"/>
      <c r="D856" s="68"/>
      <c r="AM856"/>
      <c r="BO856" s="154" t="s">
        <v>2785</v>
      </c>
      <c r="BP856" s="154" t="s">
        <v>3512</v>
      </c>
      <c r="BQ856" s="110" t="s">
        <v>5440</v>
      </c>
      <c r="BR856" s="110" t="s">
        <v>5440</v>
      </c>
      <c r="BS856" s="110" t="s">
        <v>5440</v>
      </c>
      <c r="BT856" s="110" t="s">
        <v>5440</v>
      </c>
      <c r="BU856" s="110" t="s">
        <v>5440</v>
      </c>
      <c r="BV856" s="110" t="s">
        <v>5440</v>
      </c>
      <c r="BW856" s="110" t="s">
        <v>5832</v>
      </c>
      <c r="BX856" s="110" t="s">
        <v>14</v>
      </c>
      <c r="BY856" s="110" t="e">
        <f>VLOOKUP(BO856,#REF!,10,0)</f>
        <v>#REF!</v>
      </c>
      <c r="BZ856" s="110"/>
    </row>
    <row r="857" spans="1:78" x14ac:dyDescent="0.2">
      <c r="A857" s="153" t="s">
        <v>2523</v>
      </c>
      <c r="B857" s="153"/>
      <c r="C857" s="100"/>
      <c r="D857" s="68"/>
      <c r="AM857"/>
      <c r="BO857" s="154" t="s">
        <v>3943</v>
      </c>
      <c r="BP857" s="154" t="s">
        <v>3512</v>
      </c>
      <c r="BQ857" s="110" t="s">
        <v>5440</v>
      </c>
      <c r="BR857" s="110" t="s">
        <v>5440</v>
      </c>
      <c r="BS857" s="110" t="s">
        <v>5440</v>
      </c>
      <c r="BT857" s="110" t="s">
        <v>5440</v>
      </c>
      <c r="BU857" s="110" t="s">
        <v>5440</v>
      </c>
      <c r="BV857" s="110" t="s">
        <v>5440</v>
      </c>
      <c r="BW857" s="110" t="s">
        <v>5832</v>
      </c>
      <c r="BX857" s="110" t="s">
        <v>14</v>
      </c>
      <c r="BY857" s="110" t="e">
        <f>VLOOKUP(BO857,#REF!,10,0)</f>
        <v>#REF!</v>
      </c>
      <c r="BZ857" s="110"/>
    </row>
    <row r="858" spans="1:78" x14ac:dyDescent="0.2">
      <c r="A858" s="153" t="s">
        <v>2525</v>
      </c>
      <c r="B858" s="153"/>
      <c r="C858" s="100"/>
      <c r="D858" s="68"/>
      <c r="AM858"/>
      <c r="BO858" s="154" t="s">
        <v>3710</v>
      </c>
      <c r="BP858" s="154" t="s">
        <v>3512</v>
      </c>
      <c r="BQ858" s="110" t="s">
        <v>5440</v>
      </c>
      <c r="BR858" s="110" t="s">
        <v>5440</v>
      </c>
      <c r="BS858" s="110" t="s">
        <v>5440</v>
      </c>
      <c r="BT858" s="110" t="s">
        <v>5440</v>
      </c>
      <c r="BU858" s="110" t="s">
        <v>5440</v>
      </c>
      <c r="BV858" s="110" t="s">
        <v>5440</v>
      </c>
      <c r="BW858" s="110" t="s">
        <v>5832</v>
      </c>
      <c r="BX858" s="110" t="s">
        <v>14</v>
      </c>
      <c r="BY858" s="110" t="e">
        <f>VLOOKUP(BO858,#REF!,10,0)</f>
        <v>#REF!</v>
      </c>
      <c r="BZ858" s="110"/>
    </row>
    <row r="859" spans="1:78" x14ac:dyDescent="0.2">
      <c r="A859" s="153" t="s">
        <v>2527</v>
      </c>
      <c r="B859" s="153"/>
      <c r="C859" s="100"/>
      <c r="D859" s="68"/>
      <c r="AM859"/>
      <c r="BO859" s="154" t="s">
        <v>6348</v>
      </c>
      <c r="BP859" s="154" t="s">
        <v>3512</v>
      </c>
      <c r="BQ859" s="110" t="s">
        <v>5440</v>
      </c>
      <c r="BR859" s="110" t="s">
        <v>5440</v>
      </c>
      <c r="BS859" s="110" t="s">
        <v>5440</v>
      </c>
      <c r="BT859" s="110" t="s">
        <v>5440</v>
      </c>
      <c r="BU859" s="110" t="s">
        <v>5440</v>
      </c>
      <c r="BV859" s="110" t="s">
        <v>5832</v>
      </c>
      <c r="BW859" s="110" t="s">
        <v>5440</v>
      </c>
      <c r="BX859" s="110" t="s">
        <v>14</v>
      </c>
      <c r="BY859" s="110" t="e">
        <f>VLOOKUP(BO859,#REF!,10,0)</f>
        <v>#REF!</v>
      </c>
      <c r="BZ859" s="149"/>
    </row>
    <row r="860" spans="1:78" x14ac:dyDescent="0.2">
      <c r="A860" s="153" t="s">
        <v>2529</v>
      </c>
      <c r="B860" s="153"/>
      <c r="C860" s="100"/>
      <c r="D860" s="68"/>
      <c r="AM860"/>
      <c r="BO860" s="154" t="s">
        <v>2090</v>
      </c>
      <c r="BP860" s="154" t="s">
        <v>3512</v>
      </c>
      <c r="BQ860" s="110" t="s">
        <v>5440</v>
      </c>
      <c r="BR860" s="110" t="s">
        <v>5440</v>
      </c>
      <c r="BS860" s="110" t="s">
        <v>5440</v>
      </c>
      <c r="BT860" s="110" t="s">
        <v>5440</v>
      </c>
      <c r="BU860" s="110" t="s">
        <v>5440</v>
      </c>
      <c r="BV860" s="110" t="s">
        <v>5440</v>
      </c>
      <c r="BW860" s="110" t="s">
        <v>5832</v>
      </c>
      <c r="BX860" s="110" t="s">
        <v>14</v>
      </c>
      <c r="BY860" s="110" t="e">
        <f>VLOOKUP(BO860,#REF!,10,0)</f>
        <v>#REF!</v>
      </c>
      <c r="BZ860" s="110"/>
    </row>
    <row r="861" spans="1:78" x14ac:dyDescent="0.2">
      <c r="A861" s="153" t="s">
        <v>2531</v>
      </c>
      <c r="B861" s="153"/>
      <c r="C861" s="100"/>
      <c r="D861" s="68"/>
      <c r="AM861"/>
      <c r="BO861" s="154" t="s">
        <v>3532</v>
      </c>
      <c r="BP861" s="154" t="s">
        <v>3512</v>
      </c>
      <c r="BQ861" s="110" t="s">
        <v>5440</v>
      </c>
      <c r="BR861" s="110" t="s">
        <v>5440</v>
      </c>
      <c r="BS861" s="110" t="s">
        <v>5832</v>
      </c>
      <c r="BT861" s="110" t="s">
        <v>5440</v>
      </c>
      <c r="BU861" s="110" t="s">
        <v>5440</v>
      </c>
      <c r="BV861" s="110" t="s">
        <v>5440</v>
      </c>
      <c r="BW861" s="110" t="s">
        <v>5832</v>
      </c>
      <c r="BX861" s="110" t="s">
        <v>14</v>
      </c>
      <c r="BY861" s="110" t="e">
        <f>VLOOKUP(BO861,#REF!,10,0)</f>
        <v>#REF!</v>
      </c>
      <c r="BZ861" s="110"/>
    </row>
    <row r="862" spans="1:78" x14ac:dyDescent="0.2">
      <c r="A862" s="153" t="s">
        <v>2533</v>
      </c>
      <c r="B862" s="153"/>
      <c r="C862" s="100"/>
      <c r="D862" s="68"/>
      <c r="AM862"/>
      <c r="BO862" s="154" t="s">
        <v>2092</v>
      </c>
      <c r="BP862" s="154" t="s">
        <v>3512</v>
      </c>
      <c r="BQ862" s="110" t="s">
        <v>5440</v>
      </c>
      <c r="BR862" s="110" t="s">
        <v>5440</v>
      </c>
      <c r="BS862" s="110" t="s">
        <v>5440</v>
      </c>
      <c r="BT862" s="110" t="s">
        <v>5440</v>
      </c>
      <c r="BU862" s="110" t="s">
        <v>5440</v>
      </c>
      <c r="BV862" s="110" t="s">
        <v>5440</v>
      </c>
      <c r="BW862" s="110" t="s">
        <v>5832</v>
      </c>
      <c r="BX862" s="110" t="s">
        <v>14</v>
      </c>
      <c r="BY862" s="110" t="e">
        <f>VLOOKUP(BO862,#REF!,10,0)</f>
        <v>#REF!</v>
      </c>
      <c r="BZ862" s="110"/>
    </row>
    <row r="863" spans="1:78" x14ac:dyDescent="0.2">
      <c r="A863" s="153" t="s">
        <v>2535</v>
      </c>
      <c r="B863" s="153"/>
      <c r="C863" s="100"/>
      <c r="D863" s="68"/>
      <c r="AM863"/>
      <c r="BO863" s="154" t="s">
        <v>6349</v>
      </c>
      <c r="BP863" s="154" t="s">
        <v>3512</v>
      </c>
      <c r="BQ863" s="110" t="s">
        <v>5440</v>
      </c>
      <c r="BR863" s="110" t="s">
        <v>5440</v>
      </c>
      <c r="BS863" s="110" t="s">
        <v>5440</v>
      </c>
      <c r="BT863" s="110" t="s">
        <v>5440</v>
      </c>
      <c r="BU863" s="110" t="s">
        <v>5440</v>
      </c>
      <c r="BV863" s="110" t="s">
        <v>5440</v>
      </c>
      <c r="BW863" s="110" t="s">
        <v>5832</v>
      </c>
      <c r="BX863" s="110" t="s">
        <v>14</v>
      </c>
      <c r="BY863" s="110" t="e">
        <f>VLOOKUP(BO863,#REF!,10,0)</f>
        <v>#REF!</v>
      </c>
      <c r="BZ863" s="110"/>
    </row>
    <row r="864" spans="1:78" x14ac:dyDescent="0.2">
      <c r="A864" s="153" t="s">
        <v>2537</v>
      </c>
      <c r="B864" s="153"/>
      <c r="C864" s="100"/>
      <c r="D864" s="68"/>
      <c r="AM864"/>
      <c r="BO864" s="154" t="s">
        <v>1857</v>
      </c>
      <c r="BP864" s="154" t="s">
        <v>5832</v>
      </c>
      <c r="BQ864" s="110" t="s">
        <v>5440</v>
      </c>
      <c r="BR864" s="110" t="s">
        <v>5440</v>
      </c>
      <c r="BS864" s="110" t="s">
        <v>5440</v>
      </c>
      <c r="BT864" s="110" t="s">
        <v>5440</v>
      </c>
      <c r="BU864" s="110" t="s">
        <v>5440</v>
      </c>
      <c r="BV864" s="110" t="s">
        <v>5440</v>
      </c>
      <c r="BW864" s="110" t="s">
        <v>5832</v>
      </c>
      <c r="BX864" s="110" t="s">
        <v>14</v>
      </c>
      <c r="BY864" s="110" t="e">
        <f>VLOOKUP(BO864,#REF!,10,0)</f>
        <v>#REF!</v>
      </c>
      <c r="BZ864" s="110"/>
    </row>
    <row r="865" spans="1:78" x14ac:dyDescent="0.2">
      <c r="A865" s="153" t="s">
        <v>2539</v>
      </c>
      <c r="B865" s="153"/>
      <c r="C865" s="100"/>
      <c r="D865" s="68"/>
      <c r="AM865"/>
      <c r="BO865" s="154" t="s">
        <v>2787</v>
      </c>
      <c r="BP865" s="154" t="s">
        <v>3512</v>
      </c>
      <c r="BQ865" s="110" t="s">
        <v>5440</v>
      </c>
      <c r="BR865" s="110" t="s">
        <v>5440</v>
      </c>
      <c r="BS865" s="110" t="s">
        <v>5440</v>
      </c>
      <c r="BT865" s="110" t="s">
        <v>5440</v>
      </c>
      <c r="BU865" s="110" t="s">
        <v>5440</v>
      </c>
      <c r="BV865" s="110" t="s">
        <v>5440</v>
      </c>
      <c r="BW865" s="110" t="s">
        <v>5832</v>
      </c>
      <c r="BX865" s="110" t="s">
        <v>14</v>
      </c>
      <c r="BY865" s="110" t="e">
        <f>VLOOKUP(BO865,#REF!,10,0)</f>
        <v>#REF!</v>
      </c>
      <c r="BZ865" s="110"/>
    </row>
    <row r="866" spans="1:78" x14ac:dyDescent="0.2">
      <c r="A866" s="153" t="s">
        <v>2541</v>
      </c>
      <c r="B866" s="153"/>
      <c r="C866" s="100"/>
      <c r="D866" s="68"/>
      <c r="AM866"/>
      <c r="BO866" s="154" t="s">
        <v>2619</v>
      </c>
      <c r="BP866" s="154" t="s">
        <v>3512</v>
      </c>
      <c r="BQ866" s="110" t="s">
        <v>5440</v>
      </c>
      <c r="BR866" s="110" t="s">
        <v>5440</v>
      </c>
      <c r="BS866" s="110" t="s">
        <v>5440</v>
      </c>
      <c r="BT866" s="110" t="s">
        <v>5440</v>
      </c>
      <c r="BU866" s="110" t="s">
        <v>5440</v>
      </c>
      <c r="BV866" s="110" t="s">
        <v>5440</v>
      </c>
      <c r="BW866" s="110" t="s">
        <v>5832</v>
      </c>
      <c r="BX866" s="110" t="s">
        <v>14</v>
      </c>
      <c r="BY866" s="110" t="e">
        <f>VLOOKUP(BO866,#REF!,10,0)</f>
        <v>#REF!</v>
      </c>
      <c r="BZ866" s="110"/>
    </row>
    <row r="867" spans="1:78" x14ac:dyDescent="0.2">
      <c r="A867" s="153" t="s">
        <v>2543</v>
      </c>
      <c r="B867" s="153"/>
      <c r="C867" s="100"/>
      <c r="D867" s="68"/>
      <c r="AM867"/>
      <c r="BO867" s="154" t="s">
        <v>6350</v>
      </c>
      <c r="BP867" s="154" t="s">
        <v>3512</v>
      </c>
      <c r="BQ867" s="110" t="s">
        <v>5440</v>
      </c>
      <c r="BR867" s="110" t="s">
        <v>5440</v>
      </c>
      <c r="BS867" s="110" t="s">
        <v>5440</v>
      </c>
      <c r="BT867" s="110" t="s">
        <v>5440</v>
      </c>
      <c r="BU867" s="110" t="s">
        <v>5440</v>
      </c>
      <c r="BV867" s="110" t="s">
        <v>5440</v>
      </c>
      <c r="BW867" s="110" t="s">
        <v>5832</v>
      </c>
      <c r="BX867" s="110" t="s">
        <v>14</v>
      </c>
      <c r="BY867" s="110" t="e">
        <f>VLOOKUP(BO867,#REF!,10,0)</f>
        <v>#REF!</v>
      </c>
      <c r="BZ867" s="110"/>
    </row>
    <row r="868" spans="1:78" x14ac:dyDescent="0.2">
      <c r="A868" s="153" t="s">
        <v>2545</v>
      </c>
      <c r="B868" s="153"/>
      <c r="C868" s="100"/>
      <c r="D868" s="68"/>
      <c r="AM868"/>
      <c r="BO868" s="154" t="s">
        <v>365</v>
      </c>
      <c r="BP868" s="154" t="s">
        <v>3512</v>
      </c>
      <c r="BQ868" s="110" t="s">
        <v>5440</v>
      </c>
      <c r="BR868" s="110" t="s">
        <v>5440</v>
      </c>
      <c r="BS868" s="110" t="s">
        <v>5440</v>
      </c>
      <c r="BT868" s="110" t="s">
        <v>5440</v>
      </c>
      <c r="BU868" s="110" t="s">
        <v>5440</v>
      </c>
      <c r="BV868" s="110" t="s">
        <v>5440</v>
      </c>
      <c r="BW868" s="110" t="s">
        <v>5832</v>
      </c>
      <c r="BX868" s="110" t="s">
        <v>14</v>
      </c>
      <c r="BY868" s="110" t="e">
        <f>VLOOKUP(BO868,#REF!,10,0)</f>
        <v>#REF!</v>
      </c>
      <c r="BZ868" s="110"/>
    </row>
    <row r="869" spans="1:78" x14ac:dyDescent="0.2">
      <c r="A869" s="153" t="s">
        <v>2548</v>
      </c>
      <c r="B869" s="153"/>
      <c r="C869" s="100"/>
      <c r="D869" s="68"/>
      <c r="AM869"/>
      <c r="BO869" s="154" t="s">
        <v>1980</v>
      </c>
      <c r="BP869" s="154" t="s">
        <v>3512</v>
      </c>
      <c r="BQ869" s="110" t="s">
        <v>5440</v>
      </c>
      <c r="BR869" s="110" t="s">
        <v>5440</v>
      </c>
      <c r="BS869" s="110" t="s">
        <v>5440</v>
      </c>
      <c r="BT869" s="110" t="s">
        <v>5440</v>
      </c>
      <c r="BU869" s="110" t="s">
        <v>5440</v>
      </c>
      <c r="BV869" s="110" t="s">
        <v>5440</v>
      </c>
      <c r="BW869" s="110" t="s">
        <v>5832</v>
      </c>
      <c r="BX869" s="110" t="s">
        <v>14</v>
      </c>
      <c r="BY869" s="110" t="e">
        <f>VLOOKUP(BO869,#REF!,10,0)</f>
        <v>#REF!</v>
      </c>
      <c r="BZ869" s="110"/>
    </row>
    <row r="870" spans="1:78" x14ac:dyDescent="0.2">
      <c r="A870" s="153" t="s">
        <v>2550</v>
      </c>
      <c r="B870" s="153"/>
      <c r="C870" s="100"/>
      <c r="D870" s="68"/>
      <c r="AM870"/>
      <c r="BO870" s="154" t="s">
        <v>3774</v>
      </c>
      <c r="BP870" s="154" t="s">
        <v>3512</v>
      </c>
      <c r="BQ870" s="110" t="s">
        <v>5440</v>
      </c>
      <c r="BR870" s="110" t="s">
        <v>5440</v>
      </c>
      <c r="BS870" s="110" t="s">
        <v>5440</v>
      </c>
      <c r="BT870" s="110" t="s">
        <v>5440</v>
      </c>
      <c r="BU870" s="110" t="s">
        <v>5440</v>
      </c>
      <c r="BV870" s="110" t="s">
        <v>5440</v>
      </c>
      <c r="BW870" s="110" t="s">
        <v>5832</v>
      </c>
      <c r="BX870" s="110" t="s">
        <v>14</v>
      </c>
      <c r="BY870" s="110" t="e">
        <f>VLOOKUP(BO870,#REF!,10,0)</f>
        <v>#REF!</v>
      </c>
      <c r="BZ870" s="110"/>
    </row>
    <row r="871" spans="1:78" x14ac:dyDescent="0.2">
      <c r="A871" s="153" t="s">
        <v>2552</v>
      </c>
      <c r="B871" s="153"/>
      <c r="C871" s="100"/>
      <c r="D871" s="68"/>
      <c r="AM871"/>
      <c r="BO871" s="154" t="s">
        <v>6351</v>
      </c>
      <c r="BP871" s="154" t="s">
        <v>3512</v>
      </c>
      <c r="BQ871" s="110" t="s">
        <v>5440</v>
      </c>
      <c r="BR871" s="110" t="s">
        <v>5440</v>
      </c>
      <c r="BS871" s="110" t="s">
        <v>5440</v>
      </c>
      <c r="BT871" s="110" t="s">
        <v>5440</v>
      </c>
      <c r="BU871" s="110" t="s">
        <v>5440</v>
      </c>
      <c r="BV871" s="110" t="s">
        <v>5832</v>
      </c>
      <c r="BW871" s="110" t="s">
        <v>5440</v>
      </c>
      <c r="BX871" s="110" t="s">
        <v>14</v>
      </c>
      <c r="BY871" s="110" t="e">
        <f>VLOOKUP(BO871,#REF!,10,0)</f>
        <v>#REF!</v>
      </c>
      <c r="BZ871" s="149"/>
    </row>
    <row r="872" spans="1:78" x14ac:dyDescent="0.2">
      <c r="A872" s="153" t="s">
        <v>2555</v>
      </c>
      <c r="B872" s="153"/>
      <c r="C872" s="100"/>
      <c r="D872" s="68"/>
      <c r="AM872"/>
      <c r="BO872" s="154" t="s">
        <v>5958</v>
      </c>
      <c r="BP872" s="154" t="s">
        <v>3512</v>
      </c>
      <c r="BQ872" s="110" t="s">
        <v>5440</v>
      </c>
      <c r="BR872" s="110" t="s">
        <v>5832</v>
      </c>
      <c r="BS872" s="110" t="s">
        <v>5440</v>
      </c>
      <c r="BT872" s="110" t="s">
        <v>5440</v>
      </c>
      <c r="BU872" s="110" t="s">
        <v>5440</v>
      </c>
      <c r="BV872" s="110" t="s">
        <v>5440</v>
      </c>
      <c r="BW872" s="110" t="s">
        <v>5440</v>
      </c>
      <c r="BX872" s="110" t="s">
        <v>14</v>
      </c>
      <c r="BY872" s="110" t="e">
        <f>VLOOKUP(BO872,#REF!,10,0)</f>
        <v>#REF!</v>
      </c>
      <c r="BZ872" s="110"/>
    </row>
    <row r="873" spans="1:78" x14ac:dyDescent="0.2">
      <c r="A873" s="153" t="s">
        <v>2558</v>
      </c>
      <c r="B873" s="153"/>
      <c r="C873" s="100"/>
      <c r="D873" s="68"/>
      <c r="AM873"/>
      <c r="BO873" s="154" t="s">
        <v>4478</v>
      </c>
      <c r="BP873" s="154" t="s">
        <v>3512</v>
      </c>
      <c r="BQ873" s="110" t="s">
        <v>5440</v>
      </c>
      <c r="BR873" s="110" t="s">
        <v>5440</v>
      </c>
      <c r="BS873" s="110" t="s">
        <v>5440</v>
      </c>
      <c r="BT873" s="110" t="s">
        <v>5440</v>
      </c>
      <c r="BU873" s="110" t="s">
        <v>5440</v>
      </c>
      <c r="BV873" s="110" t="s">
        <v>5440</v>
      </c>
      <c r="BW873" s="110" t="s">
        <v>5832</v>
      </c>
      <c r="BX873" s="110" t="s">
        <v>14</v>
      </c>
      <c r="BY873" s="110" t="e">
        <f>VLOOKUP(BO873,#REF!,10,0)</f>
        <v>#REF!</v>
      </c>
      <c r="BZ873" s="110"/>
    </row>
    <row r="874" spans="1:78" x14ac:dyDescent="0.2">
      <c r="A874" s="153" t="s">
        <v>2561</v>
      </c>
      <c r="B874" s="153"/>
      <c r="C874" s="100"/>
      <c r="D874" s="68"/>
      <c r="AM874"/>
      <c r="BO874" s="154" t="s">
        <v>5004</v>
      </c>
      <c r="BP874" s="154" t="s">
        <v>3512</v>
      </c>
      <c r="BQ874" s="110" t="s">
        <v>5440</v>
      </c>
      <c r="BR874" s="110" t="s">
        <v>5440</v>
      </c>
      <c r="BS874" s="110" t="s">
        <v>5440</v>
      </c>
      <c r="BT874" s="110" t="s">
        <v>5440</v>
      </c>
      <c r="BU874" s="110" t="s">
        <v>5440</v>
      </c>
      <c r="BV874" s="110" t="s">
        <v>5440</v>
      </c>
      <c r="BW874" s="110" t="s">
        <v>5832</v>
      </c>
      <c r="BX874" s="110" t="s">
        <v>14</v>
      </c>
      <c r="BY874" s="110" t="e">
        <f>VLOOKUP(BO874,#REF!,10,0)</f>
        <v>#REF!</v>
      </c>
      <c r="BZ874" s="110"/>
    </row>
    <row r="875" spans="1:78" x14ac:dyDescent="0.2">
      <c r="A875" s="153" t="s">
        <v>2564</v>
      </c>
      <c r="B875" s="153"/>
      <c r="C875" s="100"/>
      <c r="D875" s="68"/>
      <c r="AM875"/>
      <c r="BO875" s="154" t="s">
        <v>4016</v>
      </c>
      <c r="BP875" s="154" t="s">
        <v>3512</v>
      </c>
      <c r="BQ875" s="110" t="s">
        <v>5440</v>
      </c>
      <c r="BR875" s="110" t="s">
        <v>5440</v>
      </c>
      <c r="BS875" s="110" t="s">
        <v>5440</v>
      </c>
      <c r="BT875" s="110" t="s">
        <v>5440</v>
      </c>
      <c r="BU875" s="110" t="s">
        <v>5440</v>
      </c>
      <c r="BV875" s="110" t="s">
        <v>5440</v>
      </c>
      <c r="BW875" s="110" t="s">
        <v>5832</v>
      </c>
      <c r="BX875" s="110" t="s">
        <v>14</v>
      </c>
      <c r="BY875" s="110" t="e">
        <f>VLOOKUP(BO875,#REF!,10,0)</f>
        <v>#REF!</v>
      </c>
      <c r="BZ875" s="110"/>
    </row>
    <row r="876" spans="1:78" x14ac:dyDescent="0.2">
      <c r="A876" s="153" t="s">
        <v>2567</v>
      </c>
      <c r="B876" s="153"/>
      <c r="C876" s="100"/>
      <c r="D876" s="68"/>
      <c r="AM876"/>
      <c r="BO876" s="154" t="s">
        <v>6352</v>
      </c>
      <c r="BP876" s="154" t="s">
        <v>3512</v>
      </c>
      <c r="BQ876" s="110" t="s">
        <v>5440</v>
      </c>
      <c r="BR876" s="110" t="s">
        <v>5440</v>
      </c>
      <c r="BS876" s="110" t="s">
        <v>5440</v>
      </c>
      <c r="BT876" s="110" t="s">
        <v>5440</v>
      </c>
      <c r="BU876" s="110" t="s">
        <v>5440</v>
      </c>
      <c r="BV876" s="110" t="s">
        <v>5832</v>
      </c>
      <c r="BW876" s="110" t="s">
        <v>5440</v>
      </c>
      <c r="BX876" s="110" t="s">
        <v>14</v>
      </c>
      <c r="BY876" s="110" t="e">
        <f>VLOOKUP(BO876,#REF!,10,0)</f>
        <v>#REF!</v>
      </c>
      <c r="BZ876" s="149"/>
    </row>
    <row r="877" spans="1:78" x14ac:dyDescent="0.2">
      <c r="A877" s="153" t="s">
        <v>2570</v>
      </c>
      <c r="B877" s="153"/>
      <c r="C877" s="100"/>
      <c r="D877" s="68"/>
      <c r="AM877"/>
      <c r="BO877" s="154" t="s">
        <v>4328</v>
      </c>
      <c r="BP877" s="154" t="s">
        <v>3512</v>
      </c>
      <c r="BQ877" s="110" t="s">
        <v>5440</v>
      </c>
      <c r="BR877" s="110" t="s">
        <v>5440</v>
      </c>
      <c r="BS877" s="110" t="s">
        <v>5440</v>
      </c>
      <c r="BT877" s="110" t="s">
        <v>5440</v>
      </c>
      <c r="BU877" s="110" t="s">
        <v>5440</v>
      </c>
      <c r="BV877" s="110" t="s">
        <v>5440</v>
      </c>
      <c r="BW877" s="110" t="s">
        <v>5832</v>
      </c>
      <c r="BX877" s="110" t="s">
        <v>14</v>
      </c>
      <c r="BY877" s="110" t="e">
        <f>VLOOKUP(BO877,#REF!,10,0)</f>
        <v>#REF!</v>
      </c>
      <c r="BZ877" s="110"/>
    </row>
    <row r="878" spans="1:78" x14ac:dyDescent="0.2">
      <c r="A878" s="153" t="s">
        <v>2572</v>
      </c>
      <c r="B878" s="153"/>
      <c r="C878" s="100"/>
      <c r="D878" s="68"/>
      <c r="AM878"/>
      <c r="BO878" s="154" t="s">
        <v>4058</v>
      </c>
      <c r="BP878" s="154" t="s">
        <v>3512</v>
      </c>
      <c r="BQ878" s="110" t="s">
        <v>5440</v>
      </c>
      <c r="BR878" s="110" t="s">
        <v>5440</v>
      </c>
      <c r="BS878" s="110" t="s">
        <v>5440</v>
      </c>
      <c r="BT878" s="110" t="s">
        <v>5440</v>
      </c>
      <c r="BU878" s="110" t="s">
        <v>5440</v>
      </c>
      <c r="BV878" s="110" t="s">
        <v>5440</v>
      </c>
      <c r="BW878" s="110" t="s">
        <v>5832</v>
      </c>
      <c r="BX878" s="110" t="s">
        <v>14</v>
      </c>
      <c r="BY878" s="110" t="e">
        <f>VLOOKUP(BO878,#REF!,10,0)</f>
        <v>#REF!</v>
      </c>
      <c r="BZ878" s="110"/>
    </row>
    <row r="879" spans="1:78" x14ac:dyDescent="0.2">
      <c r="A879" s="153" t="s">
        <v>2575</v>
      </c>
      <c r="B879" s="153"/>
      <c r="C879" s="100"/>
      <c r="D879" s="68"/>
      <c r="AM879"/>
      <c r="BO879" s="154" t="s">
        <v>6353</v>
      </c>
      <c r="BP879" s="154" t="s">
        <v>5832</v>
      </c>
      <c r="BQ879" s="110" t="s">
        <v>5440</v>
      </c>
      <c r="BR879" s="110" t="s">
        <v>5440</v>
      </c>
      <c r="BS879" s="110" t="s">
        <v>5832</v>
      </c>
      <c r="BT879" s="110" t="s">
        <v>5440</v>
      </c>
      <c r="BU879" s="110" t="s">
        <v>5440</v>
      </c>
      <c r="BV879" s="110" t="s">
        <v>5440</v>
      </c>
      <c r="BW879" s="110" t="s">
        <v>5832</v>
      </c>
      <c r="BX879" s="110" t="s">
        <v>14</v>
      </c>
      <c r="BY879" s="110" t="e">
        <f>VLOOKUP(BO879,#REF!,10,0)</f>
        <v>#REF!</v>
      </c>
      <c r="BZ879" s="110"/>
    </row>
    <row r="880" spans="1:78" x14ac:dyDescent="0.2">
      <c r="A880" s="153" t="s">
        <v>2577</v>
      </c>
      <c r="B880" s="153"/>
      <c r="C880" s="100"/>
      <c r="D880" s="68"/>
      <c r="AM880"/>
      <c r="BO880" s="154" t="s">
        <v>6354</v>
      </c>
      <c r="BP880" s="154" t="s">
        <v>3512</v>
      </c>
      <c r="BQ880" s="110" t="s">
        <v>5440</v>
      </c>
      <c r="BR880" s="110" t="s">
        <v>5440</v>
      </c>
      <c r="BS880" s="110" t="s">
        <v>5440</v>
      </c>
      <c r="BT880" s="110" t="s">
        <v>5440</v>
      </c>
      <c r="BU880" s="110" t="s">
        <v>5440</v>
      </c>
      <c r="BV880" s="110" t="s">
        <v>5440</v>
      </c>
      <c r="BW880" s="110" t="s">
        <v>5832</v>
      </c>
      <c r="BX880" s="110" t="s">
        <v>14</v>
      </c>
      <c r="BY880" s="110" t="e">
        <f>VLOOKUP(BO880,#REF!,10,0)</f>
        <v>#REF!</v>
      </c>
      <c r="BZ880" s="110"/>
    </row>
    <row r="881" spans="1:78" x14ac:dyDescent="0.2">
      <c r="A881" s="153" t="s">
        <v>2580</v>
      </c>
      <c r="B881" s="153"/>
      <c r="C881" s="100"/>
      <c r="D881" s="68"/>
      <c r="AM881"/>
      <c r="BO881" s="154" t="s">
        <v>6355</v>
      </c>
      <c r="BP881" s="154" t="s">
        <v>3512</v>
      </c>
      <c r="BQ881" s="110" t="s">
        <v>5440</v>
      </c>
      <c r="BR881" s="110" t="s">
        <v>5440</v>
      </c>
      <c r="BS881" s="110" t="s">
        <v>5440</v>
      </c>
      <c r="BT881" s="110" t="s">
        <v>5440</v>
      </c>
      <c r="BU881" s="110" t="s">
        <v>5440</v>
      </c>
      <c r="BV881" s="110" t="s">
        <v>5440</v>
      </c>
      <c r="BW881" s="110" t="s">
        <v>5832</v>
      </c>
      <c r="BX881" s="110" t="s">
        <v>14</v>
      </c>
      <c r="BY881" s="110" t="e">
        <f>VLOOKUP(BO881,#REF!,10,0)</f>
        <v>#REF!</v>
      </c>
      <c r="BZ881" s="110"/>
    </row>
    <row r="882" spans="1:78" x14ac:dyDescent="0.2">
      <c r="A882" s="153" t="s">
        <v>2582</v>
      </c>
      <c r="B882" s="153"/>
      <c r="C882" s="100"/>
      <c r="D882" s="68"/>
      <c r="AM882"/>
      <c r="BO882" s="154" t="s">
        <v>6356</v>
      </c>
      <c r="BP882" s="154" t="s">
        <v>5832</v>
      </c>
      <c r="BQ882" s="110" t="s">
        <v>5832</v>
      </c>
      <c r="BR882" s="110" t="s">
        <v>5440</v>
      </c>
      <c r="BS882" s="110" t="s">
        <v>5440</v>
      </c>
      <c r="BT882" s="110" t="s">
        <v>5440</v>
      </c>
      <c r="BU882" s="110" t="s">
        <v>5440</v>
      </c>
      <c r="BV882" s="110" t="s">
        <v>5440</v>
      </c>
      <c r="BW882" s="110" t="s">
        <v>5440</v>
      </c>
      <c r="BX882" s="110" t="s">
        <v>14</v>
      </c>
      <c r="BY882" s="110" t="e">
        <f>VLOOKUP(BO882,#REF!,10,0)</f>
        <v>#REF!</v>
      </c>
      <c r="BZ882" s="110"/>
    </row>
    <row r="883" spans="1:78" x14ac:dyDescent="0.2">
      <c r="A883" s="153" t="s">
        <v>2585</v>
      </c>
      <c r="B883" s="153"/>
      <c r="C883" s="100"/>
      <c r="D883" s="68"/>
      <c r="AM883"/>
      <c r="BO883" s="154" t="s">
        <v>6357</v>
      </c>
      <c r="BP883" s="154" t="s">
        <v>3512</v>
      </c>
      <c r="BQ883" s="110" t="s">
        <v>5440</v>
      </c>
      <c r="BR883" s="110" t="s">
        <v>5440</v>
      </c>
      <c r="BS883" s="110" t="s">
        <v>5440</v>
      </c>
      <c r="BT883" s="110" t="s">
        <v>5440</v>
      </c>
      <c r="BU883" s="110" t="s">
        <v>5440</v>
      </c>
      <c r="BV883" s="110" t="s">
        <v>5832</v>
      </c>
      <c r="BW883" s="110" t="s">
        <v>5440</v>
      </c>
      <c r="BX883" s="110" t="s">
        <v>14</v>
      </c>
      <c r="BY883" s="110" t="e">
        <f>VLOOKUP(BO883,#REF!,10,0)</f>
        <v>#REF!</v>
      </c>
      <c r="BZ883" s="149"/>
    </row>
    <row r="884" spans="1:78" x14ac:dyDescent="0.2">
      <c r="A884" s="153" t="s">
        <v>2588</v>
      </c>
      <c r="B884" s="153"/>
      <c r="C884" s="100"/>
      <c r="D884" s="68"/>
      <c r="AM884"/>
      <c r="BO884" s="154" t="s">
        <v>6358</v>
      </c>
      <c r="BP884" s="154" t="s">
        <v>5832</v>
      </c>
      <c r="BQ884" s="110" t="s">
        <v>5832</v>
      </c>
      <c r="BR884" s="110" t="s">
        <v>5440</v>
      </c>
      <c r="BS884" s="110" t="s">
        <v>5440</v>
      </c>
      <c r="BT884" s="110" t="s">
        <v>5440</v>
      </c>
      <c r="BU884" s="110" t="s">
        <v>5440</v>
      </c>
      <c r="BV884" s="110" t="s">
        <v>5440</v>
      </c>
      <c r="BW884" s="110" t="s">
        <v>5440</v>
      </c>
      <c r="BX884" s="110" t="s">
        <v>14</v>
      </c>
      <c r="BY884" s="110" t="e">
        <f>VLOOKUP(BO884,#REF!,10,0)</f>
        <v>#REF!</v>
      </c>
      <c r="BZ884" s="110"/>
    </row>
    <row r="885" spans="1:78" x14ac:dyDescent="0.2">
      <c r="A885" s="153" t="s">
        <v>2591</v>
      </c>
      <c r="B885" s="153"/>
      <c r="C885" s="100"/>
      <c r="D885" s="68"/>
      <c r="AM885"/>
      <c r="BO885" s="154" t="s">
        <v>5959</v>
      </c>
      <c r="BP885" s="154" t="s">
        <v>3512</v>
      </c>
      <c r="BQ885" s="110" t="s">
        <v>5440</v>
      </c>
      <c r="BR885" s="110" t="s">
        <v>5832</v>
      </c>
      <c r="BS885" s="110" t="s">
        <v>5440</v>
      </c>
      <c r="BT885" s="110" t="s">
        <v>5440</v>
      </c>
      <c r="BU885" s="110" t="s">
        <v>5440</v>
      </c>
      <c r="BV885" s="110" t="s">
        <v>5440</v>
      </c>
      <c r="BW885" s="110" t="s">
        <v>5440</v>
      </c>
      <c r="BX885" s="110" t="s">
        <v>14</v>
      </c>
      <c r="BY885" s="110" t="e">
        <f>VLOOKUP(BO885,#REF!,10,0)</f>
        <v>#REF!</v>
      </c>
      <c r="BZ885" s="110"/>
    </row>
    <row r="886" spans="1:78" x14ac:dyDescent="0.2">
      <c r="A886" s="153" t="s">
        <v>2593</v>
      </c>
      <c r="B886" s="153"/>
      <c r="C886" s="100"/>
      <c r="D886" s="68"/>
      <c r="AM886"/>
      <c r="BO886" s="154" t="s">
        <v>1197</v>
      </c>
      <c r="BP886" s="154" t="s">
        <v>3512</v>
      </c>
      <c r="BQ886" s="110" t="s">
        <v>5440</v>
      </c>
      <c r="BR886" s="110" t="s">
        <v>5440</v>
      </c>
      <c r="BS886" s="110" t="s">
        <v>5440</v>
      </c>
      <c r="BT886" s="110" t="s">
        <v>5440</v>
      </c>
      <c r="BU886" s="110" t="s">
        <v>5440</v>
      </c>
      <c r="BV886" s="110" t="s">
        <v>5440</v>
      </c>
      <c r="BW886" s="110" t="s">
        <v>5832</v>
      </c>
      <c r="BX886" s="110" t="s">
        <v>14</v>
      </c>
      <c r="BY886" s="110" t="e">
        <f>VLOOKUP(BO886,#REF!,10,0)</f>
        <v>#REF!</v>
      </c>
      <c r="BZ886" s="110"/>
    </row>
    <row r="887" spans="1:78" x14ac:dyDescent="0.2">
      <c r="A887" s="153" t="s">
        <v>2595</v>
      </c>
      <c r="B887" s="153"/>
      <c r="C887" s="100"/>
      <c r="D887" s="68"/>
      <c r="AM887"/>
      <c r="BO887" s="154" t="s">
        <v>5961</v>
      </c>
      <c r="BP887" s="154" t="s">
        <v>3512</v>
      </c>
      <c r="BQ887" s="110" t="s">
        <v>5440</v>
      </c>
      <c r="BR887" s="110" t="s">
        <v>5832</v>
      </c>
      <c r="BS887" s="110" t="s">
        <v>5440</v>
      </c>
      <c r="BT887" s="110" t="s">
        <v>5440</v>
      </c>
      <c r="BU887" s="110" t="s">
        <v>5440</v>
      </c>
      <c r="BV887" s="110" t="s">
        <v>5440</v>
      </c>
      <c r="BW887" s="110" t="s">
        <v>5440</v>
      </c>
      <c r="BX887" s="110" t="s">
        <v>14</v>
      </c>
      <c r="BY887" s="110" t="e">
        <f>VLOOKUP(BO887,#REF!,10,0)</f>
        <v>#REF!</v>
      </c>
      <c r="BZ887" s="110"/>
    </row>
    <row r="888" spans="1:78" x14ac:dyDescent="0.2">
      <c r="A888" s="153" t="s">
        <v>2598</v>
      </c>
      <c r="B888" s="153"/>
      <c r="C888" s="100"/>
      <c r="D888" s="68"/>
      <c r="AM888"/>
      <c r="BO888" s="154" t="s">
        <v>6359</v>
      </c>
      <c r="BP888" s="154" t="s">
        <v>3512</v>
      </c>
      <c r="BQ888" s="110" t="s">
        <v>5440</v>
      </c>
      <c r="BR888" s="110" t="s">
        <v>5440</v>
      </c>
      <c r="BS888" s="110" t="s">
        <v>5440</v>
      </c>
      <c r="BT888" s="110" t="s">
        <v>5440</v>
      </c>
      <c r="BU888" s="110" t="s">
        <v>5440</v>
      </c>
      <c r="BV888" s="110" t="s">
        <v>5440</v>
      </c>
      <c r="BW888" s="110" t="s">
        <v>5832</v>
      </c>
      <c r="BX888" s="110" t="s">
        <v>14</v>
      </c>
      <c r="BY888" s="110" t="e">
        <f>VLOOKUP(BO888,#REF!,10,0)</f>
        <v>#REF!</v>
      </c>
      <c r="BZ888" s="110"/>
    </row>
    <row r="889" spans="1:78" x14ac:dyDescent="0.2">
      <c r="A889" s="153" t="s">
        <v>2601</v>
      </c>
      <c r="B889" s="153"/>
      <c r="C889" s="100"/>
      <c r="D889" s="68"/>
      <c r="AM889"/>
      <c r="BO889" s="154" t="s">
        <v>6360</v>
      </c>
      <c r="BP889" s="154" t="s">
        <v>3512</v>
      </c>
      <c r="BQ889" s="110" t="s">
        <v>5440</v>
      </c>
      <c r="BR889" s="110" t="s">
        <v>5440</v>
      </c>
      <c r="BS889" s="110" t="s">
        <v>5440</v>
      </c>
      <c r="BT889" s="110" t="s">
        <v>5440</v>
      </c>
      <c r="BU889" s="110" t="s">
        <v>5832</v>
      </c>
      <c r="BV889" s="110" t="s">
        <v>5440</v>
      </c>
      <c r="BW889" s="110" t="s">
        <v>5440</v>
      </c>
      <c r="BX889" s="110" t="s">
        <v>14</v>
      </c>
      <c r="BY889" s="110" t="e">
        <f>VLOOKUP(BO889,#REF!,10,0)</f>
        <v>#REF!</v>
      </c>
      <c r="BZ889" s="149"/>
    </row>
    <row r="890" spans="1:78" x14ac:dyDescent="0.2">
      <c r="A890" s="153" t="s">
        <v>2604</v>
      </c>
      <c r="B890" s="153"/>
      <c r="C890" s="100"/>
      <c r="D890" s="68"/>
      <c r="AM890"/>
      <c r="BO890" s="154" t="s">
        <v>6361</v>
      </c>
      <c r="BP890" s="154" t="s">
        <v>3512</v>
      </c>
      <c r="BQ890" s="110" t="s">
        <v>5440</v>
      </c>
      <c r="BR890" s="110" t="s">
        <v>5440</v>
      </c>
      <c r="BS890" s="110" t="s">
        <v>5440</v>
      </c>
      <c r="BT890" s="110" t="s">
        <v>5440</v>
      </c>
      <c r="BU890" s="110" t="s">
        <v>5440</v>
      </c>
      <c r="BV890" s="110" t="s">
        <v>5440</v>
      </c>
      <c r="BW890" s="110" t="s">
        <v>5832</v>
      </c>
      <c r="BX890" s="110" t="s">
        <v>14</v>
      </c>
      <c r="BY890" s="110" t="e">
        <f>VLOOKUP(BO890,#REF!,10,0)</f>
        <v>#REF!</v>
      </c>
      <c r="BZ890" s="110"/>
    </row>
    <row r="891" spans="1:78" x14ac:dyDescent="0.2">
      <c r="A891" s="153" t="s">
        <v>2607</v>
      </c>
      <c r="B891" s="153"/>
      <c r="C891" s="100"/>
      <c r="D891" s="68"/>
      <c r="AM891"/>
      <c r="BO891" s="154" t="s">
        <v>5200</v>
      </c>
      <c r="BP891" s="154" t="s">
        <v>3512</v>
      </c>
      <c r="BQ891" s="110" t="s">
        <v>5440</v>
      </c>
      <c r="BR891" s="110" t="s">
        <v>5440</v>
      </c>
      <c r="BS891" s="110" t="s">
        <v>5440</v>
      </c>
      <c r="BT891" s="110" t="s">
        <v>5440</v>
      </c>
      <c r="BU891" s="110" t="s">
        <v>5440</v>
      </c>
      <c r="BV891" s="110" t="s">
        <v>5440</v>
      </c>
      <c r="BW891" s="110" t="s">
        <v>5832</v>
      </c>
      <c r="BX891" s="110" t="s">
        <v>14</v>
      </c>
      <c r="BY891" s="110" t="e">
        <f>VLOOKUP(BO891,#REF!,10,0)</f>
        <v>#REF!</v>
      </c>
      <c r="BZ891" s="110"/>
    </row>
    <row r="892" spans="1:78" x14ac:dyDescent="0.2">
      <c r="A892" s="153" t="s">
        <v>2609</v>
      </c>
      <c r="B892" s="153"/>
      <c r="C892" s="100"/>
      <c r="D892" s="68"/>
      <c r="AM892"/>
      <c r="BO892" s="154" t="s">
        <v>1049</v>
      </c>
      <c r="BP892" s="154" t="s">
        <v>3512</v>
      </c>
      <c r="BQ892" s="110" t="s">
        <v>5440</v>
      </c>
      <c r="BR892" s="110" t="s">
        <v>5440</v>
      </c>
      <c r="BS892" s="110" t="s">
        <v>5440</v>
      </c>
      <c r="BT892" s="110" t="s">
        <v>5440</v>
      </c>
      <c r="BU892" s="110" t="s">
        <v>5440</v>
      </c>
      <c r="BV892" s="110" t="s">
        <v>5440</v>
      </c>
      <c r="BW892" s="110" t="s">
        <v>5832</v>
      </c>
      <c r="BX892" s="110" t="s">
        <v>14</v>
      </c>
      <c r="BY892" s="110" t="e">
        <f>VLOOKUP(BO892,#REF!,10,0)</f>
        <v>#REF!</v>
      </c>
      <c r="BZ892" s="110"/>
    </row>
    <row r="893" spans="1:78" x14ac:dyDescent="0.2">
      <c r="A893" s="153" t="s">
        <v>2611</v>
      </c>
      <c r="B893" s="153"/>
      <c r="C893" s="100"/>
      <c r="D893" s="68"/>
      <c r="AM893"/>
      <c r="BO893" s="154" t="s">
        <v>1344</v>
      </c>
      <c r="BP893" s="154" t="s">
        <v>3512</v>
      </c>
      <c r="BQ893" s="110" t="s">
        <v>5440</v>
      </c>
      <c r="BR893" s="110" t="s">
        <v>5440</v>
      </c>
      <c r="BS893" s="110" t="s">
        <v>5440</v>
      </c>
      <c r="BT893" s="110" t="s">
        <v>5440</v>
      </c>
      <c r="BU893" s="110" t="s">
        <v>5440</v>
      </c>
      <c r="BV893" s="110" t="s">
        <v>5440</v>
      </c>
      <c r="BW893" s="110" t="s">
        <v>5832</v>
      </c>
      <c r="BX893" s="110" t="s">
        <v>14</v>
      </c>
      <c r="BY893" s="110" t="e">
        <f>VLOOKUP(BO893,#REF!,10,0)</f>
        <v>#REF!</v>
      </c>
      <c r="BZ893" s="110"/>
    </row>
    <row r="894" spans="1:78" x14ac:dyDescent="0.2">
      <c r="A894" s="153" t="s">
        <v>2613</v>
      </c>
      <c r="B894" s="153"/>
      <c r="C894" s="100"/>
      <c r="D894" s="68"/>
      <c r="AM894"/>
      <c r="BO894" s="154" t="s">
        <v>6362</v>
      </c>
      <c r="BP894" s="154" t="s">
        <v>5832</v>
      </c>
      <c r="BQ894" s="110" t="s">
        <v>5440</v>
      </c>
      <c r="BR894" s="110" t="s">
        <v>5440</v>
      </c>
      <c r="BS894" s="110" t="s">
        <v>5832</v>
      </c>
      <c r="BT894" s="110" t="s">
        <v>5440</v>
      </c>
      <c r="BU894" s="110" t="s">
        <v>5440</v>
      </c>
      <c r="BV894" s="110" t="s">
        <v>5440</v>
      </c>
      <c r="BW894" s="110" t="s">
        <v>5832</v>
      </c>
      <c r="BX894" s="110" t="s">
        <v>14</v>
      </c>
      <c r="BY894" s="110" t="e">
        <f>VLOOKUP(BO894,#REF!,10,0)</f>
        <v>#REF!</v>
      </c>
      <c r="BZ894" s="110"/>
    </row>
    <row r="895" spans="1:78" x14ac:dyDescent="0.2">
      <c r="A895" s="153" t="s">
        <v>2615</v>
      </c>
      <c r="B895" s="153"/>
      <c r="C895" s="100"/>
      <c r="D895" s="68"/>
      <c r="AM895"/>
      <c r="BO895" s="154" t="s">
        <v>6363</v>
      </c>
      <c r="BP895" s="154" t="s">
        <v>3512</v>
      </c>
      <c r="BQ895" s="110" t="s">
        <v>5440</v>
      </c>
      <c r="BR895" s="110" t="s">
        <v>5440</v>
      </c>
      <c r="BS895" s="110" t="s">
        <v>5440</v>
      </c>
      <c r="BT895" s="110" t="s">
        <v>5440</v>
      </c>
      <c r="BU895" s="110" t="s">
        <v>5440</v>
      </c>
      <c r="BV895" s="110" t="s">
        <v>5440</v>
      </c>
      <c r="BW895" s="110" t="s">
        <v>5832</v>
      </c>
      <c r="BX895" s="110" t="s">
        <v>14</v>
      </c>
      <c r="BY895" s="110" t="e">
        <f>VLOOKUP(BO895,#REF!,10,0)</f>
        <v>#REF!</v>
      </c>
      <c r="BZ895" s="110"/>
    </row>
    <row r="896" spans="1:78" x14ac:dyDescent="0.2">
      <c r="A896" s="153" t="s">
        <v>2617</v>
      </c>
      <c r="B896" s="153"/>
      <c r="C896" s="100"/>
      <c r="D896" s="68"/>
      <c r="AM896"/>
      <c r="BO896" s="154" t="s">
        <v>429</v>
      </c>
      <c r="BP896" s="154" t="s">
        <v>3512</v>
      </c>
      <c r="BQ896" s="110" t="s">
        <v>5440</v>
      </c>
      <c r="BR896" s="110" t="s">
        <v>5440</v>
      </c>
      <c r="BS896" s="110" t="s">
        <v>5440</v>
      </c>
      <c r="BT896" s="110" t="s">
        <v>5440</v>
      </c>
      <c r="BU896" s="110" t="s">
        <v>5440</v>
      </c>
      <c r="BV896" s="110" t="s">
        <v>5440</v>
      </c>
      <c r="BW896" s="110" t="s">
        <v>5832</v>
      </c>
      <c r="BX896" s="110" t="s">
        <v>14</v>
      </c>
      <c r="BY896" s="110" t="e">
        <f>VLOOKUP(BO896,#REF!,10,0)</f>
        <v>#REF!</v>
      </c>
      <c r="BZ896" s="110"/>
    </row>
    <row r="897" spans="1:78" x14ac:dyDescent="0.2">
      <c r="A897" s="153" t="s">
        <v>2619</v>
      </c>
      <c r="B897" s="153"/>
      <c r="C897" s="100"/>
      <c r="D897" s="68"/>
      <c r="AM897"/>
      <c r="BO897" s="154" t="s">
        <v>1350</v>
      </c>
      <c r="BP897" s="154" t="s">
        <v>3512</v>
      </c>
      <c r="BQ897" s="110" t="s">
        <v>5440</v>
      </c>
      <c r="BR897" s="110" t="s">
        <v>5440</v>
      </c>
      <c r="BS897" s="110" t="s">
        <v>5440</v>
      </c>
      <c r="BT897" s="110" t="s">
        <v>5440</v>
      </c>
      <c r="BU897" s="110" t="s">
        <v>5440</v>
      </c>
      <c r="BV897" s="110" t="s">
        <v>5440</v>
      </c>
      <c r="BW897" s="110" t="s">
        <v>5832</v>
      </c>
      <c r="BX897" s="110" t="s">
        <v>14</v>
      </c>
      <c r="BY897" s="110" t="e">
        <f>VLOOKUP(BO897,#REF!,10,0)</f>
        <v>#REF!</v>
      </c>
      <c r="BZ897" s="110"/>
    </row>
    <row r="898" spans="1:78" x14ac:dyDescent="0.2">
      <c r="A898" s="153" t="s">
        <v>2621</v>
      </c>
      <c r="B898" s="153"/>
      <c r="C898" s="100"/>
      <c r="D898" s="68"/>
      <c r="AM898"/>
      <c r="BO898" s="154" t="s">
        <v>648</v>
      </c>
      <c r="BP898" s="154" t="s">
        <v>3512</v>
      </c>
      <c r="BQ898" s="110" t="s">
        <v>5440</v>
      </c>
      <c r="BR898" s="110" t="s">
        <v>5440</v>
      </c>
      <c r="BS898" s="110" t="s">
        <v>5440</v>
      </c>
      <c r="BT898" s="110" t="s">
        <v>5440</v>
      </c>
      <c r="BU898" s="110" t="s">
        <v>5440</v>
      </c>
      <c r="BV898" s="110" t="s">
        <v>5440</v>
      </c>
      <c r="BW898" s="110" t="s">
        <v>5832</v>
      </c>
      <c r="BX898" s="110" t="s">
        <v>14</v>
      </c>
      <c r="BY898" s="110" t="e">
        <f>VLOOKUP(BO898,#REF!,10,0)</f>
        <v>#REF!</v>
      </c>
      <c r="BZ898" s="110"/>
    </row>
    <row r="899" spans="1:78" x14ac:dyDescent="0.2">
      <c r="A899" s="153" t="s">
        <v>2623</v>
      </c>
      <c r="B899" s="153"/>
      <c r="C899" s="100"/>
      <c r="D899" s="68"/>
      <c r="AM899"/>
      <c r="BO899" s="154" t="s">
        <v>6364</v>
      </c>
      <c r="BP899" s="154" t="s">
        <v>3512</v>
      </c>
      <c r="BQ899" s="110" t="s">
        <v>5440</v>
      </c>
      <c r="BR899" s="110" t="s">
        <v>5440</v>
      </c>
      <c r="BS899" s="110" t="s">
        <v>5440</v>
      </c>
      <c r="BT899" s="110" t="s">
        <v>5440</v>
      </c>
      <c r="BU899" s="110" t="s">
        <v>5440</v>
      </c>
      <c r="BV899" s="110" t="s">
        <v>5440</v>
      </c>
      <c r="BW899" s="110" t="s">
        <v>5832</v>
      </c>
      <c r="BX899" s="110" t="s">
        <v>14</v>
      </c>
      <c r="BY899" s="110" t="e">
        <f>VLOOKUP(BO899,#REF!,10,0)</f>
        <v>#REF!</v>
      </c>
      <c r="BZ899" s="110"/>
    </row>
    <row r="900" spans="1:78" x14ac:dyDescent="0.2">
      <c r="A900" s="153" t="s">
        <v>2625</v>
      </c>
      <c r="B900" s="153"/>
      <c r="C900" s="100"/>
      <c r="D900" s="68"/>
      <c r="AM900"/>
      <c r="BO900" s="154" t="s">
        <v>766</v>
      </c>
      <c r="BP900" s="154" t="s">
        <v>3512</v>
      </c>
      <c r="BQ900" s="110" t="s">
        <v>5440</v>
      </c>
      <c r="BR900" s="110" t="s">
        <v>5440</v>
      </c>
      <c r="BS900" s="110" t="s">
        <v>5440</v>
      </c>
      <c r="BT900" s="110" t="s">
        <v>5440</v>
      </c>
      <c r="BU900" s="110" t="s">
        <v>5440</v>
      </c>
      <c r="BV900" s="110" t="s">
        <v>5440</v>
      </c>
      <c r="BW900" s="110" t="s">
        <v>5832</v>
      </c>
      <c r="BX900" s="110" t="s">
        <v>14</v>
      </c>
      <c r="BY900" s="110" t="e">
        <f>VLOOKUP(BO900,#REF!,10,0)</f>
        <v>#REF!</v>
      </c>
      <c r="BZ900" s="110"/>
    </row>
    <row r="901" spans="1:78" x14ac:dyDescent="0.2">
      <c r="A901" s="153" t="s">
        <v>2627</v>
      </c>
      <c r="B901" s="153"/>
      <c r="C901" s="100"/>
      <c r="D901" s="68"/>
      <c r="AM901"/>
      <c r="BO901" s="154" t="s">
        <v>5962</v>
      </c>
      <c r="BP901" s="154" t="s">
        <v>3512</v>
      </c>
      <c r="BQ901" s="110" t="s">
        <v>5440</v>
      </c>
      <c r="BR901" s="110" t="s">
        <v>5832</v>
      </c>
      <c r="BS901" s="110" t="s">
        <v>5440</v>
      </c>
      <c r="BT901" s="110" t="s">
        <v>5440</v>
      </c>
      <c r="BU901" s="110" t="s">
        <v>5440</v>
      </c>
      <c r="BV901" s="110" t="s">
        <v>5440</v>
      </c>
      <c r="BW901" s="110" t="s">
        <v>5440</v>
      </c>
      <c r="BX901" s="110" t="s">
        <v>14</v>
      </c>
      <c r="BY901" s="110" t="e">
        <f>VLOOKUP(BO901,#REF!,10,0)</f>
        <v>#REF!</v>
      </c>
      <c r="BZ901" s="110"/>
    </row>
    <row r="902" spans="1:78" x14ac:dyDescent="0.2">
      <c r="A902" s="153" t="s">
        <v>2629</v>
      </c>
      <c r="B902" s="153"/>
      <c r="C902" s="100"/>
      <c r="D902" s="68"/>
      <c r="AM902"/>
      <c r="BO902" s="154" t="s">
        <v>1524</v>
      </c>
      <c r="BP902" s="154" t="s">
        <v>3512</v>
      </c>
      <c r="BQ902" s="110" t="s">
        <v>5440</v>
      </c>
      <c r="BR902" s="110" t="s">
        <v>5440</v>
      </c>
      <c r="BS902" s="110" t="s">
        <v>5440</v>
      </c>
      <c r="BT902" s="110" t="s">
        <v>5440</v>
      </c>
      <c r="BU902" s="110" t="s">
        <v>5440</v>
      </c>
      <c r="BV902" s="110" t="s">
        <v>5440</v>
      </c>
      <c r="BW902" s="110" t="s">
        <v>5832</v>
      </c>
      <c r="BX902" s="110" t="s">
        <v>14</v>
      </c>
      <c r="BY902" s="110" t="e">
        <f>VLOOKUP(BO902,#REF!,10,0)</f>
        <v>#REF!</v>
      </c>
      <c r="BZ902" s="110"/>
    </row>
    <row r="903" spans="1:78" x14ac:dyDescent="0.2">
      <c r="A903" s="153" t="s">
        <v>2631</v>
      </c>
      <c r="B903" s="153"/>
      <c r="C903" s="100"/>
      <c r="D903" s="68"/>
      <c r="AM903"/>
      <c r="BO903" s="154" t="s">
        <v>5963</v>
      </c>
      <c r="BP903" s="154" t="s">
        <v>3512</v>
      </c>
      <c r="BQ903" s="110" t="s">
        <v>5440</v>
      </c>
      <c r="BR903" s="110" t="s">
        <v>5832</v>
      </c>
      <c r="BS903" s="110" t="s">
        <v>5440</v>
      </c>
      <c r="BT903" s="110" t="s">
        <v>5440</v>
      </c>
      <c r="BU903" s="110" t="s">
        <v>5440</v>
      </c>
      <c r="BV903" s="110" t="s">
        <v>5440</v>
      </c>
      <c r="BW903" s="110" t="s">
        <v>5440</v>
      </c>
      <c r="BX903" s="110" t="s">
        <v>14</v>
      </c>
      <c r="BY903" s="110" t="e">
        <f>VLOOKUP(BO903,#REF!,10,0)</f>
        <v>#REF!</v>
      </c>
      <c r="BZ903" s="110"/>
    </row>
    <row r="904" spans="1:78" x14ac:dyDescent="0.2">
      <c r="A904" s="153" t="s">
        <v>2633</v>
      </c>
      <c r="B904" s="153"/>
      <c r="C904" s="100"/>
      <c r="D904" s="68"/>
      <c r="AM904"/>
      <c r="BO904" s="154" t="s">
        <v>6365</v>
      </c>
      <c r="BP904" s="154" t="s">
        <v>5832</v>
      </c>
      <c r="BQ904" s="110" t="s">
        <v>5832</v>
      </c>
      <c r="BR904" s="110" t="s">
        <v>5440</v>
      </c>
      <c r="BS904" s="110" t="s">
        <v>5440</v>
      </c>
      <c r="BT904" s="110" t="s">
        <v>5440</v>
      </c>
      <c r="BU904" s="110" t="s">
        <v>5440</v>
      </c>
      <c r="BV904" s="110" t="s">
        <v>5440</v>
      </c>
      <c r="BW904" s="110" t="s">
        <v>5440</v>
      </c>
      <c r="BX904" s="110" t="s">
        <v>14</v>
      </c>
      <c r="BY904" s="110" t="e">
        <f>VLOOKUP(BO904,#REF!,10,0)</f>
        <v>#REF!</v>
      </c>
      <c r="BZ904" s="110"/>
    </row>
    <row r="905" spans="1:78" x14ac:dyDescent="0.2">
      <c r="A905" s="153" t="s">
        <v>2635</v>
      </c>
      <c r="B905" s="153"/>
      <c r="C905" s="100"/>
      <c r="D905" s="68"/>
      <c r="AM905"/>
      <c r="BO905" s="154" t="s">
        <v>6366</v>
      </c>
      <c r="BP905" s="154" t="s">
        <v>3512</v>
      </c>
      <c r="BQ905" s="110" t="s">
        <v>5440</v>
      </c>
      <c r="BR905" s="110" t="s">
        <v>5440</v>
      </c>
      <c r="BS905" s="110" t="s">
        <v>5440</v>
      </c>
      <c r="BT905" s="110" t="s">
        <v>5440</v>
      </c>
      <c r="BU905" s="110" t="s">
        <v>5440</v>
      </c>
      <c r="BV905" s="110" t="s">
        <v>5832</v>
      </c>
      <c r="BW905" s="110" t="s">
        <v>5440</v>
      </c>
      <c r="BX905" s="110" t="s">
        <v>14</v>
      </c>
      <c r="BY905" s="110" t="e">
        <f>VLOOKUP(BO905,#REF!,10,0)</f>
        <v>#REF!</v>
      </c>
      <c r="BZ905" s="149"/>
    </row>
    <row r="906" spans="1:78" x14ac:dyDescent="0.2">
      <c r="A906" s="153" t="s">
        <v>2637</v>
      </c>
      <c r="B906" s="153"/>
      <c r="C906" s="100"/>
      <c r="D906" s="68"/>
      <c r="AM906"/>
      <c r="BO906" s="154" t="s">
        <v>5964</v>
      </c>
      <c r="BP906" s="154" t="s">
        <v>3512</v>
      </c>
      <c r="BQ906" s="110" t="s">
        <v>5440</v>
      </c>
      <c r="BR906" s="110" t="s">
        <v>5832</v>
      </c>
      <c r="BS906" s="110" t="s">
        <v>5440</v>
      </c>
      <c r="BT906" s="110" t="s">
        <v>5440</v>
      </c>
      <c r="BU906" s="110" t="s">
        <v>5440</v>
      </c>
      <c r="BV906" s="110" t="s">
        <v>5440</v>
      </c>
      <c r="BW906" s="110" t="s">
        <v>5440</v>
      </c>
      <c r="BX906" s="110" t="s">
        <v>14</v>
      </c>
      <c r="BY906" s="110" t="e">
        <f>VLOOKUP(BO906,#REF!,10,0)</f>
        <v>#REF!</v>
      </c>
      <c r="BZ906" s="110"/>
    </row>
    <row r="907" spans="1:78" x14ac:dyDescent="0.2">
      <c r="A907" s="153" t="s">
        <v>2639</v>
      </c>
      <c r="B907" s="153"/>
      <c r="C907" s="100"/>
      <c r="D907" s="68"/>
      <c r="AM907"/>
      <c r="BO907" s="154" t="s">
        <v>6367</v>
      </c>
      <c r="BP907" s="154" t="s">
        <v>3512</v>
      </c>
      <c r="BQ907" s="110" t="s">
        <v>5440</v>
      </c>
      <c r="BR907" s="110" t="s">
        <v>5440</v>
      </c>
      <c r="BS907" s="110" t="s">
        <v>5440</v>
      </c>
      <c r="BT907" s="110" t="s">
        <v>5440</v>
      </c>
      <c r="BU907" s="110" t="s">
        <v>5440</v>
      </c>
      <c r="BV907" s="110" t="s">
        <v>5440</v>
      </c>
      <c r="BW907" s="110" t="s">
        <v>5832</v>
      </c>
      <c r="BX907" s="110" t="s">
        <v>14</v>
      </c>
      <c r="BY907" s="110" t="e">
        <f>VLOOKUP(BO907,#REF!,10,0)</f>
        <v>#REF!</v>
      </c>
      <c r="BZ907" s="110"/>
    </row>
    <row r="908" spans="1:78" x14ac:dyDescent="0.2">
      <c r="A908" s="153" t="s">
        <v>2641</v>
      </c>
      <c r="B908" s="153"/>
      <c r="C908" s="100"/>
      <c r="D908" s="68"/>
      <c r="AM908"/>
      <c r="BO908" s="154" t="s">
        <v>6368</v>
      </c>
      <c r="BP908" s="154" t="s">
        <v>3512</v>
      </c>
      <c r="BQ908" s="110" t="s">
        <v>5440</v>
      </c>
      <c r="BR908" s="110" t="s">
        <v>5440</v>
      </c>
      <c r="BS908" s="110" t="s">
        <v>5440</v>
      </c>
      <c r="BT908" s="110" t="s">
        <v>5440</v>
      </c>
      <c r="BU908" s="110" t="s">
        <v>5440</v>
      </c>
      <c r="BV908" s="110" t="s">
        <v>5440</v>
      </c>
      <c r="BW908" s="110" t="s">
        <v>5832</v>
      </c>
      <c r="BX908" s="110" t="s">
        <v>14</v>
      </c>
      <c r="BY908" s="110" t="e">
        <f>VLOOKUP(BO908,#REF!,10,0)</f>
        <v>#REF!</v>
      </c>
      <c r="BZ908" s="110"/>
    </row>
    <row r="909" spans="1:78" x14ac:dyDescent="0.2">
      <c r="A909" s="153" t="s">
        <v>2643</v>
      </c>
      <c r="B909" s="153"/>
      <c r="C909" s="100"/>
      <c r="D909" s="68"/>
      <c r="AM909"/>
      <c r="BO909" s="154" t="s">
        <v>6369</v>
      </c>
      <c r="BP909" s="154" t="s">
        <v>3512</v>
      </c>
      <c r="BQ909" s="110" t="s">
        <v>5440</v>
      </c>
      <c r="BR909" s="110" t="s">
        <v>5440</v>
      </c>
      <c r="BS909" s="110" t="s">
        <v>5440</v>
      </c>
      <c r="BT909" s="110" t="s">
        <v>5440</v>
      </c>
      <c r="BU909" s="110" t="s">
        <v>5440</v>
      </c>
      <c r="BV909" s="110" t="s">
        <v>5440</v>
      </c>
      <c r="BW909" s="110" t="s">
        <v>5832</v>
      </c>
      <c r="BX909" s="110" t="s">
        <v>14</v>
      </c>
      <c r="BY909" s="110" t="e">
        <f>VLOOKUP(BO909,#REF!,10,0)</f>
        <v>#REF!</v>
      </c>
      <c r="BZ909" s="110"/>
    </row>
    <row r="910" spans="1:78" x14ac:dyDescent="0.2">
      <c r="A910" s="153" t="s">
        <v>2645</v>
      </c>
      <c r="B910" s="153"/>
      <c r="C910" s="100"/>
      <c r="D910" s="68"/>
      <c r="AM910"/>
      <c r="BO910" s="154" t="s">
        <v>6370</v>
      </c>
      <c r="BP910" s="154" t="s">
        <v>3512</v>
      </c>
      <c r="BQ910" s="110" t="s">
        <v>5440</v>
      </c>
      <c r="BR910" s="110" t="s">
        <v>5440</v>
      </c>
      <c r="BS910" s="110" t="s">
        <v>5832</v>
      </c>
      <c r="BT910" s="110" t="s">
        <v>5832</v>
      </c>
      <c r="BU910" s="110" t="s">
        <v>5440</v>
      </c>
      <c r="BV910" s="110" t="s">
        <v>5440</v>
      </c>
      <c r="BW910" s="110" t="s">
        <v>5440</v>
      </c>
      <c r="BX910" s="110" t="s">
        <v>14</v>
      </c>
      <c r="BY910" s="110" t="e">
        <f>VLOOKUP(BO910,#REF!,10,0)</f>
        <v>#REF!</v>
      </c>
      <c r="BZ910" s="110"/>
    </row>
    <row r="911" spans="1:78" x14ac:dyDescent="0.2">
      <c r="A911" s="153" t="s">
        <v>2648</v>
      </c>
      <c r="B911" s="153"/>
      <c r="C911" s="100"/>
      <c r="D911" s="68"/>
      <c r="AM911"/>
      <c r="BO911" s="154" t="s">
        <v>4060</v>
      </c>
      <c r="BP911" s="154" t="s">
        <v>3512</v>
      </c>
      <c r="BQ911" s="110" t="s">
        <v>5440</v>
      </c>
      <c r="BR911" s="110" t="s">
        <v>5440</v>
      </c>
      <c r="BS911" s="110" t="s">
        <v>5440</v>
      </c>
      <c r="BT911" s="110" t="s">
        <v>5440</v>
      </c>
      <c r="BU911" s="110" t="s">
        <v>5440</v>
      </c>
      <c r="BV911" s="110" t="s">
        <v>5440</v>
      </c>
      <c r="BW911" s="110" t="s">
        <v>5832</v>
      </c>
      <c r="BX911" s="110" t="s">
        <v>14</v>
      </c>
      <c r="BY911" s="110" t="e">
        <f>VLOOKUP(BO911,#REF!,10,0)</f>
        <v>#REF!</v>
      </c>
      <c r="BZ911" s="110"/>
    </row>
    <row r="912" spans="1:78" x14ac:dyDescent="0.2">
      <c r="A912" s="153" t="s">
        <v>2650</v>
      </c>
      <c r="B912" s="153"/>
      <c r="C912" s="100"/>
      <c r="D912" s="68"/>
      <c r="AM912"/>
      <c r="BO912" s="154" t="s">
        <v>6371</v>
      </c>
      <c r="BP912" s="154" t="s">
        <v>3512</v>
      </c>
      <c r="BQ912" s="110" t="s">
        <v>5440</v>
      </c>
      <c r="BR912" s="110" t="s">
        <v>5440</v>
      </c>
      <c r="BS912" s="110" t="s">
        <v>5440</v>
      </c>
      <c r="BT912" s="110" t="s">
        <v>5440</v>
      </c>
      <c r="BU912" s="110" t="s">
        <v>5440</v>
      </c>
      <c r="BV912" s="110" t="s">
        <v>5832</v>
      </c>
      <c r="BW912" s="110" t="s">
        <v>5440</v>
      </c>
      <c r="BX912" s="110" t="s">
        <v>14</v>
      </c>
      <c r="BY912" s="110" t="e">
        <f>VLOOKUP(BO912,#REF!,10,0)</f>
        <v>#REF!</v>
      </c>
      <c r="BZ912" s="149"/>
    </row>
    <row r="913" spans="1:78" x14ac:dyDescent="0.2">
      <c r="A913" s="153" t="s">
        <v>2652</v>
      </c>
      <c r="B913" s="153"/>
      <c r="C913" s="100"/>
      <c r="D913" s="68"/>
      <c r="AM913"/>
      <c r="BO913" s="154" t="s">
        <v>3776</v>
      </c>
      <c r="BP913" s="154" t="s">
        <v>3512</v>
      </c>
      <c r="BQ913" s="110" t="s">
        <v>5440</v>
      </c>
      <c r="BR913" s="110" t="s">
        <v>5440</v>
      </c>
      <c r="BS913" s="110" t="s">
        <v>5440</v>
      </c>
      <c r="BT913" s="110" t="s">
        <v>5440</v>
      </c>
      <c r="BU913" s="110" t="s">
        <v>5440</v>
      </c>
      <c r="BV913" s="110" t="s">
        <v>5832</v>
      </c>
      <c r="BW913" s="110" t="s">
        <v>5440</v>
      </c>
      <c r="BX913" s="110" t="s">
        <v>14</v>
      </c>
      <c r="BY913" s="110" t="e">
        <f>VLOOKUP(BO913,#REF!,10,0)</f>
        <v>#REF!</v>
      </c>
      <c r="BZ913" s="149"/>
    </row>
    <row r="914" spans="1:78" x14ac:dyDescent="0.2">
      <c r="A914" s="153" t="s">
        <v>2654</v>
      </c>
      <c r="B914" s="153"/>
      <c r="C914" s="100"/>
      <c r="D914" s="68"/>
      <c r="AM914"/>
      <c r="BO914" s="154" t="s">
        <v>6372</v>
      </c>
      <c r="BP914" s="154" t="s">
        <v>3512</v>
      </c>
      <c r="BQ914" s="110" t="s">
        <v>5440</v>
      </c>
      <c r="BR914" s="110" t="s">
        <v>5440</v>
      </c>
      <c r="BS914" s="110" t="s">
        <v>5832</v>
      </c>
      <c r="BT914" s="110" t="s">
        <v>5440</v>
      </c>
      <c r="BU914" s="110" t="s">
        <v>5440</v>
      </c>
      <c r="BV914" s="110" t="s">
        <v>5440</v>
      </c>
      <c r="BW914" s="110" t="s">
        <v>5832</v>
      </c>
      <c r="BX914" s="110" t="s">
        <v>14</v>
      </c>
      <c r="BY914" s="110" t="e">
        <f>VLOOKUP(BO914,#REF!,10,0)</f>
        <v>#REF!</v>
      </c>
      <c r="BZ914" s="110"/>
    </row>
    <row r="915" spans="1:78" x14ac:dyDescent="0.2">
      <c r="A915" s="153" t="s">
        <v>2657</v>
      </c>
      <c r="B915" s="153"/>
      <c r="C915" s="100"/>
      <c r="D915" s="68"/>
      <c r="AM915"/>
      <c r="BO915" s="154" t="s">
        <v>6373</v>
      </c>
      <c r="BP915" s="154" t="s">
        <v>3512</v>
      </c>
      <c r="BQ915" s="110" t="s">
        <v>5440</v>
      </c>
      <c r="BR915" s="110" t="s">
        <v>5440</v>
      </c>
      <c r="BS915" s="110" t="s">
        <v>5440</v>
      </c>
      <c r="BT915" s="110" t="s">
        <v>5440</v>
      </c>
      <c r="BU915" s="110" t="s">
        <v>5440</v>
      </c>
      <c r="BV915" s="110" t="s">
        <v>5832</v>
      </c>
      <c r="BW915" s="110" t="s">
        <v>5440</v>
      </c>
      <c r="BX915" s="110" t="s">
        <v>14</v>
      </c>
      <c r="BY915" s="110" t="e">
        <f>VLOOKUP(BO915,#REF!,10,0)</f>
        <v>#REF!</v>
      </c>
      <c r="BZ915" s="149"/>
    </row>
    <row r="916" spans="1:78" x14ac:dyDescent="0.2">
      <c r="A916" s="153" t="s">
        <v>2660</v>
      </c>
      <c r="B916" s="153"/>
      <c r="C916" s="100"/>
      <c r="D916" s="68"/>
      <c r="AM916"/>
      <c r="BO916" s="154" t="s">
        <v>3865</v>
      </c>
      <c r="BP916" s="154" t="s">
        <v>3512</v>
      </c>
      <c r="BQ916" s="110" t="s">
        <v>5440</v>
      </c>
      <c r="BR916" s="110" t="s">
        <v>5440</v>
      </c>
      <c r="BS916" s="110" t="s">
        <v>5440</v>
      </c>
      <c r="BT916" s="110" t="s">
        <v>5440</v>
      </c>
      <c r="BU916" s="110" t="s">
        <v>5440</v>
      </c>
      <c r="BV916" s="110" t="s">
        <v>5440</v>
      </c>
      <c r="BW916" s="110" t="s">
        <v>5832</v>
      </c>
      <c r="BX916" s="110" t="s">
        <v>14</v>
      </c>
      <c r="BY916" s="110" t="e">
        <f>VLOOKUP(BO916,#REF!,10,0)</f>
        <v>#REF!</v>
      </c>
      <c r="BZ916" s="110"/>
    </row>
    <row r="917" spans="1:78" x14ac:dyDescent="0.2">
      <c r="A917" s="153" t="s">
        <v>2663</v>
      </c>
      <c r="B917" s="153"/>
      <c r="C917" s="100"/>
      <c r="D917" s="68"/>
      <c r="AM917"/>
      <c r="BO917" s="154" t="s">
        <v>6374</v>
      </c>
      <c r="BP917" s="154" t="s">
        <v>3512</v>
      </c>
      <c r="BQ917" s="110" t="s">
        <v>5440</v>
      </c>
      <c r="BR917" s="110" t="s">
        <v>5440</v>
      </c>
      <c r="BS917" s="110" t="s">
        <v>5832</v>
      </c>
      <c r="BT917" s="110" t="s">
        <v>5832</v>
      </c>
      <c r="BU917" s="110" t="s">
        <v>5440</v>
      </c>
      <c r="BV917" s="110" t="s">
        <v>5440</v>
      </c>
      <c r="BW917" s="110" t="s">
        <v>5440</v>
      </c>
      <c r="BX917" s="110" t="s">
        <v>14</v>
      </c>
      <c r="BY917" s="110" t="e">
        <f>VLOOKUP(BO917,#REF!,10,0)</f>
        <v>#REF!</v>
      </c>
      <c r="BZ917" s="110"/>
    </row>
    <row r="918" spans="1:78" x14ac:dyDescent="0.2">
      <c r="A918" s="153" t="s">
        <v>2666</v>
      </c>
      <c r="B918" s="153"/>
      <c r="C918" s="100"/>
      <c r="D918" s="68"/>
      <c r="AM918"/>
      <c r="BO918" s="154" t="s">
        <v>6375</v>
      </c>
      <c r="BP918" s="154" t="s">
        <v>5832</v>
      </c>
      <c r="BQ918" s="110" t="s">
        <v>5440</v>
      </c>
      <c r="BR918" s="110" t="s">
        <v>5440</v>
      </c>
      <c r="BS918" s="110" t="s">
        <v>5440</v>
      </c>
      <c r="BT918" s="110" t="s">
        <v>5440</v>
      </c>
      <c r="BU918" s="110" t="s">
        <v>5832</v>
      </c>
      <c r="BV918" s="110" t="s">
        <v>5440</v>
      </c>
      <c r="BW918" s="110" t="s">
        <v>5440</v>
      </c>
      <c r="BX918" s="110" t="s">
        <v>14</v>
      </c>
      <c r="BY918" s="110" t="e">
        <f>VLOOKUP(BO918,#REF!,10,0)</f>
        <v>#REF!</v>
      </c>
      <c r="BZ918" s="149"/>
    </row>
    <row r="919" spans="1:78" x14ac:dyDescent="0.2">
      <c r="A919" s="153" t="s">
        <v>2669</v>
      </c>
      <c r="B919" s="153"/>
      <c r="C919" s="100"/>
      <c r="D919" s="68"/>
      <c r="AM919"/>
      <c r="BO919" s="154" t="s">
        <v>6376</v>
      </c>
      <c r="BP919" s="154" t="s">
        <v>3512</v>
      </c>
      <c r="BQ919" s="110" t="s">
        <v>5440</v>
      </c>
      <c r="BR919" s="110" t="s">
        <v>5440</v>
      </c>
      <c r="BS919" s="110" t="s">
        <v>5440</v>
      </c>
      <c r="BT919" s="110" t="s">
        <v>5440</v>
      </c>
      <c r="BU919" s="110" t="s">
        <v>5440</v>
      </c>
      <c r="BV919" s="110" t="s">
        <v>5832</v>
      </c>
      <c r="BW919" s="110" t="s">
        <v>5440</v>
      </c>
      <c r="BX919" s="110" t="s">
        <v>14</v>
      </c>
      <c r="BY919" s="110" t="e">
        <f>VLOOKUP(BO919,#REF!,10,0)</f>
        <v>#REF!</v>
      </c>
      <c r="BZ919" s="149"/>
    </row>
    <row r="920" spans="1:78" x14ac:dyDescent="0.2">
      <c r="A920" s="153" t="s">
        <v>2672</v>
      </c>
      <c r="B920" s="153"/>
      <c r="C920" s="100"/>
      <c r="D920" s="68"/>
      <c r="AM920"/>
      <c r="BO920" s="154" t="s">
        <v>6377</v>
      </c>
      <c r="BP920" s="154" t="s">
        <v>3512</v>
      </c>
      <c r="BQ920" s="110" t="s">
        <v>5440</v>
      </c>
      <c r="BR920" s="110" t="s">
        <v>5440</v>
      </c>
      <c r="BS920" s="110" t="s">
        <v>5440</v>
      </c>
      <c r="BT920" s="110" t="s">
        <v>5440</v>
      </c>
      <c r="BU920" s="110" t="s">
        <v>5440</v>
      </c>
      <c r="BV920" s="110" t="s">
        <v>5440</v>
      </c>
      <c r="BW920" s="110" t="s">
        <v>5832</v>
      </c>
      <c r="BX920" s="110" t="s">
        <v>14</v>
      </c>
      <c r="BY920" s="110" t="e">
        <f>VLOOKUP(BO920,#REF!,10,0)</f>
        <v>#REF!</v>
      </c>
      <c r="BZ920" s="110"/>
    </row>
    <row r="921" spans="1:78" x14ac:dyDescent="0.2">
      <c r="A921" s="153" t="s">
        <v>2674</v>
      </c>
      <c r="B921" s="153"/>
      <c r="C921" s="100"/>
      <c r="D921" s="68"/>
      <c r="AM921"/>
      <c r="BO921" s="154" t="s">
        <v>6378</v>
      </c>
      <c r="BP921" s="154" t="s">
        <v>3512</v>
      </c>
      <c r="BQ921" s="110" t="s">
        <v>5440</v>
      </c>
      <c r="BR921" s="110" t="s">
        <v>5440</v>
      </c>
      <c r="BS921" s="110" t="s">
        <v>5440</v>
      </c>
      <c r="BT921" s="110" t="s">
        <v>5440</v>
      </c>
      <c r="BU921" s="110" t="s">
        <v>5440</v>
      </c>
      <c r="BV921" s="110" t="s">
        <v>5440</v>
      </c>
      <c r="BW921" s="110" t="s">
        <v>5832</v>
      </c>
      <c r="BX921" s="110" t="s">
        <v>14</v>
      </c>
      <c r="BY921" s="110" t="e">
        <f>VLOOKUP(BO921,#REF!,10,0)</f>
        <v>#REF!</v>
      </c>
      <c r="BZ921" s="110"/>
    </row>
    <row r="922" spans="1:78" x14ac:dyDescent="0.2">
      <c r="A922" s="153" t="s">
        <v>2676</v>
      </c>
      <c r="B922" s="153"/>
      <c r="C922" s="100"/>
      <c r="D922" s="68"/>
      <c r="AM922"/>
      <c r="BO922" s="154" t="s">
        <v>6379</v>
      </c>
      <c r="BP922" s="154" t="s">
        <v>3512</v>
      </c>
      <c r="BQ922" s="110" t="s">
        <v>5440</v>
      </c>
      <c r="BR922" s="110" t="s">
        <v>5440</v>
      </c>
      <c r="BS922" s="110" t="s">
        <v>5440</v>
      </c>
      <c r="BT922" s="110" t="s">
        <v>5440</v>
      </c>
      <c r="BU922" s="110" t="s">
        <v>5440</v>
      </c>
      <c r="BV922" s="110" t="s">
        <v>5440</v>
      </c>
      <c r="BW922" s="110" t="s">
        <v>5832</v>
      </c>
      <c r="BX922" s="110" t="s">
        <v>14</v>
      </c>
      <c r="BY922" s="110" t="e">
        <f>VLOOKUP(BO922,#REF!,10,0)</f>
        <v>#REF!</v>
      </c>
      <c r="BZ922" s="110"/>
    </row>
    <row r="923" spans="1:78" x14ac:dyDescent="0.2">
      <c r="A923" s="153" t="s">
        <v>2678</v>
      </c>
      <c r="B923" s="153"/>
      <c r="C923" s="100"/>
      <c r="D923" s="68"/>
      <c r="AM923"/>
      <c r="BO923" s="154" t="s">
        <v>5048</v>
      </c>
      <c r="BP923" s="154" t="s">
        <v>3512</v>
      </c>
      <c r="BQ923" s="110" t="s">
        <v>5440</v>
      </c>
      <c r="BR923" s="110" t="s">
        <v>5440</v>
      </c>
      <c r="BS923" s="110" t="s">
        <v>5440</v>
      </c>
      <c r="BT923" s="110" t="s">
        <v>5440</v>
      </c>
      <c r="BU923" s="110" t="s">
        <v>5440</v>
      </c>
      <c r="BV923" s="110" t="s">
        <v>5832</v>
      </c>
      <c r="BW923" s="110" t="s">
        <v>5440</v>
      </c>
      <c r="BX923" s="110" t="s">
        <v>14</v>
      </c>
      <c r="BY923" s="110" t="e">
        <f>VLOOKUP(BO923,#REF!,10,0)</f>
        <v>#REF!</v>
      </c>
      <c r="BZ923" s="149"/>
    </row>
    <row r="924" spans="1:78" x14ac:dyDescent="0.2">
      <c r="A924" s="153" t="s">
        <v>2681</v>
      </c>
      <c r="B924" s="153"/>
      <c r="C924" s="100"/>
      <c r="D924" s="68"/>
      <c r="AM924"/>
      <c r="BO924" s="154" t="s">
        <v>3539</v>
      </c>
      <c r="BP924" s="154" t="s">
        <v>3512</v>
      </c>
      <c r="BQ924" s="110" t="s">
        <v>5440</v>
      </c>
      <c r="BR924" s="110" t="s">
        <v>5440</v>
      </c>
      <c r="BS924" s="110" t="s">
        <v>5440</v>
      </c>
      <c r="BT924" s="110" t="s">
        <v>5440</v>
      </c>
      <c r="BU924" s="110" t="s">
        <v>5440</v>
      </c>
      <c r="BV924" s="110" t="s">
        <v>5440</v>
      </c>
      <c r="BW924" s="110" t="s">
        <v>5832</v>
      </c>
      <c r="BX924" s="110" t="s">
        <v>14</v>
      </c>
      <c r="BY924" s="110" t="e">
        <f>VLOOKUP(BO924,#REF!,10,0)</f>
        <v>#REF!</v>
      </c>
      <c r="BZ924" s="110"/>
    </row>
    <row r="925" spans="1:78" x14ac:dyDescent="0.2">
      <c r="A925" s="153" t="s">
        <v>2684</v>
      </c>
      <c r="B925" s="153"/>
      <c r="C925" s="100"/>
      <c r="D925" s="68"/>
      <c r="AM925"/>
      <c r="BO925" s="154" t="s">
        <v>6380</v>
      </c>
      <c r="BP925" s="154" t="s">
        <v>5832</v>
      </c>
      <c r="BQ925" s="110" t="s">
        <v>5440</v>
      </c>
      <c r="BR925" s="110" t="s">
        <v>5440</v>
      </c>
      <c r="BS925" s="110" t="s">
        <v>5440</v>
      </c>
      <c r="BT925" s="110" t="s">
        <v>5440</v>
      </c>
      <c r="BU925" s="110" t="s">
        <v>5440</v>
      </c>
      <c r="BV925" s="110" t="s">
        <v>5440</v>
      </c>
      <c r="BW925" s="110" t="s">
        <v>5832</v>
      </c>
      <c r="BX925" s="110" t="s">
        <v>14</v>
      </c>
      <c r="BY925" s="110" t="e">
        <f>VLOOKUP(BO925,#REF!,10,0)</f>
        <v>#REF!</v>
      </c>
      <c r="BZ925" s="110"/>
    </row>
    <row r="926" spans="1:78" x14ac:dyDescent="0.2">
      <c r="A926" s="153" t="s">
        <v>2686</v>
      </c>
      <c r="B926" s="153"/>
      <c r="C926" s="100"/>
      <c r="D926" s="68"/>
      <c r="AM926"/>
      <c r="BO926" s="154" t="s">
        <v>6381</v>
      </c>
      <c r="BP926" s="154" t="s">
        <v>3512</v>
      </c>
      <c r="BQ926" s="110" t="s">
        <v>5440</v>
      </c>
      <c r="BR926" s="110" t="s">
        <v>5440</v>
      </c>
      <c r="BS926" s="110" t="s">
        <v>5440</v>
      </c>
      <c r="BT926" s="110" t="s">
        <v>5440</v>
      </c>
      <c r="BU926" s="110" t="s">
        <v>5832</v>
      </c>
      <c r="BV926" s="110" t="s">
        <v>5440</v>
      </c>
      <c r="BW926" s="110" t="s">
        <v>5440</v>
      </c>
      <c r="BX926" s="110" t="s">
        <v>14</v>
      </c>
      <c r="BY926" s="110" t="e">
        <f>VLOOKUP(BO926,#REF!,10,0)</f>
        <v>#REF!</v>
      </c>
      <c r="BZ926" s="149"/>
    </row>
    <row r="927" spans="1:78" x14ac:dyDescent="0.2">
      <c r="A927" s="153" t="s">
        <v>2689</v>
      </c>
      <c r="B927" s="153"/>
      <c r="C927" s="100"/>
      <c r="D927" s="68"/>
      <c r="AM927"/>
      <c r="BO927" s="154" t="s">
        <v>6382</v>
      </c>
      <c r="BP927" s="154" t="s">
        <v>3512</v>
      </c>
      <c r="BQ927" s="110" t="s">
        <v>5440</v>
      </c>
      <c r="BR927" s="110" t="s">
        <v>5440</v>
      </c>
      <c r="BS927" s="110" t="s">
        <v>5440</v>
      </c>
      <c r="BT927" s="110" t="s">
        <v>5440</v>
      </c>
      <c r="BU927" s="110" t="s">
        <v>5440</v>
      </c>
      <c r="BV927" s="110" t="s">
        <v>5440</v>
      </c>
      <c r="BW927" s="110" t="s">
        <v>5832</v>
      </c>
      <c r="BX927" s="110" t="s">
        <v>14</v>
      </c>
      <c r="BY927" s="110" t="e">
        <f>VLOOKUP(BO927,#REF!,10,0)</f>
        <v>#REF!</v>
      </c>
      <c r="BZ927" s="110"/>
    </row>
    <row r="928" spans="1:78" x14ac:dyDescent="0.2">
      <c r="A928" s="153" t="s">
        <v>2691</v>
      </c>
      <c r="B928" s="153"/>
      <c r="C928" s="100"/>
      <c r="D928" s="68"/>
      <c r="AM928"/>
      <c r="BO928" s="154" t="s">
        <v>6383</v>
      </c>
      <c r="BP928" s="154" t="s">
        <v>3512</v>
      </c>
      <c r="BQ928" s="110" t="s">
        <v>5440</v>
      </c>
      <c r="BR928" s="110" t="s">
        <v>5440</v>
      </c>
      <c r="BS928" s="110" t="s">
        <v>5440</v>
      </c>
      <c r="BT928" s="110" t="s">
        <v>5440</v>
      </c>
      <c r="BU928" s="110" t="s">
        <v>5440</v>
      </c>
      <c r="BV928" s="110" t="s">
        <v>5440</v>
      </c>
      <c r="BW928" s="110" t="s">
        <v>5832</v>
      </c>
      <c r="BX928" s="110" t="s">
        <v>14</v>
      </c>
      <c r="BY928" s="110" t="e">
        <f>VLOOKUP(BO928,#REF!,10,0)</f>
        <v>#REF!</v>
      </c>
      <c r="BZ928" s="110"/>
    </row>
    <row r="929" spans="1:78" ht="28.5" x14ac:dyDescent="0.2">
      <c r="A929" s="153" t="s">
        <v>2694</v>
      </c>
      <c r="B929" s="153"/>
      <c r="C929" s="100"/>
      <c r="D929" s="68"/>
      <c r="AM929"/>
      <c r="BO929" s="154" t="s">
        <v>6384</v>
      </c>
      <c r="BP929" s="154" t="s">
        <v>3512</v>
      </c>
      <c r="BQ929" s="110" t="s">
        <v>5440</v>
      </c>
      <c r="BR929" s="110" t="s">
        <v>5440</v>
      </c>
      <c r="BS929" s="110" t="s">
        <v>5440</v>
      </c>
      <c r="BT929" s="110" t="s">
        <v>5440</v>
      </c>
      <c r="BU929" s="110" t="e">
        <v>#N/A</v>
      </c>
      <c r="BV929" s="110" t="e">
        <v>#N/A</v>
      </c>
      <c r="BW929" s="110" t="e">
        <v>#N/A</v>
      </c>
      <c r="BX929" s="110" t="s">
        <v>6385</v>
      </c>
      <c r="BY929" s="110" t="e">
        <f>VLOOKUP(BO929,#REF!,10,0)</f>
        <v>#REF!</v>
      </c>
      <c r="BZ929" s="149" t="s">
        <v>6385</v>
      </c>
    </row>
    <row r="930" spans="1:78" x14ac:dyDescent="0.2">
      <c r="A930" s="153" t="s">
        <v>2697</v>
      </c>
      <c r="B930" s="153"/>
      <c r="C930" s="100"/>
      <c r="D930" s="68"/>
      <c r="AM930"/>
      <c r="BO930" s="154" t="s">
        <v>6386</v>
      </c>
      <c r="BP930" s="154" t="s">
        <v>3512</v>
      </c>
      <c r="BQ930" s="110" t="s">
        <v>5440</v>
      </c>
      <c r="BR930" s="110" t="s">
        <v>5440</v>
      </c>
      <c r="BS930" s="110" t="s">
        <v>5440</v>
      </c>
      <c r="BT930" s="110" t="s">
        <v>5440</v>
      </c>
      <c r="BU930" s="110" t="s">
        <v>5440</v>
      </c>
      <c r="BV930" s="110" t="s">
        <v>5832</v>
      </c>
      <c r="BW930" s="110" t="s">
        <v>5440</v>
      </c>
      <c r="BX930" s="110" t="s">
        <v>14</v>
      </c>
      <c r="BY930" s="110" t="e">
        <f>VLOOKUP(BO930,#REF!,10,0)</f>
        <v>#REF!</v>
      </c>
      <c r="BZ930" s="149"/>
    </row>
    <row r="931" spans="1:78" x14ac:dyDescent="0.2">
      <c r="A931" s="153" t="s">
        <v>2699</v>
      </c>
      <c r="B931" s="153"/>
      <c r="C931" s="100"/>
      <c r="D931" s="68"/>
      <c r="AM931"/>
      <c r="BO931" s="154" t="s">
        <v>6387</v>
      </c>
      <c r="BP931" s="154" t="s">
        <v>3512</v>
      </c>
      <c r="BQ931" s="110" t="s">
        <v>5440</v>
      </c>
      <c r="BR931" s="110" t="s">
        <v>5440</v>
      </c>
      <c r="BS931" s="110" t="s">
        <v>5440</v>
      </c>
      <c r="BT931" s="110" t="s">
        <v>5440</v>
      </c>
      <c r="BU931" s="110" t="s">
        <v>5440</v>
      </c>
      <c r="BV931" s="110" t="s">
        <v>5832</v>
      </c>
      <c r="BW931" s="110" t="s">
        <v>5440</v>
      </c>
      <c r="BX931" s="110" t="s">
        <v>14</v>
      </c>
      <c r="BY931" s="110" t="e">
        <f>VLOOKUP(BO931,#REF!,10,0)</f>
        <v>#REF!</v>
      </c>
      <c r="BZ931" s="149"/>
    </row>
    <row r="932" spans="1:78" x14ac:dyDescent="0.2">
      <c r="A932" s="153" t="s">
        <v>2702</v>
      </c>
      <c r="B932" s="153"/>
      <c r="C932" s="100"/>
      <c r="D932" s="68"/>
      <c r="AM932"/>
      <c r="BO932" s="154" t="s">
        <v>6388</v>
      </c>
      <c r="BP932" s="154" t="s">
        <v>3512</v>
      </c>
      <c r="BQ932" s="110" t="s">
        <v>5440</v>
      </c>
      <c r="BR932" s="110" t="s">
        <v>5440</v>
      </c>
      <c r="BS932" s="110" t="s">
        <v>5440</v>
      </c>
      <c r="BT932" s="110" t="s">
        <v>5440</v>
      </c>
      <c r="BU932" s="110" t="s">
        <v>5440</v>
      </c>
      <c r="BV932" s="110" t="s">
        <v>5440</v>
      </c>
      <c r="BW932" s="110" t="s">
        <v>5832</v>
      </c>
      <c r="BX932" s="110" t="s">
        <v>14</v>
      </c>
      <c r="BY932" s="110" t="e">
        <f>VLOOKUP(BO932,#REF!,10,0)</f>
        <v>#REF!</v>
      </c>
      <c r="BZ932" s="110"/>
    </row>
    <row r="933" spans="1:78" x14ac:dyDescent="0.2">
      <c r="A933" s="153" t="s">
        <v>2704</v>
      </c>
      <c r="B933" s="153"/>
      <c r="C933" s="100"/>
      <c r="D933" s="68"/>
      <c r="AM933"/>
      <c r="BO933" s="154" t="s">
        <v>5966</v>
      </c>
      <c r="BP933" s="154" t="s">
        <v>3512</v>
      </c>
      <c r="BQ933" s="110" t="s">
        <v>5440</v>
      </c>
      <c r="BR933" s="110" t="s">
        <v>5832</v>
      </c>
      <c r="BS933" s="110" t="s">
        <v>5440</v>
      </c>
      <c r="BT933" s="110" t="s">
        <v>5440</v>
      </c>
      <c r="BU933" s="110" t="s">
        <v>5440</v>
      </c>
      <c r="BV933" s="110" t="s">
        <v>5440</v>
      </c>
      <c r="BW933" s="110" t="s">
        <v>5440</v>
      </c>
      <c r="BX933" s="110" t="s">
        <v>14</v>
      </c>
      <c r="BY933" s="110" t="e">
        <f>VLOOKUP(BO933,#REF!,10,0)</f>
        <v>#REF!</v>
      </c>
      <c r="BZ933" s="110"/>
    </row>
    <row r="934" spans="1:78" x14ac:dyDescent="0.2">
      <c r="A934" s="153" t="s">
        <v>2706</v>
      </c>
      <c r="B934" s="153"/>
      <c r="C934" s="100"/>
      <c r="D934" s="68"/>
      <c r="AM934"/>
      <c r="BO934" s="154" t="s">
        <v>6389</v>
      </c>
      <c r="BP934" s="154" t="s">
        <v>3512</v>
      </c>
      <c r="BQ934" s="110" t="s">
        <v>5440</v>
      </c>
      <c r="BR934" s="110" t="s">
        <v>5440</v>
      </c>
      <c r="BS934" s="110" t="s">
        <v>5440</v>
      </c>
      <c r="BT934" s="110" t="s">
        <v>5440</v>
      </c>
      <c r="BU934" s="110" t="s">
        <v>5440</v>
      </c>
      <c r="BV934" s="110" t="s">
        <v>5440</v>
      </c>
      <c r="BW934" s="110" t="s">
        <v>5832</v>
      </c>
      <c r="BX934" s="110" t="s">
        <v>14</v>
      </c>
      <c r="BY934" s="110" t="e">
        <f>VLOOKUP(BO934,#REF!,10,0)</f>
        <v>#REF!</v>
      </c>
      <c r="BZ934" s="110"/>
    </row>
    <row r="935" spans="1:78" x14ac:dyDescent="0.2">
      <c r="A935" s="153" t="s">
        <v>2708</v>
      </c>
      <c r="B935" s="153"/>
      <c r="C935" s="100"/>
      <c r="D935" s="68"/>
      <c r="AM935"/>
      <c r="BO935" s="154" t="s">
        <v>6390</v>
      </c>
      <c r="BP935" s="154" t="s">
        <v>5832</v>
      </c>
      <c r="BQ935" s="110" t="s">
        <v>5440</v>
      </c>
      <c r="BR935" s="110" t="s">
        <v>5440</v>
      </c>
      <c r="BS935" s="110" t="s">
        <v>5440</v>
      </c>
      <c r="BT935" s="110" t="s">
        <v>5440</v>
      </c>
      <c r="BU935" s="110" t="s">
        <v>5832</v>
      </c>
      <c r="BV935" s="110" t="s">
        <v>5440</v>
      </c>
      <c r="BW935" s="110" t="s">
        <v>5440</v>
      </c>
      <c r="BX935" s="110" t="s">
        <v>14</v>
      </c>
      <c r="BY935" s="110" t="e">
        <f>VLOOKUP(BO935,#REF!,10,0)</f>
        <v>#REF!</v>
      </c>
      <c r="BZ935" s="149"/>
    </row>
    <row r="936" spans="1:78" x14ac:dyDescent="0.2">
      <c r="A936" s="153" t="s">
        <v>2710</v>
      </c>
      <c r="B936" s="153"/>
      <c r="C936" s="100"/>
      <c r="D936" s="68"/>
      <c r="AM936"/>
      <c r="BO936" s="154" t="s">
        <v>5873</v>
      </c>
      <c r="BP936" s="154" t="s">
        <v>3512</v>
      </c>
      <c r="BQ936" s="110" t="s">
        <v>5440</v>
      </c>
      <c r="BR936" s="110" t="s">
        <v>5440</v>
      </c>
      <c r="BS936" s="110" t="s">
        <v>5440</v>
      </c>
      <c r="BT936" s="110" t="s">
        <v>5440</v>
      </c>
      <c r="BU936" s="110" t="s">
        <v>5440</v>
      </c>
      <c r="BV936" s="110" t="s">
        <v>5440</v>
      </c>
      <c r="BW936" s="110" t="s">
        <v>5832</v>
      </c>
      <c r="BX936" s="110" t="s">
        <v>14</v>
      </c>
      <c r="BY936" s="110" t="e">
        <f>VLOOKUP(BO936,#REF!,10,0)</f>
        <v>#REF!</v>
      </c>
      <c r="BZ936" s="110"/>
    </row>
    <row r="937" spans="1:78" x14ac:dyDescent="0.2">
      <c r="A937" s="153" t="s">
        <v>2712</v>
      </c>
      <c r="B937" s="153"/>
      <c r="C937" s="100"/>
      <c r="D937" s="68"/>
      <c r="AM937"/>
      <c r="BO937" s="154" t="s">
        <v>4171</v>
      </c>
      <c r="BP937" s="154" t="s">
        <v>3512</v>
      </c>
      <c r="BQ937" s="110" t="s">
        <v>5440</v>
      </c>
      <c r="BR937" s="110" t="s">
        <v>5440</v>
      </c>
      <c r="BS937" s="110" t="s">
        <v>5440</v>
      </c>
      <c r="BT937" s="110" t="s">
        <v>5440</v>
      </c>
      <c r="BU937" s="110" t="s">
        <v>5440</v>
      </c>
      <c r="BV937" s="110" t="s">
        <v>5440</v>
      </c>
      <c r="BW937" s="110" t="s">
        <v>5832</v>
      </c>
      <c r="BX937" s="110" t="s">
        <v>14</v>
      </c>
      <c r="BY937" s="110" t="e">
        <f>VLOOKUP(BO937,#REF!,10,0)</f>
        <v>#REF!</v>
      </c>
      <c r="BZ937" s="110"/>
    </row>
    <row r="938" spans="1:78" x14ac:dyDescent="0.2">
      <c r="A938" s="153" t="s">
        <v>2715</v>
      </c>
      <c r="B938" s="153"/>
      <c r="C938" s="100"/>
      <c r="D938" s="68"/>
      <c r="AM938"/>
      <c r="BO938" s="154" t="s">
        <v>6391</v>
      </c>
      <c r="BP938" s="154" t="s">
        <v>3512</v>
      </c>
      <c r="BQ938" s="110" t="s">
        <v>5440</v>
      </c>
      <c r="BR938" s="110" t="s">
        <v>5440</v>
      </c>
      <c r="BS938" s="110" t="s">
        <v>5832</v>
      </c>
      <c r="BT938" s="110" t="s">
        <v>5440</v>
      </c>
      <c r="BU938" s="110" t="s">
        <v>5440</v>
      </c>
      <c r="BV938" s="110" t="s">
        <v>5440</v>
      </c>
      <c r="BW938" s="110" t="s">
        <v>5832</v>
      </c>
      <c r="BX938" s="110" t="s">
        <v>14</v>
      </c>
      <c r="BY938" s="110" t="e">
        <f>VLOOKUP(BO938,#REF!,10,0)</f>
        <v>#REF!</v>
      </c>
      <c r="BZ938" s="110"/>
    </row>
    <row r="939" spans="1:78" x14ac:dyDescent="0.2">
      <c r="A939" s="153" t="s">
        <v>2718</v>
      </c>
      <c r="B939" s="153"/>
      <c r="C939" s="100"/>
      <c r="D939" s="68"/>
      <c r="AM939"/>
      <c r="BO939" s="154" t="s">
        <v>3542</v>
      </c>
      <c r="BP939" s="154" t="s">
        <v>3512</v>
      </c>
      <c r="BQ939" s="110" t="s">
        <v>5440</v>
      </c>
      <c r="BR939" s="110" t="s">
        <v>5440</v>
      </c>
      <c r="BS939" s="110" t="s">
        <v>5440</v>
      </c>
      <c r="BT939" s="110" t="s">
        <v>5440</v>
      </c>
      <c r="BU939" s="110" t="s">
        <v>5440</v>
      </c>
      <c r="BV939" s="110" t="s">
        <v>5440</v>
      </c>
      <c r="BW939" s="110" t="s">
        <v>5832</v>
      </c>
      <c r="BX939" s="110" t="s">
        <v>14</v>
      </c>
      <c r="BY939" s="110" t="e">
        <f>VLOOKUP(BO939,#REF!,10,0)</f>
        <v>#REF!</v>
      </c>
      <c r="BZ939" s="110"/>
    </row>
    <row r="940" spans="1:78" x14ac:dyDescent="0.2">
      <c r="A940" s="153" t="s">
        <v>2721</v>
      </c>
      <c r="B940" s="153"/>
      <c r="C940" s="100"/>
      <c r="D940" s="68"/>
      <c r="AM940"/>
      <c r="BO940" s="154" t="s">
        <v>2293</v>
      </c>
      <c r="BP940" s="154" t="s">
        <v>3512</v>
      </c>
      <c r="BQ940" s="110" t="s">
        <v>5440</v>
      </c>
      <c r="BR940" s="110" t="s">
        <v>5440</v>
      </c>
      <c r="BS940" s="110" t="s">
        <v>5440</v>
      </c>
      <c r="BT940" s="110" t="s">
        <v>5440</v>
      </c>
      <c r="BU940" s="110" t="s">
        <v>5440</v>
      </c>
      <c r="BV940" s="110" t="s">
        <v>5440</v>
      </c>
      <c r="BW940" s="110" t="s">
        <v>5832</v>
      </c>
      <c r="BX940" s="110" t="s">
        <v>14</v>
      </c>
      <c r="BY940" s="110" t="e">
        <f>VLOOKUP(BO940,#REF!,10,0)</f>
        <v>#REF!</v>
      </c>
      <c r="BZ940" s="110"/>
    </row>
    <row r="941" spans="1:78" x14ac:dyDescent="0.2">
      <c r="A941" s="153" t="s">
        <v>2724</v>
      </c>
      <c r="B941" s="153"/>
      <c r="C941" s="100"/>
      <c r="D941" s="68"/>
      <c r="AM941"/>
      <c r="BO941" s="154" t="s">
        <v>6392</v>
      </c>
      <c r="BP941" s="154" t="s">
        <v>5832</v>
      </c>
      <c r="BQ941" s="110" t="s">
        <v>5440</v>
      </c>
      <c r="BR941" s="110" t="s">
        <v>5440</v>
      </c>
      <c r="BS941" s="110" t="s">
        <v>5440</v>
      </c>
      <c r="BT941" s="110" t="s">
        <v>5440</v>
      </c>
      <c r="BU941" s="110" t="s">
        <v>5440</v>
      </c>
      <c r="BV941" s="110" t="s">
        <v>5440</v>
      </c>
      <c r="BW941" s="110" t="s">
        <v>5832</v>
      </c>
      <c r="BX941" s="110" t="s">
        <v>14</v>
      </c>
      <c r="BY941" s="110" t="e">
        <f>VLOOKUP(BO941,#REF!,10,0)</f>
        <v>#REF!</v>
      </c>
      <c r="BZ941" s="110"/>
    </row>
    <row r="942" spans="1:78" x14ac:dyDescent="0.2">
      <c r="A942" s="153" t="s">
        <v>2728</v>
      </c>
      <c r="B942" s="153"/>
      <c r="C942" s="100"/>
      <c r="D942" s="68"/>
      <c r="AM942"/>
      <c r="BO942" s="154" t="s">
        <v>5967</v>
      </c>
      <c r="BP942" s="154" t="s">
        <v>3512</v>
      </c>
      <c r="BQ942" s="110" t="s">
        <v>5440</v>
      </c>
      <c r="BR942" s="110" t="s">
        <v>5832</v>
      </c>
      <c r="BS942" s="110" t="s">
        <v>5440</v>
      </c>
      <c r="BT942" s="110" t="s">
        <v>5440</v>
      </c>
      <c r="BU942" s="110" t="s">
        <v>5440</v>
      </c>
      <c r="BV942" s="110" t="s">
        <v>5440</v>
      </c>
      <c r="BW942" s="110" t="s">
        <v>5440</v>
      </c>
      <c r="BX942" s="110" t="s">
        <v>14</v>
      </c>
      <c r="BY942" s="110" t="e">
        <f>VLOOKUP(BO942,#REF!,10,0)</f>
        <v>#REF!</v>
      </c>
      <c r="BZ942" s="110"/>
    </row>
    <row r="943" spans="1:78" x14ac:dyDescent="0.2">
      <c r="A943" s="153" t="s">
        <v>2730</v>
      </c>
      <c r="B943" s="153"/>
      <c r="C943" s="100"/>
      <c r="D943" s="68"/>
      <c r="AM943"/>
      <c r="BO943" s="154" t="s">
        <v>1929</v>
      </c>
      <c r="BP943" s="154" t="s">
        <v>3512</v>
      </c>
      <c r="BQ943" s="110" t="s">
        <v>5440</v>
      </c>
      <c r="BR943" s="110" t="s">
        <v>5440</v>
      </c>
      <c r="BS943" s="110" t="s">
        <v>5440</v>
      </c>
      <c r="BT943" s="110" t="s">
        <v>5440</v>
      </c>
      <c r="BU943" s="110" t="s">
        <v>5440</v>
      </c>
      <c r="BV943" s="110" t="s">
        <v>5440</v>
      </c>
      <c r="BW943" s="110" t="s">
        <v>5832</v>
      </c>
      <c r="BX943" s="110" t="s">
        <v>14</v>
      </c>
      <c r="BY943" s="110" t="e">
        <f>VLOOKUP(BO943,#REF!,10,0)</f>
        <v>#REF!</v>
      </c>
      <c r="BZ943" s="110"/>
    </row>
    <row r="944" spans="1:78" x14ac:dyDescent="0.2">
      <c r="A944" s="153" t="s">
        <v>2732</v>
      </c>
      <c r="B944" s="153"/>
      <c r="C944" s="100"/>
      <c r="D944" s="68"/>
      <c r="AM944"/>
      <c r="BO944" s="154" t="s">
        <v>6393</v>
      </c>
      <c r="BP944" s="154" t="s">
        <v>5832</v>
      </c>
      <c r="BQ944" s="110" t="s">
        <v>5440</v>
      </c>
      <c r="BR944" s="110" t="s">
        <v>5440</v>
      </c>
      <c r="BS944" s="110" t="s">
        <v>5832</v>
      </c>
      <c r="BT944" s="110" t="s">
        <v>5832</v>
      </c>
      <c r="BU944" s="110" t="s">
        <v>5440</v>
      </c>
      <c r="BV944" s="110" t="s">
        <v>5440</v>
      </c>
      <c r="BW944" s="110" t="s">
        <v>5440</v>
      </c>
      <c r="BX944" s="110" t="s">
        <v>14</v>
      </c>
      <c r="BY944" s="110" t="e">
        <f>VLOOKUP(BO944,#REF!,10,0)</f>
        <v>#REF!</v>
      </c>
      <c r="BZ944" s="110"/>
    </row>
    <row r="945" spans="1:78" x14ac:dyDescent="0.2">
      <c r="A945" s="153" t="s">
        <v>2735</v>
      </c>
      <c r="B945" s="153"/>
      <c r="C945" s="100"/>
      <c r="D945" s="68"/>
      <c r="AM945"/>
      <c r="BO945" s="154" t="s">
        <v>2184</v>
      </c>
      <c r="BP945" s="154" t="s">
        <v>3512</v>
      </c>
      <c r="BQ945" s="110" t="s">
        <v>5440</v>
      </c>
      <c r="BR945" s="110" t="s">
        <v>5440</v>
      </c>
      <c r="BS945" s="110" t="s">
        <v>5440</v>
      </c>
      <c r="BT945" s="110" t="s">
        <v>5440</v>
      </c>
      <c r="BU945" s="110" t="s">
        <v>5440</v>
      </c>
      <c r="BV945" s="110" t="s">
        <v>5440</v>
      </c>
      <c r="BW945" s="110" t="s">
        <v>5832</v>
      </c>
      <c r="BX945" s="110" t="s">
        <v>14</v>
      </c>
      <c r="BY945" s="110" t="e">
        <f>VLOOKUP(BO945,#REF!,10,0)</f>
        <v>#REF!</v>
      </c>
      <c r="BZ945" s="110"/>
    </row>
    <row r="946" spans="1:78" x14ac:dyDescent="0.2">
      <c r="A946" s="153" t="s">
        <v>2737</v>
      </c>
      <c r="B946" s="153"/>
      <c r="C946" s="100"/>
      <c r="D946" s="68"/>
      <c r="AM946"/>
      <c r="BO946" s="154" t="s">
        <v>2187</v>
      </c>
      <c r="BP946" s="154" t="s">
        <v>3512</v>
      </c>
      <c r="BQ946" s="110" t="s">
        <v>5440</v>
      </c>
      <c r="BR946" s="110" t="s">
        <v>5440</v>
      </c>
      <c r="BS946" s="110" t="s">
        <v>5440</v>
      </c>
      <c r="BT946" s="110" t="s">
        <v>5440</v>
      </c>
      <c r="BU946" s="110" t="s">
        <v>5440</v>
      </c>
      <c r="BV946" s="110" t="s">
        <v>5440</v>
      </c>
      <c r="BW946" s="110" t="s">
        <v>5832</v>
      </c>
      <c r="BX946" s="110" t="s">
        <v>14</v>
      </c>
      <c r="BY946" s="110" t="e">
        <f>VLOOKUP(BO946,#REF!,10,0)</f>
        <v>#REF!</v>
      </c>
      <c r="BZ946" s="110"/>
    </row>
    <row r="947" spans="1:78" x14ac:dyDescent="0.2">
      <c r="A947" s="153" t="s">
        <v>2740</v>
      </c>
      <c r="B947" s="153"/>
      <c r="C947" s="100"/>
      <c r="D947" s="68"/>
      <c r="AM947"/>
      <c r="BO947" s="154" t="s">
        <v>4351</v>
      </c>
      <c r="BP947" s="154" t="s">
        <v>3512</v>
      </c>
      <c r="BQ947" s="110" t="s">
        <v>5440</v>
      </c>
      <c r="BR947" s="110" t="s">
        <v>5440</v>
      </c>
      <c r="BS947" s="110" t="s">
        <v>5440</v>
      </c>
      <c r="BT947" s="110" t="s">
        <v>5440</v>
      </c>
      <c r="BU947" s="110" t="s">
        <v>5440</v>
      </c>
      <c r="BV947" s="110" t="s">
        <v>5440</v>
      </c>
      <c r="BW947" s="110" t="s">
        <v>5832</v>
      </c>
      <c r="BX947" s="110" t="s">
        <v>14</v>
      </c>
      <c r="BY947" s="110" t="e">
        <f>VLOOKUP(BO947,#REF!,10,0)</f>
        <v>#REF!</v>
      </c>
      <c r="BZ947" s="110"/>
    </row>
    <row r="948" spans="1:78" x14ac:dyDescent="0.2">
      <c r="A948" s="153" t="s">
        <v>2742</v>
      </c>
      <c r="B948" s="153"/>
      <c r="C948" s="100"/>
      <c r="D948" s="68"/>
      <c r="AM948"/>
      <c r="BO948" s="154" t="s">
        <v>4367</v>
      </c>
      <c r="BP948" s="154" t="s">
        <v>3512</v>
      </c>
      <c r="BQ948" s="110" t="s">
        <v>5440</v>
      </c>
      <c r="BR948" s="110" t="s">
        <v>5440</v>
      </c>
      <c r="BS948" s="110" t="s">
        <v>5440</v>
      </c>
      <c r="BT948" s="110" t="s">
        <v>5440</v>
      </c>
      <c r="BU948" s="110" t="s">
        <v>5440</v>
      </c>
      <c r="BV948" s="110" t="s">
        <v>5440</v>
      </c>
      <c r="BW948" s="110" t="s">
        <v>5832</v>
      </c>
      <c r="BX948" s="110" t="s">
        <v>14</v>
      </c>
      <c r="BY948" s="110" t="e">
        <f>VLOOKUP(BO948,#REF!,10,0)</f>
        <v>#REF!</v>
      </c>
      <c r="BZ948" s="110"/>
    </row>
    <row r="949" spans="1:78" x14ac:dyDescent="0.2">
      <c r="A949" s="153" t="s">
        <v>2744</v>
      </c>
      <c r="B949" s="153"/>
      <c r="C949" s="100"/>
      <c r="D949" s="68"/>
      <c r="AM949"/>
      <c r="BO949" s="154" t="s">
        <v>6394</v>
      </c>
      <c r="BP949" s="154" t="s">
        <v>3512</v>
      </c>
      <c r="BQ949" s="110" t="s">
        <v>5440</v>
      </c>
      <c r="BR949" s="110" t="s">
        <v>5440</v>
      </c>
      <c r="BS949" s="110" t="s">
        <v>5440</v>
      </c>
      <c r="BT949" s="110" t="s">
        <v>5440</v>
      </c>
      <c r="BU949" s="110" t="s">
        <v>5832</v>
      </c>
      <c r="BV949" s="110" t="s">
        <v>5440</v>
      </c>
      <c r="BW949" s="110" t="s">
        <v>5440</v>
      </c>
      <c r="BX949" s="110" t="s">
        <v>14</v>
      </c>
      <c r="BY949" s="110" t="e">
        <f>VLOOKUP(BO949,#REF!,10,0)</f>
        <v>#REF!</v>
      </c>
      <c r="BZ949" s="149"/>
    </row>
    <row r="950" spans="1:78" x14ac:dyDescent="0.2">
      <c r="A950" s="153" t="s">
        <v>2746</v>
      </c>
      <c r="B950" s="153"/>
      <c r="C950" s="100"/>
      <c r="D950" s="68"/>
      <c r="AM950"/>
      <c r="BO950" s="154" t="s">
        <v>6395</v>
      </c>
      <c r="BP950" s="154" t="s">
        <v>3512</v>
      </c>
      <c r="BQ950" s="110" t="s">
        <v>5440</v>
      </c>
      <c r="BR950" s="110" t="s">
        <v>5440</v>
      </c>
      <c r="BS950" s="110" t="s">
        <v>5440</v>
      </c>
      <c r="BT950" s="110" t="s">
        <v>5440</v>
      </c>
      <c r="BU950" s="110" t="s">
        <v>5440</v>
      </c>
      <c r="BV950" s="110" t="s">
        <v>5440</v>
      </c>
      <c r="BW950" s="110" t="s">
        <v>5832</v>
      </c>
      <c r="BX950" s="110" t="s">
        <v>14</v>
      </c>
      <c r="BY950" s="110" t="e">
        <f>VLOOKUP(BO950,#REF!,10,0)</f>
        <v>#REF!</v>
      </c>
      <c r="BZ950" s="110"/>
    </row>
    <row r="951" spans="1:78" x14ac:dyDescent="0.2">
      <c r="A951" s="153" t="s">
        <v>2749</v>
      </c>
      <c r="B951" s="153"/>
      <c r="C951" s="100"/>
      <c r="D951" s="68"/>
      <c r="AM951"/>
      <c r="BO951" s="154" t="s">
        <v>6396</v>
      </c>
      <c r="BP951" s="154" t="s">
        <v>3512</v>
      </c>
      <c r="BQ951" s="110" t="s">
        <v>5440</v>
      </c>
      <c r="BR951" s="110" t="s">
        <v>5440</v>
      </c>
      <c r="BS951" s="110" t="s">
        <v>5440</v>
      </c>
      <c r="BT951" s="110" t="s">
        <v>5440</v>
      </c>
      <c r="BU951" s="110" t="s">
        <v>5440</v>
      </c>
      <c r="BV951" s="110" t="s">
        <v>5832</v>
      </c>
      <c r="BW951" s="110" t="s">
        <v>5440</v>
      </c>
      <c r="BX951" s="110" t="s">
        <v>14</v>
      </c>
      <c r="BY951" s="110" t="e">
        <f>VLOOKUP(BO951,#REF!,10,0)</f>
        <v>#REF!</v>
      </c>
      <c r="BZ951" s="149"/>
    </row>
    <row r="952" spans="1:78" x14ac:dyDescent="0.2">
      <c r="A952" s="153" t="s">
        <v>2751</v>
      </c>
      <c r="B952" s="153"/>
      <c r="C952" s="100"/>
      <c r="D952" s="68"/>
      <c r="AM952"/>
      <c r="BO952" s="154" t="s">
        <v>6397</v>
      </c>
      <c r="BP952" s="154" t="s">
        <v>3512</v>
      </c>
      <c r="BQ952" s="110" t="s">
        <v>5440</v>
      </c>
      <c r="BR952" s="110" t="s">
        <v>5440</v>
      </c>
      <c r="BS952" s="110" t="s">
        <v>5832</v>
      </c>
      <c r="BT952" s="110" t="s">
        <v>5832</v>
      </c>
      <c r="BU952" s="110" t="s">
        <v>5440</v>
      </c>
      <c r="BV952" s="110" t="s">
        <v>5440</v>
      </c>
      <c r="BW952" s="110" t="s">
        <v>5440</v>
      </c>
      <c r="BX952" s="110" t="s">
        <v>14</v>
      </c>
      <c r="BY952" s="110" t="e">
        <f>VLOOKUP(BO952,#REF!,10,0)</f>
        <v>#REF!</v>
      </c>
      <c r="BZ952" s="110"/>
    </row>
    <row r="953" spans="1:78" x14ac:dyDescent="0.2">
      <c r="A953" s="153" t="s">
        <v>2754</v>
      </c>
      <c r="B953" s="153"/>
      <c r="C953" s="100"/>
      <c r="D953" s="68"/>
      <c r="AM953"/>
      <c r="BO953" s="154" t="s">
        <v>4185</v>
      </c>
      <c r="BP953" s="154" t="s">
        <v>3512</v>
      </c>
      <c r="BQ953" s="110" t="s">
        <v>5440</v>
      </c>
      <c r="BR953" s="110" t="s">
        <v>5440</v>
      </c>
      <c r="BS953" s="110" t="s">
        <v>5440</v>
      </c>
      <c r="BT953" s="110" t="s">
        <v>5440</v>
      </c>
      <c r="BU953" s="110" t="s">
        <v>5440</v>
      </c>
      <c r="BV953" s="110" t="s">
        <v>5440</v>
      </c>
      <c r="BW953" s="110" t="s">
        <v>5832</v>
      </c>
      <c r="BX953" s="110" t="s">
        <v>14</v>
      </c>
      <c r="BY953" s="110" t="e">
        <f>VLOOKUP(BO953,#REF!,10,0)</f>
        <v>#REF!</v>
      </c>
      <c r="BZ953" s="110"/>
    </row>
    <row r="954" spans="1:78" x14ac:dyDescent="0.2">
      <c r="A954" s="153" t="s">
        <v>2757</v>
      </c>
      <c r="B954" s="153"/>
      <c r="C954" s="100"/>
      <c r="D954" s="68"/>
      <c r="AM954"/>
      <c r="BO954" s="154" t="s">
        <v>6398</v>
      </c>
      <c r="BP954" s="154" t="s">
        <v>3512</v>
      </c>
      <c r="BQ954" s="110" t="s">
        <v>5440</v>
      </c>
      <c r="BR954" s="110" t="s">
        <v>5440</v>
      </c>
      <c r="BS954" s="110" t="s">
        <v>5440</v>
      </c>
      <c r="BT954" s="110" t="s">
        <v>5440</v>
      </c>
      <c r="BU954" s="110" t="s">
        <v>5440</v>
      </c>
      <c r="BV954" s="110" t="s">
        <v>5440</v>
      </c>
      <c r="BW954" s="110" t="s">
        <v>5832</v>
      </c>
      <c r="BX954" s="110" t="s">
        <v>14</v>
      </c>
      <c r="BY954" s="110" t="e">
        <f>VLOOKUP(BO954,#REF!,10,0)</f>
        <v>#REF!</v>
      </c>
      <c r="BZ954" s="110"/>
    </row>
    <row r="955" spans="1:78" x14ac:dyDescent="0.2">
      <c r="A955" s="153" t="s">
        <v>2759</v>
      </c>
      <c r="B955" s="153"/>
      <c r="C955" s="100"/>
      <c r="D955" s="68"/>
      <c r="AM955"/>
      <c r="BO955" s="154" t="s">
        <v>1982</v>
      </c>
      <c r="BP955" s="154" t="s">
        <v>3512</v>
      </c>
      <c r="BQ955" s="110" t="s">
        <v>5440</v>
      </c>
      <c r="BR955" s="110" t="s">
        <v>5440</v>
      </c>
      <c r="BS955" s="110" t="s">
        <v>5440</v>
      </c>
      <c r="BT955" s="110" t="s">
        <v>5440</v>
      </c>
      <c r="BU955" s="110" t="s">
        <v>5440</v>
      </c>
      <c r="BV955" s="110" t="s">
        <v>5440</v>
      </c>
      <c r="BW955" s="110" t="s">
        <v>5832</v>
      </c>
      <c r="BX955" s="110" t="s">
        <v>14</v>
      </c>
      <c r="BY955" s="110" t="e">
        <f>VLOOKUP(BO955,#REF!,10,0)</f>
        <v>#REF!</v>
      </c>
      <c r="BZ955" s="110"/>
    </row>
    <row r="956" spans="1:78" x14ac:dyDescent="0.2">
      <c r="A956" s="153" t="s">
        <v>2762</v>
      </c>
      <c r="B956" s="153"/>
      <c r="C956" s="100"/>
      <c r="D956" s="68"/>
      <c r="AM956"/>
      <c r="BO956" s="154" t="s">
        <v>6399</v>
      </c>
      <c r="BP956" s="154" t="s">
        <v>5832</v>
      </c>
      <c r="BQ956" s="110" t="s">
        <v>5440</v>
      </c>
      <c r="BR956" s="110" t="s">
        <v>5440</v>
      </c>
      <c r="BS956" s="110" t="s">
        <v>5832</v>
      </c>
      <c r="BT956" s="110" t="s">
        <v>5832</v>
      </c>
      <c r="BU956" s="110" t="s">
        <v>5440</v>
      </c>
      <c r="BV956" s="110" t="s">
        <v>5440</v>
      </c>
      <c r="BW956" s="110" t="s">
        <v>5440</v>
      </c>
      <c r="BX956" s="110" t="s">
        <v>14</v>
      </c>
      <c r="BY956" s="110" t="e">
        <f>VLOOKUP(BO956,#REF!,10,0)</f>
        <v>#REF!</v>
      </c>
      <c r="BZ956" s="110"/>
    </row>
    <row r="957" spans="1:78" x14ac:dyDescent="0.2">
      <c r="A957" s="153" t="s">
        <v>2765</v>
      </c>
      <c r="B957" s="153"/>
      <c r="C957" s="100"/>
      <c r="D957" s="68"/>
      <c r="AM957"/>
      <c r="BO957" s="154" t="s">
        <v>6400</v>
      </c>
      <c r="BP957" s="154" t="s">
        <v>3512</v>
      </c>
      <c r="BQ957" s="110" t="s">
        <v>5440</v>
      </c>
      <c r="BR957" s="110" t="s">
        <v>5440</v>
      </c>
      <c r="BS957" s="110" t="s">
        <v>5440</v>
      </c>
      <c r="BT957" s="110" t="s">
        <v>5440</v>
      </c>
      <c r="BU957" s="110" t="s">
        <v>5440</v>
      </c>
      <c r="BV957" s="110" t="s">
        <v>5832</v>
      </c>
      <c r="BW957" s="110" t="s">
        <v>5440</v>
      </c>
      <c r="BX957" s="110" t="s">
        <v>14</v>
      </c>
      <c r="BY957" s="110" t="e">
        <f>VLOOKUP(BO957,#REF!,10,0)</f>
        <v>#REF!</v>
      </c>
      <c r="BZ957" s="149"/>
    </row>
    <row r="958" spans="1:78" x14ac:dyDescent="0.2">
      <c r="A958" s="153" t="s">
        <v>2768</v>
      </c>
      <c r="B958" s="153"/>
      <c r="C958" s="100"/>
      <c r="D958" s="68"/>
      <c r="AM958"/>
      <c r="BO958" s="154" t="s">
        <v>2094</v>
      </c>
      <c r="BP958" s="154" t="s">
        <v>3512</v>
      </c>
      <c r="BQ958" s="110" t="s">
        <v>5440</v>
      </c>
      <c r="BR958" s="110" t="s">
        <v>5440</v>
      </c>
      <c r="BS958" s="110" t="s">
        <v>5440</v>
      </c>
      <c r="BT958" s="110" t="s">
        <v>5440</v>
      </c>
      <c r="BU958" s="110" t="s">
        <v>5440</v>
      </c>
      <c r="BV958" s="110" t="s">
        <v>5440</v>
      </c>
      <c r="BW958" s="110" t="s">
        <v>5832</v>
      </c>
      <c r="BX958" s="110" t="s">
        <v>14</v>
      </c>
      <c r="BY958" s="110" t="e">
        <f>VLOOKUP(BO958,#REF!,10,0)</f>
        <v>#REF!</v>
      </c>
      <c r="BZ958" s="110"/>
    </row>
    <row r="959" spans="1:78" x14ac:dyDescent="0.2">
      <c r="A959" s="153" t="s">
        <v>2771</v>
      </c>
      <c r="B959" s="153"/>
      <c r="C959" s="100"/>
      <c r="D959" s="68"/>
      <c r="AM959"/>
      <c r="BO959" s="154" t="s">
        <v>3630</v>
      </c>
      <c r="BP959" s="154" t="s">
        <v>3512</v>
      </c>
      <c r="BQ959" s="110" t="s">
        <v>5440</v>
      </c>
      <c r="BR959" s="110" t="s">
        <v>5440</v>
      </c>
      <c r="BS959" s="110" t="s">
        <v>5440</v>
      </c>
      <c r="BT959" s="110" t="s">
        <v>5440</v>
      </c>
      <c r="BU959" s="110" t="s">
        <v>5440</v>
      </c>
      <c r="BV959" s="110" t="s">
        <v>5440</v>
      </c>
      <c r="BW959" s="110" t="s">
        <v>5832</v>
      </c>
      <c r="BX959" s="110" t="s">
        <v>14</v>
      </c>
      <c r="BY959" s="110" t="e">
        <f>VLOOKUP(BO959,#REF!,10,0)</f>
        <v>#REF!</v>
      </c>
      <c r="BZ959" s="110"/>
    </row>
    <row r="960" spans="1:78" x14ac:dyDescent="0.2">
      <c r="A960" s="153" t="s">
        <v>2774</v>
      </c>
      <c r="B960" s="153"/>
      <c r="C960" s="100"/>
      <c r="D960" s="68"/>
      <c r="AM960"/>
      <c r="BO960" s="154" t="s">
        <v>4820</v>
      </c>
      <c r="BP960" s="154" t="s">
        <v>3512</v>
      </c>
      <c r="BQ960" s="110" t="s">
        <v>5440</v>
      </c>
      <c r="BR960" s="110" t="s">
        <v>5440</v>
      </c>
      <c r="BS960" s="110" t="s">
        <v>5440</v>
      </c>
      <c r="BT960" s="110" t="s">
        <v>5440</v>
      </c>
      <c r="BU960" s="110" t="s">
        <v>5440</v>
      </c>
      <c r="BV960" s="110" t="s">
        <v>5440</v>
      </c>
      <c r="BW960" s="110" t="s">
        <v>5832</v>
      </c>
      <c r="BX960" s="110" t="s">
        <v>14</v>
      </c>
      <c r="BY960" s="110" t="e">
        <f>VLOOKUP(BO960,#REF!,10,0)</f>
        <v>#REF!</v>
      </c>
      <c r="BZ960" s="110"/>
    </row>
    <row r="961" spans="1:78" x14ac:dyDescent="0.2">
      <c r="A961" s="153" t="s">
        <v>2777</v>
      </c>
      <c r="B961" s="153"/>
      <c r="C961" s="100"/>
      <c r="D961" s="68"/>
      <c r="AM961"/>
      <c r="BO961" s="154" t="s">
        <v>6401</v>
      </c>
      <c r="BP961" s="154" t="s">
        <v>3512</v>
      </c>
      <c r="BQ961" s="110" t="s">
        <v>5440</v>
      </c>
      <c r="BR961" s="110" t="s">
        <v>5440</v>
      </c>
      <c r="BS961" s="110" t="s">
        <v>5440</v>
      </c>
      <c r="BT961" s="110" t="s">
        <v>5440</v>
      </c>
      <c r="BU961" s="110" t="s">
        <v>5440</v>
      </c>
      <c r="BV961" s="110" t="s">
        <v>5440</v>
      </c>
      <c r="BW961" s="110" t="s">
        <v>5832</v>
      </c>
      <c r="BX961" s="110" t="s">
        <v>14</v>
      </c>
      <c r="BY961" s="110" t="e">
        <f>VLOOKUP(BO961,#REF!,10,0)</f>
        <v>#REF!</v>
      </c>
      <c r="BZ961" s="110"/>
    </row>
    <row r="962" spans="1:78" x14ac:dyDescent="0.2">
      <c r="A962" s="153" t="s">
        <v>2779</v>
      </c>
      <c r="B962" s="153"/>
      <c r="C962" s="100"/>
      <c r="D962" s="68"/>
      <c r="AM962"/>
      <c r="BO962" s="154" t="s">
        <v>6402</v>
      </c>
      <c r="BP962" s="154" t="s">
        <v>3512</v>
      </c>
      <c r="BQ962" s="110" t="s">
        <v>5440</v>
      </c>
      <c r="BR962" s="110" t="s">
        <v>5440</v>
      </c>
      <c r="BS962" s="110" t="s">
        <v>5440</v>
      </c>
      <c r="BT962" s="110" t="s">
        <v>5440</v>
      </c>
      <c r="BU962" s="110" t="s">
        <v>5440</v>
      </c>
      <c r="BV962" s="110" t="s">
        <v>5440</v>
      </c>
      <c r="BW962" s="110" t="s">
        <v>5832</v>
      </c>
      <c r="BX962" s="110" t="s">
        <v>14</v>
      </c>
      <c r="BY962" s="110" t="e">
        <f>VLOOKUP(BO962,#REF!,10,0)</f>
        <v>#REF!</v>
      </c>
      <c r="BZ962" s="110"/>
    </row>
    <row r="963" spans="1:78" x14ac:dyDescent="0.2">
      <c r="A963" s="153" t="s">
        <v>2781</v>
      </c>
      <c r="B963" s="153"/>
      <c r="C963" s="100"/>
      <c r="D963" s="68"/>
      <c r="AM963"/>
      <c r="BO963" s="154" t="s">
        <v>2421</v>
      </c>
      <c r="BP963" s="154" t="s">
        <v>3512</v>
      </c>
      <c r="BQ963" s="110" t="s">
        <v>5440</v>
      </c>
      <c r="BR963" s="110" t="s">
        <v>5440</v>
      </c>
      <c r="BS963" s="110" t="s">
        <v>5440</v>
      </c>
      <c r="BT963" s="110" t="s">
        <v>5440</v>
      </c>
      <c r="BU963" s="110" t="s">
        <v>5440</v>
      </c>
      <c r="BV963" s="110" t="s">
        <v>5440</v>
      </c>
      <c r="BW963" s="110" t="s">
        <v>5832</v>
      </c>
      <c r="BX963" s="110" t="s">
        <v>14</v>
      </c>
      <c r="BY963" s="110" t="e">
        <f>VLOOKUP(BO963,#REF!,10,0)</f>
        <v>#REF!</v>
      </c>
      <c r="BZ963" s="110"/>
    </row>
    <row r="964" spans="1:78" x14ac:dyDescent="0.2">
      <c r="A964" s="153" t="s">
        <v>2783</v>
      </c>
      <c r="B964" s="153"/>
      <c r="C964" s="100"/>
      <c r="D964" s="68"/>
      <c r="AM964"/>
      <c r="BO964" s="154" t="s">
        <v>5008</v>
      </c>
      <c r="BP964" s="154" t="s">
        <v>3512</v>
      </c>
      <c r="BQ964" s="110" t="s">
        <v>5440</v>
      </c>
      <c r="BR964" s="110" t="s">
        <v>5440</v>
      </c>
      <c r="BS964" s="110" t="s">
        <v>5440</v>
      </c>
      <c r="BT964" s="110" t="s">
        <v>5440</v>
      </c>
      <c r="BU964" s="110" t="s">
        <v>5440</v>
      </c>
      <c r="BV964" s="110" t="s">
        <v>5440</v>
      </c>
      <c r="BW964" s="110" t="s">
        <v>5832</v>
      </c>
      <c r="BX964" s="110" t="s">
        <v>14</v>
      </c>
      <c r="BY964" s="110" t="e">
        <f>VLOOKUP(BO964,#REF!,10,0)</f>
        <v>#REF!</v>
      </c>
      <c r="BZ964" s="110"/>
    </row>
    <row r="965" spans="1:78" x14ac:dyDescent="0.2">
      <c r="A965" s="153" t="s">
        <v>2785</v>
      </c>
      <c r="B965" s="153"/>
      <c r="C965" s="100"/>
      <c r="D965" s="68"/>
      <c r="AM965"/>
      <c r="BO965" s="154" t="s">
        <v>2423</v>
      </c>
      <c r="BP965" s="154" t="s">
        <v>3512</v>
      </c>
      <c r="BQ965" s="110" t="s">
        <v>5440</v>
      </c>
      <c r="BR965" s="110" t="s">
        <v>5440</v>
      </c>
      <c r="BS965" s="110" t="s">
        <v>5440</v>
      </c>
      <c r="BT965" s="110" t="s">
        <v>5440</v>
      </c>
      <c r="BU965" s="110" t="s">
        <v>5440</v>
      </c>
      <c r="BV965" s="110" t="s">
        <v>5440</v>
      </c>
      <c r="BW965" s="110" t="s">
        <v>5832</v>
      </c>
      <c r="BX965" s="110" t="s">
        <v>14</v>
      </c>
      <c r="BY965" s="110" t="e">
        <f>VLOOKUP(BO965,#REF!,10,0)</f>
        <v>#REF!</v>
      </c>
      <c r="BZ965" s="110"/>
    </row>
    <row r="966" spans="1:78" x14ac:dyDescent="0.2">
      <c r="A966" s="153" t="s">
        <v>2787</v>
      </c>
      <c r="B966" s="153"/>
      <c r="C966" s="100"/>
      <c r="D966" s="68"/>
      <c r="AM966"/>
      <c r="BO966" s="154" t="s">
        <v>5968</v>
      </c>
      <c r="BP966" s="154" t="s">
        <v>3512</v>
      </c>
      <c r="BQ966" s="110" t="s">
        <v>5440</v>
      </c>
      <c r="BR966" s="110" t="s">
        <v>5832</v>
      </c>
      <c r="BS966" s="110" t="s">
        <v>5440</v>
      </c>
      <c r="BT966" s="110" t="s">
        <v>5440</v>
      </c>
      <c r="BU966" s="110" t="s">
        <v>5440</v>
      </c>
      <c r="BV966" s="110" t="s">
        <v>5440</v>
      </c>
      <c r="BW966" s="110" t="s">
        <v>5440</v>
      </c>
      <c r="BX966" s="110" t="s">
        <v>14</v>
      </c>
      <c r="BY966" s="110" t="e">
        <f>VLOOKUP(BO966,#REF!,10,0)</f>
        <v>#REF!</v>
      </c>
      <c r="BZ966" s="110"/>
    </row>
    <row r="967" spans="1:78" x14ac:dyDescent="0.2">
      <c r="A967" s="153" t="s">
        <v>2789</v>
      </c>
      <c r="B967" s="153"/>
      <c r="C967" s="100"/>
      <c r="D967" s="68"/>
      <c r="AM967"/>
      <c r="BO967" s="154" t="s">
        <v>3203</v>
      </c>
      <c r="BP967" s="154" t="s">
        <v>3512</v>
      </c>
      <c r="BQ967" s="110" t="s">
        <v>5440</v>
      </c>
      <c r="BR967" s="110" t="s">
        <v>5440</v>
      </c>
      <c r="BS967" s="110" t="s">
        <v>5440</v>
      </c>
      <c r="BT967" s="110" t="s">
        <v>5440</v>
      </c>
      <c r="BU967" s="110" t="s">
        <v>5440</v>
      </c>
      <c r="BV967" s="110" t="s">
        <v>5440</v>
      </c>
      <c r="BW967" s="110" t="s">
        <v>5832</v>
      </c>
      <c r="BX967" s="110" t="s">
        <v>14</v>
      </c>
      <c r="BY967" s="110" t="e">
        <f>VLOOKUP(BO967,#REF!,10,0)</f>
        <v>#REF!</v>
      </c>
      <c r="BZ967" s="110"/>
    </row>
    <row r="968" spans="1:78" x14ac:dyDescent="0.2">
      <c r="A968" s="153" t="s">
        <v>2792</v>
      </c>
      <c r="B968" s="153"/>
      <c r="C968" s="100"/>
      <c r="D968" s="68"/>
      <c r="AM968"/>
      <c r="BO968" s="154" t="s">
        <v>2939</v>
      </c>
      <c r="BP968" s="154" t="s">
        <v>3512</v>
      </c>
      <c r="BQ968" s="110" t="s">
        <v>5440</v>
      </c>
      <c r="BR968" s="110" t="s">
        <v>5440</v>
      </c>
      <c r="BS968" s="110" t="s">
        <v>5440</v>
      </c>
      <c r="BT968" s="110" t="s">
        <v>5440</v>
      </c>
      <c r="BU968" s="110" t="s">
        <v>5440</v>
      </c>
      <c r="BV968" s="110" t="s">
        <v>5440</v>
      </c>
      <c r="BW968" s="110" t="s">
        <v>5832</v>
      </c>
      <c r="BX968" s="110" t="s">
        <v>14</v>
      </c>
      <c r="BY968" s="110" t="e">
        <f>VLOOKUP(BO968,#REF!,10,0)</f>
        <v>#REF!</v>
      </c>
      <c r="BZ968" s="110"/>
    </row>
    <row r="969" spans="1:78" x14ac:dyDescent="0.2">
      <c r="A969" s="153" t="s">
        <v>2795</v>
      </c>
      <c r="B969" s="153"/>
      <c r="C969" s="100"/>
      <c r="D969" s="68"/>
      <c r="AM969"/>
      <c r="BO969" s="154" t="s">
        <v>2295</v>
      </c>
      <c r="BP969" s="154" t="s">
        <v>3512</v>
      </c>
      <c r="BQ969" s="110" t="s">
        <v>5440</v>
      </c>
      <c r="BR969" s="110" t="s">
        <v>5440</v>
      </c>
      <c r="BS969" s="110" t="s">
        <v>5440</v>
      </c>
      <c r="BT969" s="110" t="s">
        <v>5440</v>
      </c>
      <c r="BU969" s="110" t="s">
        <v>5440</v>
      </c>
      <c r="BV969" s="110" t="s">
        <v>5440</v>
      </c>
      <c r="BW969" s="110" t="s">
        <v>5832</v>
      </c>
      <c r="BX969" s="110" t="s">
        <v>14</v>
      </c>
      <c r="BY969" s="110" t="e">
        <f>VLOOKUP(BO969,#REF!,10,0)</f>
        <v>#REF!</v>
      </c>
      <c r="BZ969" s="110"/>
    </row>
    <row r="970" spans="1:78" x14ac:dyDescent="0.2">
      <c r="A970" s="153" t="s">
        <v>2797</v>
      </c>
      <c r="B970" s="153"/>
      <c r="C970" s="100"/>
      <c r="D970" s="68"/>
      <c r="AM970"/>
      <c r="BO970" s="154" t="s">
        <v>4371</v>
      </c>
      <c r="BP970" s="154" t="s">
        <v>3512</v>
      </c>
      <c r="BQ970" s="110" t="s">
        <v>5440</v>
      </c>
      <c r="BR970" s="110" t="s">
        <v>5440</v>
      </c>
      <c r="BS970" s="110" t="s">
        <v>5440</v>
      </c>
      <c r="BT970" s="110" t="s">
        <v>5440</v>
      </c>
      <c r="BU970" s="110" t="s">
        <v>5440</v>
      </c>
      <c r="BV970" s="110" t="s">
        <v>5440</v>
      </c>
      <c r="BW970" s="110" t="s">
        <v>5832</v>
      </c>
      <c r="BX970" s="110" t="s">
        <v>14</v>
      </c>
      <c r="BY970" s="110" t="e">
        <f>VLOOKUP(BO970,#REF!,10,0)</f>
        <v>#REF!</v>
      </c>
      <c r="BZ970" s="110"/>
    </row>
    <row r="971" spans="1:78" x14ac:dyDescent="0.2">
      <c r="A971" s="153" t="s">
        <v>2800</v>
      </c>
      <c r="B971" s="153"/>
      <c r="C971" s="100"/>
      <c r="D971" s="68"/>
      <c r="AM971"/>
      <c r="BO971" s="154" t="s">
        <v>2735</v>
      </c>
      <c r="BP971" s="154" t="s">
        <v>3512</v>
      </c>
      <c r="BQ971" s="110" t="s">
        <v>5440</v>
      </c>
      <c r="BR971" s="110" t="s">
        <v>5440</v>
      </c>
      <c r="BS971" s="110" t="s">
        <v>5440</v>
      </c>
      <c r="BT971" s="110" t="s">
        <v>5440</v>
      </c>
      <c r="BU971" s="110" t="s">
        <v>5440</v>
      </c>
      <c r="BV971" s="110" t="s">
        <v>5440</v>
      </c>
      <c r="BW971" s="110" t="s">
        <v>5832</v>
      </c>
      <c r="BX971" s="110" t="s">
        <v>14</v>
      </c>
      <c r="BY971" s="110" t="e">
        <f>VLOOKUP(BO971,#REF!,10,0)</f>
        <v>#REF!</v>
      </c>
      <c r="BZ971" s="110"/>
    </row>
    <row r="972" spans="1:78" x14ac:dyDescent="0.2">
      <c r="A972" s="153" t="s">
        <v>2803</v>
      </c>
      <c r="B972" s="153"/>
      <c r="C972" s="100"/>
      <c r="D972" s="68"/>
      <c r="AM972"/>
      <c r="BO972" s="154" t="s">
        <v>1932</v>
      </c>
      <c r="BP972" s="154" t="s">
        <v>3512</v>
      </c>
      <c r="BQ972" s="110" t="s">
        <v>5440</v>
      </c>
      <c r="BR972" s="110" t="s">
        <v>5440</v>
      </c>
      <c r="BS972" s="110" t="s">
        <v>5440</v>
      </c>
      <c r="BT972" s="110" t="s">
        <v>5440</v>
      </c>
      <c r="BU972" s="110" t="s">
        <v>5440</v>
      </c>
      <c r="BV972" s="110" t="s">
        <v>5440</v>
      </c>
      <c r="BW972" s="110" t="s">
        <v>5832</v>
      </c>
      <c r="BX972" s="110" t="s">
        <v>14</v>
      </c>
      <c r="BY972" s="110" t="e">
        <f>VLOOKUP(BO972,#REF!,10,0)</f>
        <v>#REF!</v>
      </c>
      <c r="BZ972" s="110"/>
    </row>
    <row r="973" spans="1:78" x14ac:dyDescent="0.2">
      <c r="A973" s="153" t="s">
        <v>2805</v>
      </c>
      <c r="B973" s="153"/>
      <c r="C973" s="100"/>
      <c r="D973" s="68"/>
      <c r="AM973"/>
      <c r="BO973" s="154" t="s">
        <v>4069</v>
      </c>
      <c r="BP973" s="154" t="s">
        <v>3512</v>
      </c>
      <c r="BQ973" s="110" t="s">
        <v>5440</v>
      </c>
      <c r="BR973" s="110" t="s">
        <v>5440</v>
      </c>
      <c r="BS973" s="110" t="s">
        <v>5832</v>
      </c>
      <c r="BT973" s="110" t="s">
        <v>5440</v>
      </c>
      <c r="BU973" s="110" t="s">
        <v>5440</v>
      </c>
      <c r="BV973" s="110" t="s">
        <v>5440</v>
      </c>
      <c r="BW973" s="110" t="s">
        <v>5832</v>
      </c>
      <c r="BX973" s="110" t="s">
        <v>14</v>
      </c>
      <c r="BY973" s="110" t="e">
        <f>VLOOKUP(BO973,#REF!,10,0)</f>
        <v>#REF!</v>
      </c>
      <c r="BZ973" s="110"/>
    </row>
    <row r="974" spans="1:78" x14ac:dyDescent="0.2">
      <c r="A974" s="153" t="s">
        <v>2807</v>
      </c>
      <c r="B974" s="153"/>
      <c r="C974" s="100"/>
      <c r="D974" s="68"/>
      <c r="AM974"/>
      <c r="BO974" s="154" t="s">
        <v>6403</v>
      </c>
      <c r="BP974" s="154" t="s">
        <v>3512</v>
      </c>
      <c r="BQ974" s="110" t="s">
        <v>5440</v>
      </c>
      <c r="BR974" s="110" t="s">
        <v>5440</v>
      </c>
      <c r="BS974" s="110" t="s">
        <v>5440</v>
      </c>
      <c r="BT974" s="110" t="s">
        <v>5440</v>
      </c>
      <c r="BU974" s="110" t="s">
        <v>5440</v>
      </c>
      <c r="BV974" s="110" t="s">
        <v>5440</v>
      </c>
      <c r="BW974" s="110" t="s">
        <v>5832</v>
      </c>
      <c r="BX974" s="110" t="s">
        <v>14</v>
      </c>
      <c r="BY974" s="110" t="e">
        <f>VLOOKUP(BO974,#REF!,10,0)</f>
        <v>#REF!</v>
      </c>
      <c r="BZ974" s="110"/>
    </row>
    <row r="975" spans="1:78" x14ac:dyDescent="0.2">
      <c r="A975" s="153" t="s">
        <v>2809</v>
      </c>
      <c r="B975" s="153"/>
      <c r="C975" s="100"/>
      <c r="D975" s="68"/>
      <c r="AM975"/>
      <c r="BO975" s="154" t="s">
        <v>4480</v>
      </c>
      <c r="BP975" s="154" t="s">
        <v>3512</v>
      </c>
      <c r="BQ975" s="110" t="s">
        <v>5440</v>
      </c>
      <c r="BR975" s="110" t="s">
        <v>5440</v>
      </c>
      <c r="BS975" s="110" t="s">
        <v>5440</v>
      </c>
      <c r="BT975" s="110" t="s">
        <v>5440</v>
      </c>
      <c r="BU975" s="110" t="s">
        <v>5440</v>
      </c>
      <c r="BV975" s="110" t="s">
        <v>5440</v>
      </c>
      <c r="BW975" s="110" t="s">
        <v>5832</v>
      </c>
      <c r="BX975" s="110" t="s">
        <v>14</v>
      </c>
      <c r="BY975" s="110" t="e">
        <f>VLOOKUP(BO975,#REF!,10,0)</f>
        <v>#REF!</v>
      </c>
      <c r="BZ975" s="110"/>
    </row>
    <row r="976" spans="1:78" x14ac:dyDescent="0.2">
      <c r="A976" s="153" t="s">
        <v>2811</v>
      </c>
      <c r="B976" s="153"/>
      <c r="C976" s="100"/>
      <c r="D976" s="68"/>
      <c r="AM976"/>
      <c r="BO976" s="154" t="s">
        <v>4482</v>
      </c>
      <c r="BP976" s="154" t="s">
        <v>3512</v>
      </c>
      <c r="BQ976" s="110" t="s">
        <v>5440</v>
      </c>
      <c r="BR976" s="110" t="s">
        <v>5440</v>
      </c>
      <c r="BS976" s="110" t="s">
        <v>5440</v>
      </c>
      <c r="BT976" s="110" t="s">
        <v>5440</v>
      </c>
      <c r="BU976" s="110" t="s">
        <v>5440</v>
      </c>
      <c r="BV976" s="110" t="s">
        <v>5440</v>
      </c>
      <c r="BW976" s="110" t="s">
        <v>5832</v>
      </c>
      <c r="BX976" s="110" t="s">
        <v>14</v>
      </c>
      <c r="BY976" s="110" t="e">
        <f>VLOOKUP(BO976,#REF!,10,0)</f>
        <v>#REF!</v>
      </c>
      <c r="BZ976" s="110"/>
    </row>
    <row r="977" spans="1:78" x14ac:dyDescent="0.2">
      <c r="A977" s="153" t="s">
        <v>2813</v>
      </c>
      <c r="B977" s="153"/>
      <c r="C977" s="100"/>
      <c r="D977" s="68"/>
      <c r="AM977"/>
      <c r="BO977" s="154" t="s">
        <v>4417</v>
      </c>
      <c r="BP977" s="154" t="s">
        <v>3512</v>
      </c>
      <c r="BQ977" s="110" t="s">
        <v>5440</v>
      </c>
      <c r="BR977" s="110" t="s">
        <v>5440</v>
      </c>
      <c r="BS977" s="110" t="s">
        <v>5440</v>
      </c>
      <c r="BT977" s="110" t="s">
        <v>5440</v>
      </c>
      <c r="BU977" s="110" t="s">
        <v>5440</v>
      </c>
      <c r="BV977" s="110" t="s">
        <v>5440</v>
      </c>
      <c r="BW977" s="110" t="s">
        <v>5832</v>
      </c>
      <c r="BX977" s="110" t="s">
        <v>14</v>
      </c>
      <c r="BY977" s="110" t="e">
        <f>VLOOKUP(BO977,#REF!,10,0)</f>
        <v>#REF!</v>
      </c>
      <c r="BZ977" s="110"/>
    </row>
    <row r="978" spans="1:78" x14ac:dyDescent="0.2">
      <c r="A978" s="153" t="s">
        <v>2815</v>
      </c>
      <c r="B978" s="153"/>
      <c r="C978" s="100"/>
      <c r="D978" s="68"/>
      <c r="AM978"/>
      <c r="BO978" s="154" t="s">
        <v>1204</v>
      </c>
      <c r="BP978" s="154" t="s">
        <v>3512</v>
      </c>
      <c r="BQ978" s="110" t="s">
        <v>5440</v>
      </c>
      <c r="BR978" s="110" t="s">
        <v>5440</v>
      </c>
      <c r="BS978" s="110" t="s">
        <v>5440</v>
      </c>
      <c r="BT978" s="110" t="s">
        <v>5440</v>
      </c>
      <c r="BU978" s="110" t="s">
        <v>5440</v>
      </c>
      <c r="BV978" s="110" t="s">
        <v>5440</v>
      </c>
      <c r="BW978" s="110" t="s">
        <v>5832</v>
      </c>
      <c r="BX978" s="110" t="s">
        <v>14</v>
      </c>
      <c r="BY978" s="110" t="e">
        <f>VLOOKUP(BO978,#REF!,10,0)</f>
        <v>#REF!</v>
      </c>
      <c r="BZ978" s="110"/>
    </row>
    <row r="979" spans="1:78" x14ac:dyDescent="0.2">
      <c r="A979" s="153" t="s">
        <v>2817</v>
      </c>
      <c r="B979" s="153"/>
      <c r="C979" s="100"/>
      <c r="D979" s="68"/>
      <c r="AM979"/>
      <c r="BO979" s="154" t="s">
        <v>1690</v>
      </c>
      <c r="BP979" s="154" t="s">
        <v>3512</v>
      </c>
      <c r="BQ979" s="110" t="s">
        <v>5440</v>
      </c>
      <c r="BR979" s="110" t="s">
        <v>5440</v>
      </c>
      <c r="BS979" s="110" t="s">
        <v>5440</v>
      </c>
      <c r="BT979" s="110" t="s">
        <v>5440</v>
      </c>
      <c r="BU979" s="110" t="s">
        <v>5440</v>
      </c>
      <c r="BV979" s="110" t="s">
        <v>5440</v>
      </c>
      <c r="BW979" s="110" t="s">
        <v>5832</v>
      </c>
      <c r="BX979" s="110" t="s">
        <v>14</v>
      </c>
      <c r="BY979" s="110" t="e">
        <f>VLOOKUP(BO979,#REF!,10,0)</f>
        <v>#REF!</v>
      </c>
      <c r="BZ979" s="110"/>
    </row>
    <row r="980" spans="1:78" x14ac:dyDescent="0.2">
      <c r="A980" s="153" t="s">
        <v>2819</v>
      </c>
      <c r="B980" s="153"/>
      <c r="C980" s="100"/>
      <c r="D980" s="68"/>
      <c r="AM980"/>
      <c r="BO980" s="154" t="s">
        <v>1984</v>
      </c>
      <c r="BP980" s="154" t="s">
        <v>3512</v>
      </c>
      <c r="BQ980" s="110" t="s">
        <v>5440</v>
      </c>
      <c r="BR980" s="110" t="s">
        <v>5440</v>
      </c>
      <c r="BS980" s="110" t="s">
        <v>5440</v>
      </c>
      <c r="BT980" s="110" t="s">
        <v>5440</v>
      </c>
      <c r="BU980" s="110" t="s">
        <v>5440</v>
      </c>
      <c r="BV980" s="110" t="s">
        <v>5440</v>
      </c>
      <c r="BW980" s="110" t="s">
        <v>5832</v>
      </c>
      <c r="BX980" s="110" t="s">
        <v>14</v>
      </c>
      <c r="BY980" s="110" t="e">
        <f>VLOOKUP(BO980,#REF!,10,0)</f>
        <v>#REF!</v>
      </c>
      <c r="BZ980" s="110"/>
    </row>
    <row r="981" spans="1:78" x14ac:dyDescent="0.2">
      <c r="A981" s="153" t="s">
        <v>2821</v>
      </c>
      <c r="B981" s="153"/>
      <c r="C981" s="100"/>
      <c r="D981" s="68"/>
      <c r="AM981"/>
      <c r="BO981" s="154" t="s">
        <v>5969</v>
      </c>
      <c r="BP981" s="154" t="s">
        <v>3512</v>
      </c>
      <c r="BQ981" s="110" t="s">
        <v>5440</v>
      </c>
      <c r="BR981" s="110" t="s">
        <v>5832</v>
      </c>
      <c r="BS981" s="110" t="s">
        <v>5440</v>
      </c>
      <c r="BT981" s="110" t="s">
        <v>5440</v>
      </c>
      <c r="BU981" s="110" t="s">
        <v>5440</v>
      </c>
      <c r="BV981" s="110" t="s">
        <v>5440</v>
      </c>
      <c r="BW981" s="110" t="s">
        <v>5440</v>
      </c>
      <c r="BX981" s="110" t="s">
        <v>14</v>
      </c>
      <c r="BY981" s="110" t="e">
        <f>VLOOKUP(BO981,#REF!,10,0)</f>
        <v>#REF!</v>
      </c>
      <c r="BZ981" s="110"/>
    </row>
    <row r="982" spans="1:78" x14ac:dyDescent="0.2">
      <c r="A982" s="153" t="s">
        <v>2823</v>
      </c>
      <c r="B982" s="153"/>
      <c r="C982" s="100"/>
      <c r="D982" s="68"/>
      <c r="AM982"/>
      <c r="BO982" s="154" t="s">
        <v>6404</v>
      </c>
      <c r="BP982" s="154" t="s">
        <v>3512</v>
      </c>
      <c r="BQ982" s="110" t="s">
        <v>5440</v>
      </c>
      <c r="BR982" s="110" t="s">
        <v>5440</v>
      </c>
      <c r="BS982" s="110" t="s">
        <v>5440</v>
      </c>
      <c r="BT982" s="110" t="s">
        <v>5440</v>
      </c>
      <c r="BU982" s="110" t="s">
        <v>5440</v>
      </c>
      <c r="BV982" s="110" t="s">
        <v>5440</v>
      </c>
      <c r="BW982" s="110" t="s">
        <v>5832</v>
      </c>
      <c r="BX982" s="110" t="s">
        <v>14</v>
      </c>
      <c r="BY982" s="110" t="e">
        <f>VLOOKUP(BO982,#REF!,10,0)</f>
        <v>#REF!</v>
      </c>
      <c r="BZ982" s="110"/>
    </row>
    <row r="983" spans="1:78" x14ac:dyDescent="0.2">
      <c r="A983" s="153" t="s">
        <v>2825</v>
      </c>
      <c r="B983" s="153"/>
      <c r="C983" s="100"/>
      <c r="D983" s="68"/>
      <c r="AM983"/>
      <c r="BO983" s="154" t="s">
        <v>6405</v>
      </c>
      <c r="BP983" s="154" t="s">
        <v>5832</v>
      </c>
      <c r="BQ983" s="110" t="s">
        <v>5832</v>
      </c>
      <c r="BR983" s="110" t="s">
        <v>5440</v>
      </c>
      <c r="BS983" s="110" t="s">
        <v>5440</v>
      </c>
      <c r="BT983" s="110" t="s">
        <v>5440</v>
      </c>
      <c r="BU983" s="110" t="s">
        <v>5440</v>
      </c>
      <c r="BV983" s="110" t="s">
        <v>5440</v>
      </c>
      <c r="BW983" s="110" t="s">
        <v>5440</v>
      </c>
      <c r="BX983" s="110" t="s">
        <v>14</v>
      </c>
      <c r="BY983" s="110" t="e">
        <f>VLOOKUP(BO983,#REF!,10,0)</f>
        <v>#REF!</v>
      </c>
      <c r="BZ983" s="110"/>
    </row>
    <row r="984" spans="1:78" x14ac:dyDescent="0.2">
      <c r="A984" s="153" t="s">
        <v>2828</v>
      </c>
      <c r="B984" s="153"/>
      <c r="C984" s="100"/>
      <c r="D984" s="68"/>
      <c r="AM984"/>
      <c r="BO984" s="154" t="s">
        <v>2881</v>
      </c>
      <c r="BP984" s="154" t="s">
        <v>3512</v>
      </c>
      <c r="BQ984" s="110" t="s">
        <v>5440</v>
      </c>
      <c r="BR984" s="110" t="s">
        <v>5440</v>
      </c>
      <c r="BS984" s="110" t="s">
        <v>5440</v>
      </c>
      <c r="BT984" s="110" t="s">
        <v>5440</v>
      </c>
      <c r="BU984" s="110" t="s">
        <v>5440</v>
      </c>
      <c r="BV984" s="110" t="s">
        <v>5440</v>
      </c>
      <c r="BW984" s="110" t="s">
        <v>5832</v>
      </c>
      <c r="BX984" s="110" t="s">
        <v>14</v>
      </c>
      <c r="BY984" s="110" t="e">
        <f>VLOOKUP(BO984,#REF!,10,0)</f>
        <v>#REF!</v>
      </c>
      <c r="BZ984" s="110"/>
    </row>
    <row r="985" spans="1:78" x14ac:dyDescent="0.2">
      <c r="A985" s="153" t="s">
        <v>2831</v>
      </c>
      <c r="B985" s="153"/>
      <c r="C985" s="100"/>
      <c r="D985" s="68"/>
      <c r="AM985"/>
      <c r="BO985" s="154" t="s">
        <v>6406</v>
      </c>
      <c r="BP985" s="154" t="s">
        <v>3512</v>
      </c>
      <c r="BQ985" s="110" t="s">
        <v>5440</v>
      </c>
      <c r="BR985" s="110" t="s">
        <v>5440</v>
      </c>
      <c r="BS985" s="110" t="s">
        <v>5440</v>
      </c>
      <c r="BT985" s="110" t="s">
        <v>5440</v>
      </c>
      <c r="BU985" s="110" t="s">
        <v>5440</v>
      </c>
      <c r="BV985" s="110" t="s">
        <v>5440</v>
      </c>
      <c r="BW985" s="110" t="s">
        <v>5832</v>
      </c>
      <c r="BX985" s="110" t="s">
        <v>14</v>
      </c>
      <c r="BY985" s="110" t="e">
        <f>VLOOKUP(BO985,#REF!,10,0)</f>
        <v>#REF!</v>
      </c>
      <c r="BZ985" s="110"/>
    </row>
    <row r="986" spans="1:78" x14ac:dyDescent="0.2">
      <c r="A986" s="153" t="s">
        <v>2834</v>
      </c>
      <c r="B986" s="153"/>
      <c r="C986" s="100"/>
      <c r="D986" s="68"/>
      <c r="AM986"/>
      <c r="BO986" s="154" t="s">
        <v>6407</v>
      </c>
      <c r="BP986" s="154" t="s">
        <v>3512</v>
      </c>
      <c r="BQ986" s="110" t="s">
        <v>5440</v>
      </c>
      <c r="BR986" s="110" t="s">
        <v>5440</v>
      </c>
      <c r="BS986" s="110" t="s">
        <v>5440</v>
      </c>
      <c r="BT986" s="110" t="s">
        <v>5440</v>
      </c>
      <c r="BU986" s="110" t="s">
        <v>5440</v>
      </c>
      <c r="BV986" s="110" t="s">
        <v>5440</v>
      </c>
      <c r="BW986" s="110" t="s">
        <v>5832</v>
      </c>
      <c r="BX986" s="110" t="s">
        <v>14</v>
      </c>
      <c r="BY986" s="110" t="e">
        <f>VLOOKUP(BO986,#REF!,10,0)</f>
        <v>#REF!</v>
      </c>
      <c r="BZ986" s="110"/>
    </row>
    <row r="987" spans="1:78" x14ac:dyDescent="0.2">
      <c r="A987" s="153" t="s">
        <v>2836</v>
      </c>
      <c r="B987" s="153"/>
      <c r="C987" s="100"/>
      <c r="D987" s="68"/>
      <c r="AM987"/>
      <c r="BO987" s="154" t="s">
        <v>6408</v>
      </c>
      <c r="BP987" s="154" t="s">
        <v>3512</v>
      </c>
      <c r="BQ987" s="110" t="s">
        <v>5440</v>
      </c>
      <c r="BR987" s="110" t="s">
        <v>5440</v>
      </c>
      <c r="BS987" s="110" t="s">
        <v>5832</v>
      </c>
      <c r="BT987" s="110" t="s">
        <v>5832</v>
      </c>
      <c r="BU987" s="110" t="s">
        <v>5440</v>
      </c>
      <c r="BV987" s="110" t="s">
        <v>5440</v>
      </c>
      <c r="BW987" s="110" t="s">
        <v>5440</v>
      </c>
      <c r="BX987" s="110" t="s">
        <v>14</v>
      </c>
      <c r="BY987" s="110" t="e">
        <f>VLOOKUP(BO987,#REF!,10,0)</f>
        <v>#REF!</v>
      </c>
      <c r="BZ987" s="110"/>
    </row>
    <row r="988" spans="1:78" x14ac:dyDescent="0.2">
      <c r="A988" s="153" t="s">
        <v>2838</v>
      </c>
      <c r="B988" s="153"/>
      <c r="C988" s="100"/>
      <c r="D988" s="68"/>
      <c r="AM988"/>
      <c r="BO988" s="154" t="s">
        <v>1052</v>
      </c>
      <c r="BP988" s="154" t="s">
        <v>3512</v>
      </c>
      <c r="BQ988" s="110" t="s">
        <v>5440</v>
      </c>
      <c r="BR988" s="110" t="s">
        <v>5440</v>
      </c>
      <c r="BS988" s="110" t="s">
        <v>5440</v>
      </c>
      <c r="BT988" s="110" t="s">
        <v>5440</v>
      </c>
      <c r="BU988" s="110" t="s">
        <v>5440</v>
      </c>
      <c r="BV988" s="110" t="s">
        <v>5440</v>
      </c>
      <c r="BW988" s="110" t="s">
        <v>5832</v>
      </c>
      <c r="BX988" s="110" t="s">
        <v>14</v>
      </c>
      <c r="BY988" s="110" t="e">
        <f>VLOOKUP(BO988,#REF!,10,0)</f>
        <v>#REF!</v>
      </c>
      <c r="BZ988" s="110"/>
    </row>
    <row r="989" spans="1:78" x14ac:dyDescent="0.2">
      <c r="A989" s="153" t="s">
        <v>2841</v>
      </c>
      <c r="B989" s="153"/>
      <c r="C989" s="100"/>
      <c r="D989" s="68"/>
      <c r="AM989"/>
      <c r="BO989" s="154" t="s">
        <v>6409</v>
      </c>
      <c r="BP989" s="154" t="s">
        <v>3512</v>
      </c>
      <c r="BQ989" s="110" t="s">
        <v>5440</v>
      </c>
      <c r="BR989" s="110" t="s">
        <v>5440</v>
      </c>
      <c r="BS989" s="110" t="s">
        <v>5440</v>
      </c>
      <c r="BT989" s="110" t="s">
        <v>5440</v>
      </c>
      <c r="BU989" s="110" t="s">
        <v>5440</v>
      </c>
      <c r="BV989" s="110" t="s">
        <v>5440</v>
      </c>
      <c r="BW989" s="110" t="s">
        <v>5832</v>
      </c>
      <c r="BX989" s="110" t="s">
        <v>14</v>
      </c>
      <c r="BY989" s="110" t="e">
        <f>VLOOKUP(BO989,#REF!,10,0)</f>
        <v>#REF!</v>
      </c>
      <c r="BZ989" s="110"/>
    </row>
    <row r="990" spans="1:78" x14ac:dyDescent="0.2">
      <c r="A990" s="153" t="s">
        <v>2844</v>
      </c>
      <c r="B990" s="153"/>
      <c r="C990" s="100"/>
      <c r="D990" s="68"/>
      <c r="AM990"/>
      <c r="BO990" s="154" t="s">
        <v>651</v>
      </c>
      <c r="BP990" s="154" t="s">
        <v>3512</v>
      </c>
      <c r="BQ990" s="110" t="s">
        <v>5440</v>
      </c>
      <c r="BR990" s="110" t="s">
        <v>5440</v>
      </c>
      <c r="BS990" s="110" t="s">
        <v>5440</v>
      </c>
      <c r="BT990" s="110" t="s">
        <v>5440</v>
      </c>
      <c r="BU990" s="110" t="s">
        <v>5440</v>
      </c>
      <c r="BV990" s="110" t="s">
        <v>5440</v>
      </c>
      <c r="BW990" s="110" t="s">
        <v>5832</v>
      </c>
      <c r="BX990" s="110" t="s">
        <v>14</v>
      </c>
      <c r="BY990" s="110" t="e">
        <f>VLOOKUP(BO990,#REF!,10,0)</f>
        <v>#REF!</v>
      </c>
      <c r="BZ990" s="110"/>
    </row>
    <row r="991" spans="1:78" x14ac:dyDescent="0.2">
      <c r="A991" s="153" t="s">
        <v>2847</v>
      </c>
      <c r="B991" s="153"/>
      <c r="C991" s="100"/>
      <c r="D991" s="68"/>
      <c r="AM991"/>
      <c r="BO991" s="154" t="s">
        <v>2539</v>
      </c>
      <c r="BP991" s="154" t="s">
        <v>5832</v>
      </c>
      <c r="BQ991" s="110" t="s">
        <v>5440</v>
      </c>
      <c r="BR991" s="110" t="s">
        <v>5440</v>
      </c>
      <c r="BS991" s="110" t="s">
        <v>5440</v>
      </c>
      <c r="BT991" s="110" t="s">
        <v>5440</v>
      </c>
      <c r="BU991" s="110" t="s">
        <v>5440</v>
      </c>
      <c r="BV991" s="110" t="s">
        <v>5440</v>
      </c>
      <c r="BW991" s="110" t="s">
        <v>5832</v>
      </c>
      <c r="BX991" s="110" t="s">
        <v>14</v>
      </c>
      <c r="BY991" s="110" t="e">
        <f>VLOOKUP(BO991,#REF!,10,0)</f>
        <v>#REF!</v>
      </c>
      <c r="BZ991" s="110"/>
    </row>
    <row r="992" spans="1:78" x14ac:dyDescent="0.2">
      <c r="A992" s="153" t="s">
        <v>2850</v>
      </c>
      <c r="B992" s="153"/>
      <c r="C992" s="100"/>
      <c r="D992" s="68"/>
      <c r="AM992"/>
      <c r="BO992" s="154" t="s">
        <v>6410</v>
      </c>
      <c r="BP992" s="154" t="s">
        <v>3512</v>
      </c>
      <c r="BQ992" s="110" t="s">
        <v>5440</v>
      </c>
      <c r="BR992" s="110" t="s">
        <v>5440</v>
      </c>
      <c r="BS992" s="110" t="s">
        <v>5440</v>
      </c>
      <c r="BT992" s="110" t="s">
        <v>5440</v>
      </c>
      <c r="BU992" s="110" t="s">
        <v>5440</v>
      </c>
      <c r="BV992" s="110" t="s">
        <v>5440</v>
      </c>
      <c r="BW992" s="110" t="s">
        <v>5832</v>
      </c>
      <c r="BX992" s="110" t="s">
        <v>14</v>
      </c>
      <c r="BY992" s="110" t="e">
        <f>VLOOKUP(BO992,#REF!,10,0)</f>
        <v>#REF!</v>
      </c>
      <c r="BZ992" s="110"/>
    </row>
    <row r="993" spans="1:78" x14ac:dyDescent="0.2">
      <c r="A993" s="153" t="s">
        <v>2852</v>
      </c>
      <c r="B993" s="153"/>
      <c r="C993" s="100"/>
      <c r="D993" s="68"/>
      <c r="AM993"/>
      <c r="BO993" s="154" t="s">
        <v>3628</v>
      </c>
      <c r="BP993" s="154" t="s">
        <v>3512</v>
      </c>
      <c r="BQ993" s="110" t="s">
        <v>5440</v>
      </c>
      <c r="BR993" s="110" t="s">
        <v>5440</v>
      </c>
      <c r="BS993" s="110" t="s">
        <v>5440</v>
      </c>
      <c r="BT993" s="110" t="s">
        <v>5440</v>
      </c>
      <c r="BU993" s="110" t="s">
        <v>5440</v>
      </c>
      <c r="BV993" s="110" t="s">
        <v>5440</v>
      </c>
      <c r="BW993" s="110" t="s">
        <v>5832</v>
      </c>
      <c r="BX993" s="110" t="s">
        <v>14</v>
      </c>
      <c r="BY993" s="110" t="e">
        <f>VLOOKUP(BO993,#REF!,10,0)</f>
        <v>#REF!</v>
      </c>
      <c r="BZ993" s="110"/>
    </row>
    <row r="994" spans="1:78" x14ac:dyDescent="0.2">
      <c r="A994" s="153" t="s">
        <v>2855</v>
      </c>
      <c r="B994" s="153"/>
      <c r="C994" s="100"/>
      <c r="D994" s="68"/>
      <c r="AM994"/>
      <c r="BO994" s="154" t="s">
        <v>6411</v>
      </c>
      <c r="BP994" s="154" t="s">
        <v>3512</v>
      </c>
      <c r="BQ994" s="110" t="s">
        <v>5440</v>
      </c>
      <c r="BR994" s="110" t="s">
        <v>5440</v>
      </c>
      <c r="BS994" s="110" t="s">
        <v>5440</v>
      </c>
      <c r="BT994" s="110" t="s">
        <v>5440</v>
      </c>
      <c r="BU994" s="110" t="s">
        <v>5832</v>
      </c>
      <c r="BV994" s="110" t="s">
        <v>5440</v>
      </c>
      <c r="BW994" s="110" t="s">
        <v>5440</v>
      </c>
      <c r="BX994" s="110" t="s">
        <v>14</v>
      </c>
      <c r="BY994" s="110" t="e">
        <f>VLOOKUP(BO994,#REF!,10,0)</f>
        <v>#REF!</v>
      </c>
      <c r="BZ994" s="149"/>
    </row>
    <row r="995" spans="1:78" x14ac:dyDescent="0.2">
      <c r="A995" s="153" t="s">
        <v>2857</v>
      </c>
      <c r="B995" s="153"/>
      <c r="C995" s="100"/>
      <c r="D995" s="68"/>
      <c r="AM995"/>
      <c r="BO995" s="154" t="s">
        <v>5051</v>
      </c>
      <c r="BP995" s="154" t="s">
        <v>3512</v>
      </c>
      <c r="BQ995" s="110" t="s">
        <v>5440</v>
      </c>
      <c r="BR995" s="110" t="s">
        <v>5440</v>
      </c>
      <c r="BS995" s="110" t="s">
        <v>5440</v>
      </c>
      <c r="BT995" s="110" t="s">
        <v>5440</v>
      </c>
      <c r="BU995" s="110" t="s">
        <v>5440</v>
      </c>
      <c r="BV995" s="110" t="s">
        <v>5440</v>
      </c>
      <c r="BW995" s="110" t="s">
        <v>5832</v>
      </c>
      <c r="BX995" s="110" t="s">
        <v>14</v>
      </c>
      <c r="BY995" s="110" t="e">
        <f>VLOOKUP(BO995,#REF!,10,0)</f>
        <v>#REF!</v>
      </c>
      <c r="BZ995" s="110"/>
    </row>
    <row r="996" spans="1:78" x14ac:dyDescent="0.2">
      <c r="A996" s="153" t="s">
        <v>2860</v>
      </c>
      <c r="B996" s="153"/>
      <c r="C996" s="100"/>
      <c r="D996" s="68"/>
      <c r="AM996"/>
      <c r="BO996" s="154" t="s">
        <v>3373</v>
      </c>
      <c r="BP996" s="154" t="s">
        <v>3512</v>
      </c>
      <c r="BQ996" s="110" t="s">
        <v>5440</v>
      </c>
      <c r="BR996" s="110" t="s">
        <v>5440</v>
      </c>
      <c r="BS996" s="110" t="s">
        <v>5440</v>
      </c>
      <c r="BT996" s="110" t="s">
        <v>5440</v>
      </c>
      <c r="BU996" s="110" t="s">
        <v>5440</v>
      </c>
      <c r="BV996" s="110" t="s">
        <v>5440</v>
      </c>
      <c r="BW996" s="110" t="s">
        <v>5832</v>
      </c>
      <c r="BX996" s="110" t="s">
        <v>14</v>
      </c>
      <c r="BY996" s="110" t="e">
        <f>VLOOKUP(BO996,#REF!,10,0)</f>
        <v>#REF!</v>
      </c>
      <c r="BZ996" s="110"/>
    </row>
    <row r="997" spans="1:78" x14ac:dyDescent="0.2">
      <c r="A997" s="153" t="s">
        <v>2862</v>
      </c>
      <c r="B997" s="153"/>
      <c r="C997" s="100"/>
      <c r="D997" s="68"/>
      <c r="AM997"/>
      <c r="BO997" s="154" t="s">
        <v>2797</v>
      </c>
      <c r="BP997" s="154" t="s">
        <v>3512</v>
      </c>
      <c r="BQ997" s="110" t="s">
        <v>5440</v>
      </c>
      <c r="BR997" s="110" t="s">
        <v>5440</v>
      </c>
      <c r="BS997" s="110" t="s">
        <v>5440</v>
      </c>
      <c r="BT997" s="110" t="s">
        <v>5440</v>
      </c>
      <c r="BU997" s="110" t="s">
        <v>5440</v>
      </c>
      <c r="BV997" s="110" t="s">
        <v>5440</v>
      </c>
      <c r="BW997" s="110" t="s">
        <v>5832</v>
      </c>
      <c r="BX997" s="110" t="s">
        <v>14</v>
      </c>
      <c r="BY997" s="110" t="e">
        <f>VLOOKUP(BO997,#REF!,10,0)</f>
        <v>#REF!</v>
      </c>
      <c r="BZ997" s="110"/>
    </row>
    <row r="998" spans="1:78" x14ac:dyDescent="0.2">
      <c r="A998" s="153" t="s">
        <v>2865</v>
      </c>
      <c r="B998" s="153"/>
      <c r="C998" s="100"/>
      <c r="D998" s="68"/>
      <c r="AM998"/>
      <c r="BO998" s="154" t="s">
        <v>3781</v>
      </c>
      <c r="BP998" s="154" t="s">
        <v>3512</v>
      </c>
      <c r="BQ998" s="110" t="s">
        <v>5440</v>
      </c>
      <c r="BR998" s="110" t="s">
        <v>5440</v>
      </c>
      <c r="BS998" s="110" t="s">
        <v>5440</v>
      </c>
      <c r="BT998" s="110" t="s">
        <v>5440</v>
      </c>
      <c r="BU998" s="110" t="s">
        <v>5440</v>
      </c>
      <c r="BV998" s="110" t="s">
        <v>5440</v>
      </c>
      <c r="BW998" s="110" t="s">
        <v>5832</v>
      </c>
      <c r="BX998" s="110" t="s">
        <v>14</v>
      </c>
      <c r="BY998" s="110" t="e">
        <f>VLOOKUP(BO998,#REF!,10,0)</f>
        <v>#REF!</v>
      </c>
      <c r="BZ998" s="110"/>
    </row>
    <row r="999" spans="1:78" x14ac:dyDescent="0.2">
      <c r="A999" s="153" t="s">
        <v>2868</v>
      </c>
      <c r="B999" s="153"/>
      <c r="C999" s="100"/>
      <c r="D999" s="68"/>
      <c r="AM999"/>
      <c r="BO999" s="154" t="s">
        <v>4822</v>
      </c>
      <c r="BP999" s="154" t="s">
        <v>3512</v>
      </c>
      <c r="BQ999" s="110" t="s">
        <v>5440</v>
      </c>
      <c r="BR999" s="110" t="s">
        <v>5440</v>
      </c>
      <c r="BS999" s="110" t="s">
        <v>5440</v>
      </c>
      <c r="BT999" s="110" t="s">
        <v>5440</v>
      </c>
      <c r="BU999" s="110" t="s">
        <v>5440</v>
      </c>
      <c r="BV999" s="110" t="s">
        <v>5440</v>
      </c>
      <c r="BW999" s="110" t="s">
        <v>5832</v>
      </c>
      <c r="BX999" s="110" t="s">
        <v>14</v>
      </c>
      <c r="BY999" s="110" t="e">
        <f>VLOOKUP(BO999,#REF!,10,0)</f>
        <v>#REF!</v>
      </c>
      <c r="BZ999" s="110"/>
    </row>
    <row r="1000" spans="1:78" x14ac:dyDescent="0.2">
      <c r="A1000" s="153" t="s">
        <v>2871</v>
      </c>
      <c r="B1000" s="153"/>
      <c r="C1000" s="100"/>
      <c r="D1000" s="68"/>
      <c r="AM1000"/>
      <c r="BO1000" s="154" t="s">
        <v>4099</v>
      </c>
      <c r="BP1000" s="154" t="s">
        <v>3512</v>
      </c>
      <c r="BQ1000" s="110" t="s">
        <v>5440</v>
      </c>
      <c r="BR1000" s="110" t="s">
        <v>5440</v>
      </c>
      <c r="BS1000" s="110" t="s">
        <v>5440</v>
      </c>
      <c r="BT1000" s="110" t="s">
        <v>5440</v>
      </c>
      <c r="BU1000" s="110" t="s">
        <v>5440</v>
      </c>
      <c r="BV1000" s="110" t="s">
        <v>5440</v>
      </c>
      <c r="BW1000" s="110" t="s">
        <v>5832</v>
      </c>
      <c r="BX1000" s="110" t="s">
        <v>14</v>
      </c>
      <c r="BY1000" s="110" t="e">
        <f>VLOOKUP(BO1000,#REF!,10,0)</f>
        <v>#REF!</v>
      </c>
      <c r="BZ1000" s="110"/>
    </row>
    <row r="1001" spans="1:78" x14ac:dyDescent="0.2">
      <c r="A1001" s="153" t="s">
        <v>2874</v>
      </c>
      <c r="B1001" s="153"/>
      <c r="C1001" s="100"/>
      <c r="D1001" s="68"/>
      <c r="AM1001"/>
      <c r="BO1001" s="154" t="s">
        <v>654</v>
      </c>
      <c r="BP1001" s="154" t="s">
        <v>3512</v>
      </c>
      <c r="BQ1001" s="110" t="s">
        <v>5440</v>
      </c>
      <c r="BR1001" s="110" t="s">
        <v>5440</v>
      </c>
      <c r="BS1001" s="110" t="s">
        <v>5440</v>
      </c>
      <c r="BT1001" s="110" t="s">
        <v>5440</v>
      </c>
      <c r="BU1001" s="110" t="s">
        <v>5440</v>
      </c>
      <c r="BV1001" s="110" t="s">
        <v>5440</v>
      </c>
      <c r="BW1001" s="110" t="s">
        <v>5832</v>
      </c>
      <c r="BX1001" s="110" t="s">
        <v>14</v>
      </c>
      <c r="BY1001" s="110" t="e">
        <f>VLOOKUP(BO1001,#REF!,10,0)</f>
        <v>#REF!</v>
      </c>
      <c r="BZ1001" s="110"/>
    </row>
    <row r="1002" spans="1:78" x14ac:dyDescent="0.2">
      <c r="A1002" s="153" t="s">
        <v>2877</v>
      </c>
      <c r="B1002" s="153"/>
      <c r="C1002" s="100"/>
      <c r="D1002" s="68"/>
      <c r="AM1002"/>
      <c r="BO1002" s="154" t="s">
        <v>3784</v>
      </c>
      <c r="BP1002" s="154" t="s">
        <v>3512</v>
      </c>
      <c r="BQ1002" s="110" t="s">
        <v>5440</v>
      </c>
      <c r="BR1002" s="110" t="s">
        <v>5440</v>
      </c>
      <c r="BS1002" s="110" t="s">
        <v>5440</v>
      </c>
      <c r="BT1002" s="110" t="s">
        <v>5440</v>
      </c>
      <c r="BU1002" s="110" t="s">
        <v>5440</v>
      </c>
      <c r="BV1002" s="110" t="s">
        <v>5440</v>
      </c>
      <c r="BW1002" s="110" t="s">
        <v>5832</v>
      </c>
      <c r="BX1002" s="110" t="s">
        <v>14</v>
      </c>
      <c r="BY1002" s="110" t="e">
        <f>VLOOKUP(BO1002,#REF!,10,0)</f>
        <v>#REF!</v>
      </c>
      <c r="BZ1002" s="110"/>
    </row>
    <row r="1003" spans="1:78" x14ac:dyDescent="0.2">
      <c r="A1003" s="153" t="s">
        <v>2879</v>
      </c>
      <c r="B1003" s="153"/>
      <c r="C1003" s="100"/>
      <c r="D1003" s="68"/>
      <c r="AM1003"/>
      <c r="BO1003" s="154" t="s">
        <v>3787</v>
      </c>
      <c r="BP1003" s="154" t="s">
        <v>3512</v>
      </c>
      <c r="BQ1003" s="110" t="s">
        <v>5440</v>
      </c>
      <c r="BR1003" s="110" t="s">
        <v>5440</v>
      </c>
      <c r="BS1003" s="110" t="s">
        <v>5440</v>
      </c>
      <c r="BT1003" s="110" t="s">
        <v>5440</v>
      </c>
      <c r="BU1003" s="110" t="s">
        <v>5440</v>
      </c>
      <c r="BV1003" s="110" t="s">
        <v>5440</v>
      </c>
      <c r="BW1003" s="110" t="s">
        <v>5832</v>
      </c>
      <c r="BX1003" s="110" t="s">
        <v>14</v>
      </c>
      <c r="BY1003" s="110" t="e">
        <f>VLOOKUP(BO1003,#REF!,10,0)</f>
        <v>#REF!</v>
      </c>
      <c r="BZ1003" s="110"/>
    </row>
    <row r="1004" spans="1:78" x14ac:dyDescent="0.2">
      <c r="A1004" s="153" t="s">
        <v>2881</v>
      </c>
      <c r="B1004" s="153"/>
      <c r="C1004" s="100"/>
      <c r="D1004" s="68"/>
      <c r="AM1004"/>
      <c r="BO1004" s="154" t="s">
        <v>6412</v>
      </c>
      <c r="BP1004" s="154" t="s">
        <v>5832</v>
      </c>
      <c r="BQ1004" s="110" t="s">
        <v>5832</v>
      </c>
      <c r="BR1004" s="110" t="s">
        <v>5440</v>
      </c>
      <c r="BS1004" s="110" t="s">
        <v>5440</v>
      </c>
      <c r="BT1004" s="110" t="s">
        <v>5440</v>
      </c>
      <c r="BU1004" s="110" t="s">
        <v>5440</v>
      </c>
      <c r="BV1004" s="110" t="s">
        <v>5440</v>
      </c>
      <c r="BW1004" s="110" t="s">
        <v>5440</v>
      </c>
      <c r="BX1004" s="110" t="s">
        <v>14</v>
      </c>
      <c r="BY1004" s="110" t="e">
        <f>VLOOKUP(BO1004,#REF!,10,0)</f>
        <v>#REF!</v>
      </c>
      <c r="BZ1004" s="110"/>
    </row>
    <row r="1005" spans="1:78" x14ac:dyDescent="0.2">
      <c r="A1005" s="153" t="s">
        <v>2883</v>
      </c>
      <c r="B1005" s="153"/>
      <c r="C1005" s="100"/>
      <c r="D1005" s="68"/>
      <c r="AM1005"/>
      <c r="BO1005" s="154" t="s">
        <v>3712</v>
      </c>
      <c r="BP1005" s="154" t="s">
        <v>3512</v>
      </c>
      <c r="BQ1005" s="110" t="s">
        <v>5440</v>
      </c>
      <c r="BR1005" s="110" t="s">
        <v>5440</v>
      </c>
      <c r="BS1005" s="110" t="s">
        <v>5440</v>
      </c>
      <c r="BT1005" s="110" t="s">
        <v>5440</v>
      </c>
      <c r="BU1005" s="110" t="s">
        <v>5440</v>
      </c>
      <c r="BV1005" s="110" t="s">
        <v>5440</v>
      </c>
      <c r="BW1005" s="110" t="s">
        <v>5832</v>
      </c>
      <c r="BX1005" s="110" t="s">
        <v>14</v>
      </c>
      <c r="BY1005" s="110" t="e">
        <f>VLOOKUP(BO1005,#REF!,10,0)</f>
        <v>#REF!</v>
      </c>
      <c r="BZ1005" s="110"/>
    </row>
    <row r="1006" spans="1:78" x14ac:dyDescent="0.2">
      <c r="A1006" s="153" t="s">
        <v>2885</v>
      </c>
      <c r="B1006" s="153"/>
      <c r="C1006" s="100"/>
      <c r="D1006" s="68"/>
      <c r="AM1006"/>
      <c r="BO1006" s="154" t="s">
        <v>5265</v>
      </c>
      <c r="BP1006" s="154" t="s">
        <v>3512</v>
      </c>
      <c r="BQ1006" s="110" t="s">
        <v>5440</v>
      </c>
      <c r="BR1006" s="110" t="s">
        <v>5440</v>
      </c>
      <c r="BS1006" s="110" t="s">
        <v>5440</v>
      </c>
      <c r="BT1006" s="110" t="s">
        <v>5440</v>
      </c>
      <c r="BU1006" s="110" t="s">
        <v>5440</v>
      </c>
      <c r="BV1006" s="110" t="s">
        <v>5440</v>
      </c>
      <c r="BW1006" s="110" t="s">
        <v>5832</v>
      </c>
      <c r="BX1006" s="110" t="s">
        <v>14</v>
      </c>
      <c r="BY1006" s="110" t="e">
        <f>VLOOKUP(BO1006,#REF!,10,0)</f>
        <v>#REF!</v>
      </c>
      <c r="BZ1006" s="110"/>
    </row>
    <row r="1007" spans="1:78" x14ac:dyDescent="0.2">
      <c r="A1007" s="153" t="s">
        <v>2887</v>
      </c>
      <c r="B1007" s="153"/>
      <c r="C1007" s="100"/>
      <c r="D1007" s="68"/>
      <c r="AM1007"/>
      <c r="BO1007" s="154" t="s">
        <v>433</v>
      </c>
      <c r="BP1007" s="154" t="s">
        <v>3512</v>
      </c>
      <c r="BQ1007" s="110" t="s">
        <v>5440</v>
      </c>
      <c r="BR1007" s="110" t="s">
        <v>5440</v>
      </c>
      <c r="BS1007" s="110" t="s">
        <v>5440</v>
      </c>
      <c r="BT1007" s="110" t="s">
        <v>5440</v>
      </c>
      <c r="BU1007" s="110" t="s">
        <v>5440</v>
      </c>
      <c r="BV1007" s="110" t="s">
        <v>5440</v>
      </c>
      <c r="BW1007" s="110" t="s">
        <v>5832</v>
      </c>
      <c r="BX1007" s="110" t="s">
        <v>14</v>
      </c>
      <c r="BY1007" s="110" t="e">
        <f>VLOOKUP(BO1007,#REF!,10,0)</f>
        <v>#REF!</v>
      </c>
      <c r="BZ1007" s="110"/>
    </row>
    <row r="1008" spans="1:78" x14ac:dyDescent="0.2">
      <c r="A1008" s="153" t="s">
        <v>2889</v>
      </c>
      <c r="B1008" s="153"/>
      <c r="C1008" s="100"/>
      <c r="D1008" s="68"/>
      <c r="AM1008"/>
      <c r="BO1008" s="154" t="s">
        <v>3073</v>
      </c>
      <c r="BP1008" s="154" t="s">
        <v>3512</v>
      </c>
      <c r="BQ1008" s="110" t="s">
        <v>5440</v>
      </c>
      <c r="BR1008" s="110" t="s">
        <v>5440</v>
      </c>
      <c r="BS1008" s="110" t="s">
        <v>5440</v>
      </c>
      <c r="BT1008" s="110" t="s">
        <v>5440</v>
      </c>
      <c r="BU1008" s="110" t="s">
        <v>5440</v>
      </c>
      <c r="BV1008" s="110" t="s">
        <v>5440</v>
      </c>
      <c r="BW1008" s="110" t="s">
        <v>5832</v>
      </c>
      <c r="BX1008" s="110" t="s">
        <v>14</v>
      </c>
      <c r="BY1008" s="110" t="e">
        <f>VLOOKUP(BO1008,#REF!,10,0)</f>
        <v>#REF!</v>
      </c>
      <c r="BZ1008" s="110"/>
    </row>
    <row r="1009" spans="1:78" x14ac:dyDescent="0.2">
      <c r="A1009" s="153" t="s">
        <v>2892</v>
      </c>
      <c r="B1009" s="153"/>
      <c r="C1009" s="100"/>
      <c r="D1009" s="68"/>
      <c r="AM1009"/>
      <c r="BO1009" s="154" t="s">
        <v>5203</v>
      </c>
      <c r="BP1009" s="154" t="s">
        <v>3512</v>
      </c>
      <c r="BQ1009" s="110" t="s">
        <v>5440</v>
      </c>
      <c r="BR1009" s="110" t="s">
        <v>5440</v>
      </c>
      <c r="BS1009" s="110" t="s">
        <v>5440</v>
      </c>
      <c r="BT1009" s="110" t="s">
        <v>5440</v>
      </c>
      <c r="BU1009" s="110" t="s">
        <v>5440</v>
      </c>
      <c r="BV1009" s="110" t="s">
        <v>5440</v>
      </c>
      <c r="BW1009" s="110" t="s">
        <v>5832</v>
      </c>
      <c r="BX1009" s="110" t="s">
        <v>14</v>
      </c>
      <c r="BY1009" s="110" t="e">
        <f>VLOOKUP(BO1009,#REF!,10,0)</f>
        <v>#REF!</v>
      </c>
      <c r="BZ1009" s="110"/>
    </row>
    <row r="1010" spans="1:78" x14ac:dyDescent="0.2">
      <c r="A1010" s="153" t="s">
        <v>2895</v>
      </c>
      <c r="B1010" s="153"/>
      <c r="C1010" s="100"/>
      <c r="D1010" s="68"/>
      <c r="AM1010"/>
      <c r="BO1010" s="154" t="s">
        <v>3549</v>
      </c>
      <c r="BP1010" s="154" t="s">
        <v>3512</v>
      </c>
      <c r="BQ1010" s="110" t="s">
        <v>5440</v>
      </c>
      <c r="BR1010" s="110" t="s">
        <v>5440</v>
      </c>
      <c r="BS1010" s="110" t="s">
        <v>5440</v>
      </c>
      <c r="BT1010" s="110" t="s">
        <v>5440</v>
      </c>
      <c r="BU1010" s="110" t="s">
        <v>5440</v>
      </c>
      <c r="BV1010" s="110" t="s">
        <v>5440</v>
      </c>
      <c r="BW1010" s="110" t="s">
        <v>5832</v>
      </c>
      <c r="BX1010" s="110" t="s">
        <v>14</v>
      </c>
      <c r="BY1010" s="110" t="e">
        <f>VLOOKUP(BO1010,#REF!,10,0)</f>
        <v>#REF!</v>
      </c>
      <c r="BZ1010" s="110"/>
    </row>
    <row r="1011" spans="1:78" x14ac:dyDescent="0.2">
      <c r="A1011" s="153" t="s">
        <v>2898</v>
      </c>
      <c r="B1011" s="153"/>
      <c r="C1011" s="100"/>
      <c r="D1011" s="68"/>
      <c r="AM1011"/>
      <c r="BO1011" s="154" t="s">
        <v>2800</v>
      </c>
      <c r="BP1011" s="154" t="s">
        <v>3512</v>
      </c>
      <c r="BQ1011" s="110" t="s">
        <v>5440</v>
      </c>
      <c r="BR1011" s="110" t="s">
        <v>5440</v>
      </c>
      <c r="BS1011" s="110" t="s">
        <v>5440</v>
      </c>
      <c r="BT1011" s="110" t="s">
        <v>5440</v>
      </c>
      <c r="BU1011" s="110" t="s">
        <v>5440</v>
      </c>
      <c r="BV1011" s="110" t="s">
        <v>5440</v>
      </c>
      <c r="BW1011" s="110" t="s">
        <v>5832</v>
      </c>
      <c r="BX1011" s="110" t="s">
        <v>14</v>
      </c>
      <c r="BY1011" s="110" t="e">
        <f>VLOOKUP(BO1011,#REF!,10,0)</f>
        <v>#REF!</v>
      </c>
      <c r="BZ1011" s="110"/>
    </row>
    <row r="1012" spans="1:78" x14ac:dyDescent="0.2">
      <c r="A1012" s="153" t="s">
        <v>2900</v>
      </c>
      <c r="B1012" s="153"/>
      <c r="C1012" s="100"/>
      <c r="D1012" s="68"/>
      <c r="AM1012"/>
      <c r="BO1012" s="154" t="s">
        <v>6413</v>
      </c>
      <c r="BP1012" s="154" t="s">
        <v>3512</v>
      </c>
      <c r="BQ1012" s="110" t="s">
        <v>5440</v>
      </c>
      <c r="BR1012" s="110" t="s">
        <v>5440</v>
      </c>
      <c r="BS1012" s="110" t="s">
        <v>5440</v>
      </c>
      <c r="BT1012" s="110" t="s">
        <v>5440</v>
      </c>
      <c r="BU1012" s="110" t="s">
        <v>5832</v>
      </c>
      <c r="BV1012" s="110" t="s">
        <v>5440</v>
      </c>
      <c r="BW1012" s="110" t="s">
        <v>5440</v>
      </c>
      <c r="BX1012" s="110" t="s">
        <v>14</v>
      </c>
      <c r="BY1012" s="110" t="e">
        <f>VLOOKUP(BO1012,#REF!,10,0)</f>
        <v>#REF!</v>
      </c>
      <c r="BZ1012" s="149"/>
    </row>
    <row r="1013" spans="1:78" x14ac:dyDescent="0.2">
      <c r="A1013" s="153" t="s">
        <v>2902</v>
      </c>
      <c r="B1013" s="153"/>
      <c r="C1013" s="100"/>
      <c r="D1013" s="68"/>
      <c r="AM1013"/>
      <c r="BO1013" s="154" t="s">
        <v>5970</v>
      </c>
      <c r="BP1013" s="154" t="s">
        <v>3512</v>
      </c>
      <c r="BQ1013" s="110" t="s">
        <v>5440</v>
      </c>
      <c r="BR1013" s="110" t="s">
        <v>5832</v>
      </c>
      <c r="BS1013" s="110" t="s">
        <v>5440</v>
      </c>
      <c r="BT1013" s="110" t="s">
        <v>5440</v>
      </c>
      <c r="BU1013" s="110" t="s">
        <v>5440</v>
      </c>
      <c r="BV1013" s="110" t="s">
        <v>5440</v>
      </c>
      <c r="BW1013" s="110" t="s">
        <v>5440</v>
      </c>
      <c r="BX1013" s="110" t="s">
        <v>14</v>
      </c>
      <c r="BY1013" s="110" t="e">
        <f>VLOOKUP(BO1013,#REF!,10,0)</f>
        <v>#REF!</v>
      </c>
      <c r="BZ1013" s="110"/>
    </row>
    <row r="1014" spans="1:78" x14ac:dyDescent="0.2">
      <c r="A1014" s="153" t="s">
        <v>2904</v>
      </c>
      <c r="B1014" s="153"/>
      <c r="C1014" s="100"/>
      <c r="D1014" s="68"/>
      <c r="AM1014"/>
      <c r="BO1014" s="154" t="s">
        <v>3209</v>
      </c>
      <c r="BP1014" s="154" t="s">
        <v>3512</v>
      </c>
      <c r="BQ1014" s="110" t="s">
        <v>5440</v>
      </c>
      <c r="BR1014" s="110" t="s">
        <v>5440</v>
      </c>
      <c r="BS1014" s="110" t="s">
        <v>5440</v>
      </c>
      <c r="BT1014" s="110" t="s">
        <v>5440</v>
      </c>
      <c r="BU1014" s="110" t="s">
        <v>5440</v>
      </c>
      <c r="BV1014" s="110" t="s">
        <v>5440</v>
      </c>
      <c r="BW1014" s="110" t="s">
        <v>5832</v>
      </c>
      <c r="BX1014" s="110" t="s">
        <v>14</v>
      </c>
      <c r="BY1014" s="110" t="e">
        <f>VLOOKUP(BO1014,#REF!,10,0)</f>
        <v>#REF!</v>
      </c>
      <c r="BZ1014" s="110"/>
    </row>
    <row r="1015" spans="1:78" x14ac:dyDescent="0.2">
      <c r="A1015" s="153" t="s">
        <v>2906</v>
      </c>
      <c r="B1015" s="153"/>
      <c r="C1015" s="100"/>
      <c r="D1015" s="68"/>
      <c r="AM1015"/>
      <c r="BO1015" s="154" t="s">
        <v>4419</v>
      </c>
      <c r="BP1015" s="154" t="s">
        <v>3512</v>
      </c>
      <c r="BQ1015" s="110" t="s">
        <v>5440</v>
      </c>
      <c r="BR1015" s="110" t="s">
        <v>5440</v>
      </c>
      <c r="BS1015" s="110" t="s">
        <v>5440</v>
      </c>
      <c r="BT1015" s="110" t="s">
        <v>5440</v>
      </c>
      <c r="BU1015" s="110" t="s">
        <v>5440</v>
      </c>
      <c r="BV1015" s="110" t="s">
        <v>5440</v>
      </c>
      <c r="BW1015" s="110" t="s">
        <v>5832</v>
      </c>
      <c r="BX1015" s="110" t="s">
        <v>14</v>
      </c>
      <c r="BY1015" s="110" t="e">
        <f>VLOOKUP(BO1015,#REF!,10,0)</f>
        <v>#REF!</v>
      </c>
      <c r="BZ1015" s="110"/>
    </row>
    <row r="1016" spans="1:78" x14ac:dyDescent="0.2">
      <c r="A1016" s="153" t="s">
        <v>2908</v>
      </c>
      <c r="B1016" s="153"/>
      <c r="C1016" s="100"/>
      <c r="D1016" s="68"/>
      <c r="AM1016"/>
      <c r="BO1016" s="154" t="s">
        <v>3869</v>
      </c>
      <c r="BP1016" s="154" t="s">
        <v>3512</v>
      </c>
      <c r="BQ1016" s="110" t="s">
        <v>5440</v>
      </c>
      <c r="BR1016" s="110" t="s">
        <v>5440</v>
      </c>
      <c r="BS1016" s="110" t="s">
        <v>5440</v>
      </c>
      <c r="BT1016" s="110" t="s">
        <v>5440</v>
      </c>
      <c r="BU1016" s="110" t="s">
        <v>5440</v>
      </c>
      <c r="BV1016" s="110" t="s">
        <v>5440</v>
      </c>
      <c r="BW1016" s="110" t="s">
        <v>5832</v>
      </c>
      <c r="BX1016" s="110" t="s">
        <v>14</v>
      </c>
      <c r="BY1016" s="110" t="e">
        <f>VLOOKUP(BO1016,#REF!,10,0)</f>
        <v>#REF!</v>
      </c>
      <c r="BZ1016" s="110"/>
    </row>
    <row r="1017" spans="1:78" x14ac:dyDescent="0.2">
      <c r="A1017" s="153" t="s">
        <v>2910</v>
      </c>
      <c r="B1017" s="153"/>
      <c r="C1017" s="100"/>
      <c r="D1017" s="68"/>
      <c r="AM1017"/>
      <c r="BO1017" s="154" t="s">
        <v>2737</v>
      </c>
      <c r="BP1017" s="154" t="s">
        <v>3512</v>
      </c>
      <c r="BQ1017" s="110" t="s">
        <v>5440</v>
      </c>
      <c r="BR1017" s="110" t="s">
        <v>5440</v>
      </c>
      <c r="BS1017" s="110" t="s">
        <v>5440</v>
      </c>
      <c r="BT1017" s="110" t="s">
        <v>5440</v>
      </c>
      <c r="BU1017" s="110" t="s">
        <v>5440</v>
      </c>
      <c r="BV1017" s="110" t="s">
        <v>5440</v>
      </c>
      <c r="BW1017" s="110" t="s">
        <v>5832</v>
      </c>
      <c r="BX1017" s="110" t="s">
        <v>14</v>
      </c>
      <c r="BY1017" s="110" t="e">
        <f>VLOOKUP(BO1017,#REF!,10,0)</f>
        <v>#REF!</v>
      </c>
      <c r="BZ1017" s="110"/>
    </row>
    <row r="1018" spans="1:78" x14ac:dyDescent="0.2">
      <c r="A1018" s="153" t="s">
        <v>2912</v>
      </c>
      <c r="B1018" s="153"/>
      <c r="C1018" s="100"/>
      <c r="D1018" s="68"/>
      <c r="AM1018"/>
      <c r="BO1018" s="154" t="s">
        <v>4825</v>
      </c>
      <c r="BP1018" s="154" t="s">
        <v>3512</v>
      </c>
      <c r="BQ1018" s="110" t="s">
        <v>5440</v>
      </c>
      <c r="BR1018" s="110" t="s">
        <v>5440</v>
      </c>
      <c r="BS1018" s="110" t="s">
        <v>5440</v>
      </c>
      <c r="BT1018" s="110" t="s">
        <v>5440</v>
      </c>
      <c r="BU1018" s="110" t="s">
        <v>5440</v>
      </c>
      <c r="BV1018" s="110" t="s">
        <v>5440</v>
      </c>
      <c r="BW1018" s="110" t="s">
        <v>5832</v>
      </c>
      <c r="BX1018" s="110" t="s">
        <v>14</v>
      </c>
      <c r="BY1018" s="110" t="e">
        <f>VLOOKUP(BO1018,#REF!,10,0)</f>
        <v>#REF!</v>
      </c>
      <c r="BZ1018" s="110"/>
    </row>
    <row r="1019" spans="1:78" x14ac:dyDescent="0.2">
      <c r="A1019" s="153" t="s">
        <v>2914</v>
      </c>
      <c r="B1019" s="153"/>
      <c r="C1019" s="100"/>
      <c r="D1019" s="68"/>
      <c r="AM1019"/>
      <c r="BO1019" s="154" t="s">
        <v>3076</v>
      </c>
      <c r="BP1019" s="154" t="s">
        <v>3512</v>
      </c>
      <c r="BQ1019" s="110" t="s">
        <v>5440</v>
      </c>
      <c r="BR1019" s="110" t="s">
        <v>5440</v>
      </c>
      <c r="BS1019" s="110" t="s">
        <v>5440</v>
      </c>
      <c r="BT1019" s="110" t="s">
        <v>5440</v>
      </c>
      <c r="BU1019" s="110" t="s">
        <v>5440</v>
      </c>
      <c r="BV1019" s="110" t="s">
        <v>5440</v>
      </c>
      <c r="BW1019" s="110" t="s">
        <v>5832</v>
      </c>
      <c r="BX1019" s="110" t="s">
        <v>14</v>
      </c>
      <c r="BY1019" s="110" t="e">
        <f>VLOOKUP(BO1019,#REF!,10,0)</f>
        <v>#REF!</v>
      </c>
      <c r="BZ1019" s="110"/>
    </row>
    <row r="1020" spans="1:78" x14ac:dyDescent="0.2">
      <c r="A1020" s="153" t="s">
        <v>2916</v>
      </c>
      <c r="B1020" s="153"/>
      <c r="C1020" s="100"/>
      <c r="D1020" s="68"/>
      <c r="AM1020"/>
      <c r="BO1020" s="154" t="s">
        <v>4827</v>
      </c>
      <c r="BP1020" s="154" t="s">
        <v>3512</v>
      </c>
      <c r="BQ1020" s="110" t="s">
        <v>5440</v>
      </c>
      <c r="BR1020" s="110" t="s">
        <v>5440</v>
      </c>
      <c r="BS1020" s="110" t="s">
        <v>5440</v>
      </c>
      <c r="BT1020" s="110" t="s">
        <v>5440</v>
      </c>
      <c r="BU1020" s="110" t="s">
        <v>5440</v>
      </c>
      <c r="BV1020" s="110" t="s">
        <v>5440</v>
      </c>
      <c r="BW1020" s="110" t="s">
        <v>5832</v>
      </c>
      <c r="BX1020" s="110" t="s">
        <v>14</v>
      </c>
      <c r="BY1020" s="110" t="e">
        <f>VLOOKUP(BO1020,#REF!,10,0)</f>
        <v>#REF!</v>
      </c>
      <c r="BZ1020" s="110"/>
    </row>
    <row r="1021" spans="1:78" x14ac:dyDescent="0.2">
      <c r="A1021" s="153" t="s">
        <v>2919</v>
      </c>
      <c r="B1021" s="153"/>
      <c r="C1021" s="100"/>
      <c r="D1021" s="68"/>
      <c r="AM1021"/>
      <c r="BO1021" s="154" t="s">
        <v>3212</v>
      </c>
      <c r="BP1021" s="154" t="s">
        <v>3512</v>
      </c>
      <c r="BQ1021" s="110" t="s">
        <v>5440</v>
      </c>
      <c r="BR1021" s="110" t="s">
        <v>5440</v>
      </c>
      <c r="BS1021" s="110" t="s">
        <v>5440</v>
      </c>
      <c r="BT1021" s="110" t="s">
        <v>5440</v>
      </c>
      <c r="BU1021" s="110" t="s">
        <v>5440</v>
      </c>
      <c r="BV1021" s="110" t="s">
        <v>5440</v>
      </c>
      <c r="BW1021" s="110" t="s">
        <v>5832</v>
      </c>
      <c r="BX1021" s="110" t="s">
        <v>14</v>
      </c>
      <c r="BY1021" s="110" t="e">
        <f>VLOOKUP(BO1021,#REF!,10,0)</f>
        <v>#REF!</v>
      </c>
      <c r="BZ1021" s="110"/>
    </row>
    <row r="1022" spans="1:78" x14ac:dyDescent="0.2">
      <c r="A1022" s="153" t="s">
        <v>2922</v>
      </c>
      <c r="B1022" s="153"/>
      <c r="C1022" s="100"/>
      <c r="D1022" s="68"/>
      <c r="AM1022"/>
      <c r="BO1022" s="154" t="s">
        <v>3215</v>
      </c>
      <c r="BP1022" s="154" t="s">
        <v>3512</v>
      </c>
      <c r="BQ1022" s="110" t="s">
        <v>5440</v>
      </c>
      <c r="BR1022" s="110" t="s">
        <v>5440</v>
      </c>
      <c r="BS1022" s="110" t="s">
        <v>5440</v>
      </c>
      <c r="BT1022" s="110" t="s">
        <v>5440</v>
      </c>
      <c r="BU1022" s="110" t="s">
        <v>5440</v>
      </c>
      <c r="BV1022" s="110" t="s">
        <v>5440</v>
      </c>
      <c r="BW1022" s="110" t="s">
        <v>5832</v>
      </c>
      <c r="BX1022" s="110" t="s">
        <v>14</v>
      </c>
      <c r="BY1022" s="110" t="e">
        <f>VLOOKUP(BO1022,#REF!,10,0)</f>
        <v>#REF!</v>
      </c>
      <c r="BZ1022" s="110"/>
    </row>
    <row r="1023" spans="1:78" x14ac:dyDescent="0.2">
      <c r="A1023" s="153" t="s">
        <v>2925</v>
      </c>
      <c r="B1023" s="153"/>
      <c r="C1023" s="100"/>
      <c r="D1023" s="68"/>
      <c r="AM1023"/>
      <c r="BO1023" s="154" t="s">
        <v>6414</v>
      </c>
      <c r="BP1023" s="154" t="s">
        <v>5832</v>
      </c>
      <c r="BQ1023" s="110" t="s">
        <v>5832</v>
      </c>
      <c r="BR1023" s="110" t="s">
        <v>5440</v>
      </c>
      <c r="BS1023" s="110" t="s">
        <v>5440</v>
      </c>
      <c r="BT1023" s="110" t="s">
        <v>5440</v>
      </c>
      <c r="BU1023" s="110" t="s">
        <v>5440</v>
      </c>
      <c r="BV1023" s="110" t="s">
        <v>5440</v>
      </c>
      <c r="BW1023" s="110" t="s">
        <v>5440</v>
      </c>
      <c r="BX1023" s="110" t="s">
        <v>14</v>
      </c>
      <c r="BY1023" s="110" t="e">
        <f>VLOOKUP(BO1023,#REF!,10,0)</f>
        <v>#REF!</v>
      </c>
      <c r="BZ1023" s="110"/>
    </row>
    <row r="1024" spans="1:78" x14ac:dyDescent="0.2">
      <c r="A1024" s="153" t="s">
        <v>2927</v>
      </c>
      <c r="B1024" s="153"/>
      <c r="C1024" s="100"/>
      <c r="D1024" s="68"/>
      <c r="AM1024"/>
      <c r="BO1024" s="154" t="s">
        <v>4258</v>
      </c>
      <c r="BP1024" s="154" t="s">
        <v>3512</v>
      </c>
      <c r="BQ1024" s="110" t="s">
        <v>5440</v>
      </c>
      <c r="BR1024" s="110" t="s">
        <v>5440</v>
      </c>
      <c r="BS1024" s="110" t="s">
        <v>5440</v>
      </c>
      <c r="BT1024" s="110" t="s">
        <v>5440</v>
      </c>
      <c r="BU1024" s="110" t="s">
        <v>5440</v>
      </c>
      <c r="BV1024" s="110" t="s">
        <v>5440</v>
      </c>
      <c r="BW1024" s="110" t="s">
        <v>5832</v>
      </c>
      <c r="BX1024" s="110" t="s">
        <v>14</v>
      </c>
      <c r="BY1024" s="110" t="e">
        <f>VLOOKUP(BO1024,#REF!,10,0)</f>
        <v>#REF!</v>
      </c>
      <c r="BZ1024" s="110"/>
    </row>
    <row r="1025" spans="1:78" x14ac:dyDescent="0.2">
      <c r="A1025" s="153" t="s">
        <v>2930</v>
      </c>
      <c r="B1025" s="153"/>
      <c r="C1025" s="100"/>
      <c r="D1025" s="68"/>
      <c r="AM1025"/>
      <c r="BO1025" s="154" t="s">
        <v>6415</v>
      </c>
      <c r="BP1025" s="154" t="s">
        <v>3512</v>
      </c>
      <c r="BQ1025" s="110" t="s">
        <v>5440</v>
      </c>
      <c r="BR1025" s="110" t="s">
        <v>5440</v>
      </c>
      <c r="BS1025" s="110" t="s">
        <v>5440</v>
      </c>
      <c r="BT1025" s="110" t="s">
        <v>5440</v>
      </c>
      <c r="BU1025" s="110" t="s">
        <v>5440</v>
      </c>
      <c r="BV1025" s="110" t="s">
        <v>5440</v>
      </c>
      <c r="BW1025" s="110" t="s">
        <v>5832</v>
      </c>
      <c r="BX1025" s="110" t="s">
        <v>14</v>
      </c>
      <c r="BY1025" s="110" t="e">
        <f>VLOOKUP(BO1025,#REF!,10,0)</f>
        <v>#REF!</v>
      </c>
      <c r="BZ1025" s="110"/>
    </row>
    <row r="1026" spans="1:78" x14ac:dyDescent="0.2">
      <c r="A1026" s="153" t="s">
        <v>2933</v>
      </c>
      <c r="B1026" s="153"/>
      <c r="C1026" s="100"/>
      <c r="D1026" s="68"/>
      <c r="AM1026"/>
      <c r="BO1026" s="154" t="s">
        <v>4830</v>
      </c>
      <c r="BP1026" s="154" t="s">
        <v>3512</v>
      </c>
      <c r="BQ1026" s="110" t="s">
        <v>5440</v>
      </c>
      <c r="BR1026" s="110" t="s">
        <v>5440</v>
      </c>
      <c r="BS1026" s="110" t="s">
        <v>5440</v>
      </c>
      <c r="BT1026" s="110" t="s">
        <v>5440</v>
      </c>
      <c r="BU1026" s="110" t="s">
        <v>5440</v>
      </c>
      <c r="BV1026" s="110" t="s">
        <v>5440</v>
      </c>
      <c r="BW1026" s="110" t="s">
        <v>5832</v>
      </c>
      <c r="BX1026" s="110" t="s">
        <v>14</v>
      </c>
      <c r="BY1026" s="110" t="e">
        <f>VLOOKUP(BO1026,#REF!,10,0)</f>
        <v>#REF!</v>
      </c>
      <c r="BZ1026" s="110"/>
    </row>
    <row r="1027" spans="1:78" x14ac:dyDescent="0.2">
      <c r="A1027" s="153" t="s">
        <v>2936</v>
      </c>
      <c r="B1027" s="153"/>
      <c r="C1027" s="100"/>
      <c r="D1027" s="68"/>
      <c r="AM1027"/>
      <c r="BO1027" s="154" t="s">
        <v>2427</v>
      </c>
      <c r="BP1027" s="154" t="s">
        <v>3512</v>
      </c>
      <c r="BQ1027" s="110" t="s">
        <v>5440</v>
      </c>
      <c r="BR1027" s="110" t="s">
        <v>5440</v>
      </c>
      <c r="BS1027" s="110" t="s">
        <v>5440</v>
      </c>
      <c r="BT1027" s="110" t="s">
        <v>5440</v>
      </c>
      <c r="BU1027" s="110" t="s">
        <v>5440</v>
      </c>
      <c r="BV1027" s="110" t="s">
        <v>5440</v>
      </c>
      <c r="BW1027" s="110" t="s">
        <v>5832</v>
      </c>
      <c r="BX1027" s="110" t="s">
        <v>14</v>
      </c>
      <c r="BY1027" s="110" t="e">
        <f>VLOOKUP(BO1027,#REF!,10,0)</f>
        <v>#REF!</v>
      </c>
      <c r="BZ1027" s="110"/>
    </row>
    <row r="1028" spans="1:78" x14ac:dyDescent="0.2">
      <c r="A1028" s="153" t="s">
        <v>2939</v>
      </c>
      <c r="B1028" s="153"/>
      <c r="C1028" s="100"/>
      <c r="D1028" s="68"/>
      <c r="AM1028"/>
      <c r="BO1028" s="154" t="s">
        <v>3920</v>
      </c>
      <c r="BP1028" s="154" t="s">
        <v>3512</v>
      </c>
      <c r="BQ1028" s="110" t="s">
        <v>5440</v>
      </c>
      <c r="BR1028" s="110" t="s">
        <v>5440</v>
      </c>
      <c r="BS1028" s="110" t="s">
        <v>5440</v>
      </c>
      <c r="BT1028" s="110" t="s">
        <v>5440</v>
      </c>
      <c r="BU1028" s="110" t="s">
        <v>5440</v>
      </c>
      <c r="BV1028" s="110" t="s">
        <v>5440</v>
      </c>
      <c r="BW1028" s="110" t="s">
        <v>5832</v>
      </c>
      <c r="BX1028" s="110" t="s">
        <v>14</v>
      </c>
      <c r="BY1028" s="110" t="e">
        <f>VLOOKUP(BO1028,#REF!,10,0)</f>
        <v>#REF!</v>
      </c>
      <c r="BZ1028" s="110"/>
    </row>
    <row r="1029" spans="1:78" x14ac:dyDescent="0.2">
      <c r="A1029" s="153" t="s">
        <v>2941</v>
      </c>
      <c r="B1029" s="153"/>
      <c r="C1029" s="100"/>
      <c r="D1029" s="68"/>
      <c r="AM1029"/>
      <c r="BO1029" s="154" t="s">
        <v>3379</v>
      </c>
      <c r="BP1029" s="154" t="s">
        <v>3512</v>
      </c>
      <c r="BQ1029" s="110" t="s">
        <v>5440</v>
      </c>
      <c r="BR1029" s="110" t="s">
        <v>5440</v>
      </c>
      <c r="BS1029" s="110" t="s">
        <v>5440</v>
      </c>
      <c r="BT1029" s="110" t="s">
        <v>5440</v>
      </c>
      <c r="BU1029" s="110" t="s">
        <v>5440</v>
      </c>
      <c r="BV1029" s="110" t="s">
        <v>5440</v>
      </c>
      <c r="BW1029" s="110" t="s">
        <v>5832</v>
      </c>
      <c r="BX1029" s="110" t="s">
        <v>14</v>
      </c>
      <c r="BY1029" s="110" t="e">
        <f>VLOOKUP(BO1029,#REF!,10,0)</f>
        <v>#REF!</v>
      </c>
      <c r="BZ1029" s="110"/>
    </row>
    <row r="1030" spans="1:78" x14ac:dyDescent="0.2">
      <c r="A1030" s="153" t="s">
        <v>2943</v>
      </c>
      <c r="B1030" s="153"/>
      <c r="C1030" s="100"/>
      <c r="D1030" s="68"/>
      <c r="AM1030"/>
      <c r="BO1030" s="154" t="s">
        <v>3790</v>
      </c>
      <c r="BP1030" s="154" t="s">
        <v>3512</v>
      </c>
      <c r="BQ1030" s="110" t="s">
        <v>5440</v>
      </c>
      <c r="BR1030" s="110" t="s">
        <v>5440</v>
      </c>
      <c r="BS1030" s="110" t="s">
        <v>5440</v>
      </c>
      <c r="BT1030" s="110" t="s">
        <v>5440</v>
      </c>
      <c r="BU1030" s="110" t="s">
        <v>5440</v>
      </c>
      <c r="BV1030" s="110" t="s">
        <v>5440</v>
      </c>
      <c r="BW1030" s="110" t="s">
        <v>5832</v>
      </c>
      <c r="BX1030" s="110" t="s">
        <v>14</v>
      </c>
      <c r="BY1030" s="110" t="e">
        <f>VLOOKUP(BO1030,#REF!,10,0)</f>
        <v>#REF!</v>
      </c>
      <c r="BZ1030" s="110"/>
    </row>
    <row r="1031" spans="1:78" x14ac:dyDescent="0.2">
      <c r="A1031" s="153" t="s">
        <v>2945</v>
      </c>
      <c r="B1031" s="153"/>
      <c r="C1031" s="100"/>
      <c r="D1031" s="68"/>
      <c r="AM1031"/>
      <c r="BO1031" s="154" t="s">
        <v>5206</v>
      </c>
      <c r="BP1031" s="154" t="s">
        <v>3512</v>
      </c>
      <c r="BQ1031" s="110" t="s">
        <v>5440</v>
      </c>
      <c r="BR1031" s="110" t="s">
        <v>5440</v>
      </c>
      <c r="BS1031" s="110" t="s">
        <v>5440</v>
      </c>
      <c r="BT1031" s="110" t="s">
        <v>5440</v>
      </c>
      <c r="BU1031" s="110" t="s">
        <v>5440</v>
      </c>
      <c r="BV1031" s="110" t="s">
        <v>5440</v>
      </c>
      <c r="BW1031" s="110" t="s">
        <v>5832</v>
      </c>
      <c r="BX1031" s="110" t="s">
        <v>14</v>
      </c>
      <c r="BY1031" s="110" t="e">
        <f>VLOOKUP(BO1031,#REF!,10,0)</f>
        <v>#REF!</v>
      </c>
      <c r="BZ1031" s="110"/>
    </row>
    <row r="1032" spans="1:78" x14ac:dyDescent="0.2">
      <c r="A1032" s="153" t="s">
        <v>2947</v>
      </c>
      <c r="B1032" s="153"/>
      <c r="C1032" s="100"/>
      <c r="D1032" s="68"/>
      <c r="AM1032"/>
      <c r="BO1032" s="154" t="s">
        <v>6416</v>
      </c>
      <c r="BP1032" s="154" t="s">
        <v>5832</v>
      </c>
      <c r="BQ1032" s="110" t="s">
        <v>5832</v>
      </c>
      <c r="BR1032" s="110" t="s">
        <v>5440</v>
      </c>
      <c r="BS1032" s="110" t="s">
        <v>5440</v>
      </c>
      <c r="BT1032" s="110" t="s">
        <v>5440</v>
      </c>
      <c r="BU1032" s="110" t="s">
        <v>5440</v>
      </c>
      <c r="BV1032" s="110" t="s">
        <v>5440</v>
      </c>
      <c r="BW1032" s="110" t="s">
        <v>5440</v>
      </c>
      <c r="BX1032" s="110" t="s">
        <v>14</v>
      </c>
      <c r="BY1032" s="110" t="e">
        <f>VLOOKUP(BO1032,#REF!,10,0)</f>
        <v>#REF!</v>
      </c>
      <c r="BZ1032" s="110"/>
    </row>
    <row r="1033" spans="1:78" x14ac:dyDescent="0.2">
      <c r="A1033" s="153" t="s">
        <v>2949</v>
      </c>
      <c r="B1033" s="153"/>
      <c r="C1033" s="100"/>
      <c r="D1033" s="68"/>
      <c r="AM1033"/>
      <c r="BO1033" s="154" t="s">
        <v>6417</v>
      </c>
      <c r="BP1033" s="154" t="s">
        <v>5832</v>
      </c>
      <c r="BQ1033" s="110" t="s">
        <v>5832</v>
      </c>
      <c r="BR1033" s="110" t="s">
        <v>5440</v>
      </c>
      <c r="BS1033" s="110" t="s">
        <v>5440</v>
      </c>
      <c r="BT1033" s="110" t="s">
        <v>5440</v>
      </c>
      <c r="BU1033" s="110" t="s">
        <v>5440</v>
      </c>
      <c r="BV1033" s="110" t="s">
        <v>5440</v>
      </c>
      <c r="BW1033" s="110" t="s">
        <v>5440</v>
      </c>
      <c r="BX1033" s="110" t="s">
        <v>14</v>
      </c>
      <c r="BY1033" s="110" t="e">
        <f>VLOOKUP(BO1033,#REF!,10,0)</f>
        <v>#REF!</v>
      </c>
      <c r="BZ1033" s="110"/>
    </row>
    <row r="1034" spans="1:78" x14ac:dyDescent="0.2">
      <c r="A1034" s="153" t="s">
        <v>2951</v>
      </c>
      <c r="B1034" s="153"/>
      <c r="C1034" s="100"/>
      <c r="D1034" s="68"/>
      <c r="AM1034"/>
      <c r="BO1034" s="154" t="s">
        <v>657</v>
      </c>
      <c r="BP1034" s="154" t="s">
        <v>3512</v>
      </c>
      <c r="BQ1034" s="110" t="s">
        <v>5440</v>
      </c>
      <c r="BR1034" s="110" t="s">
        <v>5440</v>
      </c>
      <c r="BS1034" s="110" t="s">
        <v>5440</v>
      </c>
      <c r="BT1034" s="110" t="s">
        <v>5440</v>
      </c>
      <c r="BU1034" s="110" t="s">
        <v>5440</v>
      </c>
      <c r="BV1034" s="110" t="s">
        <v>5440</v>
      </c>
      <c r="BW1034" s="110" t="s">
        <v>5832</v>
      </c>
      <c r="BX1034" s="110" t="s">
        <v>14</v>
      </c>
      <c r="BY1034" s="110" t="e">
        <f>VLOOKUP(BO1034,#REF!,10,0)</f>
        <v>#REF!</v>
      </c>
      <c r="BZ1034" s="110"/>
    </row>
    <row r="1035" spans="1:78" x14ac:dyDescent="0.2">
      <c r="A1035" s="153" t="s">
        <v>2953</v>
      </c>
      <c r="B1035" s="153"/>
      <c r="C1035" s="100"/>
      <c r="D1035" s="68"/>
      <c r="AM1035"/>
      <c r="BO1035" s="154" t="s">
        <v>6418</v>
      </c>
      <c r="BP1035" s="154" t="s">
        <v>3512</v>
      </c>
      <c r="BQ1035" s="110" t="s">
        <v>5440</v>
      </c>
      <c r="BR1035" s="110" t="s">
        <v>5440</v>
      </c>
      <c r="BS1035" s="110" t="s">
        <v>5440</v>
      </c>
      <c r="BT1035" s="110" t="s">
        <v>5440</v>
      </c>
      <c r="BU1035" s="110" t="s">
        <v>5440</v>
      </c>
      <c r="BV1035" s="110" t="s">
        <v>5440</v>
      </c>
      <c r="BW1035" s="110" t="s">
        <v>5832</v>
      </c>
      <c r="BX1035" s="110" t="s">
        <v>14</v>
      </c>
      <c r="BY1035" s="110" t="e">
        <f>VLOOKUP(BO1035,#REF!,10,0)</f>
        <v>#REF!</v>
      </c>
      <c r="BZ1035" s="110"/>
    </row>
    <row r="1036" spans="1:78" x14ac:dyDescent="0.2">
      <c r="A1036" s="153" t="s">
        <v>2955</v>
      </c>
      <c r="B1036" s="153"/>
      <c r="C1036" s="100"/>
      <c r="D1036" s="68"/>
      <c r="AM1036"/>
      <c r="BO1036" s="154" t="s">
        <v>6419</v>
      </c>
      <c r="BP1036" s="154" t="s">
        <v>3512</v>
      </c>
      <c r="BQ1036" s="110" t="s">
        <v>5440</v>
      </c>
      <c r="BR1036" s="110" t="s">
        <v>5440</v>
      </c>
      <c r="BS1036" s="110" t="s">
        <v>5440</v>
      </c>
      <c r="BT1036" s="110" t="s">
        <v>5440</v>
      </c>
      <c r="BU1036" s="110" t="s">
        <v>5440</v>
      </c>
      <c r="BV1036" s="110" t="s">
        <v>5440</v>
      </c>
      <c r="BW1036" s="110" t="s">
        <v>5832</v>
      </c>
      <c r="BX1036" s="110" t="s">
        <v>14</v>
      </c>
      <c r="BY1036" s="110" t="e">
        <f>VLOOKUP(BO1036,#REF!,10,0)</f>
        <v>#REF!</v>
      </c>
      <c r="BZ1036" s="110"/>
    </row>
    <row r="1037" spans="1:78" x14ac:dyDescent="0.2">
      <c r="A1037" s="153" t="s">
        <v>2957</v>
      </c>
      <c r="B1037" s="153"/>
      <c r="C1037" s="100"/>
      <c r="D1037" s="68"/>
      <c r="AM1037"/>
      <c r="BO1037" s="154" t="s">
        <v>6420</v>
      </c>
      <c r="BP1037" s="154" t="s">
        <v>3512</v>
      </c>
      <c r="BQ1037" s="110" t="s">
        <v>5440</v>
      </c>
      <c r="BR1037" s="110" t="s">
        <v>5440</v>
      </c>
      <c r="BS1037" s="110" t="s">
        <v>5440</v>
      </c>
      <c r="BT1037" s="110" t="s">
        <v>5440</v>
      </c>
      <c r="BU1037" s="110" t="s">
        <v>5440</v>
      </c>
      <c r="BV1037" s="110" t="s">
        <v>5440</v>
      </c>
      <c r="BW1037" s="110" t="s">
        <v>5832</v>
      </c>
      <c r="BX1037" s="110" t="s">
        <v>14</v>
      </c>
      <c r="BY1037" s="110" t="e">
        <f>VLOOKUP(BO1037,#REF!,10,0)</f>
        <v>#REF!</v>
      </c>
      <c r="BZ1037" s="110"/>
    </row>
    <row r="1038" spans="1:78" x14ac:dyDescent="0.2">
      <c r="A1038" s="153" t="s">
        <v>2959</v>
      </c>
      <c r="B1038" s="153"/>
      <c r="C1038" s="100"/>
      <c r="D1038" s="68"/>
      <c r="AM1038"/>
      <c r="BO1038" s="154" t="s">
        <v>4910</v>
      </c>
      <c r="BP1038" s="154" t="s">
        <v>3512</v>
      </c>
      <c r="BQ1038" s="110" t="s">
        <v>5440</v>
      </c>
      <c r="BR1038" s="110" t="s">
        <v>5440</v>
      </c>
      <c r="BS1038" s="110" t="s">
        <v>5440</v>
      </c>
      <c r="BT1038" s="110" t="s">
        <v>5440</v>
      </c>
      <c r="BU1038" s="110" t="s">
        <v>5440</v>
      </c>
      <c r="BV1038" s="110" t="s">
        <v>5440</v>
      </c>
      <c r="BW1038" s="110" t="s">
        <v>5832</v>
      </c>
      <c r="BX1038" s="110" t="s">
        <v>14</v>
      </c>
      <c r="BY1038" s="110" t="e">
        <f>VLOOKUP(BO1038,#REF!,10,0)</f>
        <v>#REF!</v>
      </c>
      <c r="BZ1038" s="110"/>
    </row>
    <row r="1039" spans="1:78" x14ac:dyDescent="0.2">
      <c r="A1039" s="153" t="s">
        <v>2961</v>
      </c>
      <c r="B1039" s="153"/>
      <c r="C1039" s="100"/>
      <c r="D1039" s="68"/>
      <c r="AM1039"/>
      <c r="BO1039" s="154" t="s">
        <v>1356</v>
      </c>
      <c r="BP1039" s="154" t="s">
        <v>3512</v>
      </c>
      <c r="BQ1039" s="110" t="s">
        <v>5440</v>
      </c>
      <c r="BR1039" s="110" t="s">
        <v>5440</v>
      </c>
      <c r="BS1039" s="110" t="s">
        <v>5440</v>
      </c>
      <c r="BT1039" s="110" t="s">
        <v>5440</v>
      </c>
      <c r="BU1039" s="110" t="s">
        <v>5440</v>
      </c>
      <c r="BV1039" s="110" t="s">
        <v>5440</v>
      </c>
      <c r="BW1039" s="110" t="s">
        <v>5832</v>
      </c>
      <c r="BX1039" s="110" t="s">
        <v>14</v>
      </c>
      <c r="BY1039" s="110" t="e">
        <f>VLOOKUP(BO1039,#REF!,10,0)</f>
        <v>#REF!</v>
      </c>
      <c r="BZ1039" s="110"/>
    </row>
    <row r="1040" spans="1:78" x14ac:dyDescent="0.2">
      <c r="A1040" s="153" t="s">
        <v>2964</v>
      </c>
      <c r="B1040" s="153"/>
      <c r="C1040" s="100"/>
      <c r="D1040" s="68"/>
      <c r="AM1040"/>
      <c r="BO1040" s="154" t="s">
        <v>3079</v>
      </c>
      <c r="BP1040" s="154" t="s">
        <v>3512</v>
      </c>
      <c r="BQ1040" s="110" t="s">
        <v>5440</v>
      </c>
      <c r="BR1040" s="110" t="s">
        <v>5440</v>
      </c>
      <c r="BS1040" s="110" t="s">
        <v>5440</v>
      </c>
      <c r="BT1040" s="110" t="s">
        <v>5440</v>
      </c>
      <c r="BU1040" s="110" t="s">
        <v>5440</v>
      </c>
      <c r="BV1040" s="110" t="s">
        <v>5440</v>
      </c>
      <c r="BW1040" s="110" t="s">
        <v>5832</v>
      </c>
      <c r="BX1040" s="110" t="s">
        <v>14</v>
      </c>
      <c r="BY1040" s="110" t="e">
        <f>VLOOKUP(BO1040,#REF!,10,0)</f>
        <v>#REF!</v>
      </c>
      <c r="BZ1040" s="110"/>
    </row>
    <row r="1041" spans="1:78" x14ac:dyDescent="0.2">
      <c r="A1041" s="153" t="s">
        <v>2966</v>
      </c>
      <c r="B1041" s="153"/>
      <c r="C1041" s="100"/>
      <c r="D1041" s="68"/>
      <c r="AM1041"/>
      <c r="BO1041" s="154" t="s">
        <v>3217</v>
      </c>
      <c r="BP1041" s="154" t="s">
        <v>3512</v>
      </c>
      <c r="BQ1041" s="110" t="s">
        <v>5440</v>
      </c>
      <c r="BR1041" s="110" t="s">
        <v>5440</v>
      </c>
      <c r="BS1041" s="110" t="s">
        <v>5440</v>
      </c>
      <c r="BT1041" s="110" t="s">
        <v>5440</v>
      </c>
      <c r="BU1041" s="110" t="s">
        <v>5440</v>
      </c>
      <c r="BV1041" s="110" t="s">
        <v>5440</v>
      </c>
      <c r="BW1041" s="110" t="s">
        <v>5832</v>
      </c>
      <c r="BX1041" s="110" t="s">
        <v>14</v>
      </c>
      <c r="BY1041" s="110" t="e">
        <f>VLOOKUP(BO1041,#REF!,10,0)</f>
        <v>#REF!</v>
      </c>
      <c r="BZ1041" s="110"/>
    </row>
    <row r="1042" spans="1:78" x14ac:dyDescent="0.2">
      <c r="A1042" s="153" t="s">
        <v>2968</v>
      </c>
      <c r="B1042" s="153"/>
      <c r="C1042" s="100"/>
      <c r="D1042" s="68"/>
      <c r="AM1042"/>
      <c r="BO1042" s="154" t="s">
        <v>6421</v>
      </c>
      <c r="BP1042" s="154" t="s">
        <v>3512</v>
      </c>
      <c r="BQ1042" s="110" t="s">
        <v>5440</v>
      </c>
      <c r="BR1042" s="110" t="s">
        <v>5440</v>
      </c>
      <c r="BS1042" s="110" t="s">
        <v>5440</v>
      </c>
      <c r="BT1042" s="110" t="s">
        <v>5440</v>
      </c>
      <c r="BU1042" s="110" t="s">
        <v>5440</v>
      </c>
      <c r="BV1042" s="110" t="s">
        <v>5440</v>
      </c>
      <c r="BW1042" s="110" t="s">
        <v>5832</v>
      </c>
      <c r="BX1042" s="110" t="s">
        <v>14</v>
      </c>
      <c r="BY1042" s="110" t="e">
        <f>VLOOKUP(BO1042,#REF!,10,0)</f>
        <v>#REF!</v>
      </c>
      <c r="BZ1042" s="110"/>
    </row>
    <row r="1043" spans="1:78" x14ac:dyDescent="0.2">
      <c r="A1043" s="153" t="s">
        <v>2970</v>
      </c>
      <c r="B1043" s="153"/>
      <c r="C1043" s="100"/>
      <c r="D1043" s="68"/>
      <c r="AM1043"/>
      <c r="BO1043" s="154" t="s">
        <v>4787</v>
      </c>
      <c r="BP1043" s="154" t="s">
        <v>3512</v>
      </c>
      <c r="BQ1043" s="110" t="s">
        <v>5440</v>
      </c>
      <c r="BR1043" s="110" t="s">
        <v>5440</v>
      </c>
      <c r="BS1043" s="110" t="s">
        <v>5440</v>
      </c>
      <c r="BT1043" s="110" t="s">
        <v>5440</v>
      </c>
      <c r="BU1043" s="110" t="s">
        <v>5440</v>
      </c>
      <c r="BV1043" s="110" t="s">
        <v>5440</v>
      </c>
      <c r="BW1043" s="110" t="s">
        <v>5832</v>
      </c>
      <c r="BX1043" s="110" t="s">
        <v>14</v>
      </c>
      <c r="BY1043" s="110" t="e">
        <f>VLOOKUP(BO1043,#REF!,10,0)</f>
        <v>#REF!</v>
      </c>
      <c r="BZ1043" s="110"/>
    </row>
    <row r="1044" spans="1:78" x14ac:dyDescent="0.2">
      <c r="A1044" s="153" t="s">
        <v>2972</v>
      </c>
      <c r="B1044" s="153"/>
      <c r="C1044" s="100"/>
      <c r="D1044" s="68"/>
      <c r="AM1044"/>
      <c r="BO1044" s="154" t="s">
        <v>1358</v>
      </c>
      <c r="BP1044" s="154" t="s">
        <v>3512</v>
      </c>
      <c r="BQ1044" s="110" t="s">
        <v>5440</v>
      </c>
      <c r="BR1044" s="110" t="s">
        <v>5440</v>
      </c>
      <c r="BS1044" s="110" t="s">
        <v>5440</v>
      </c>
      <c r="BT1044" s="110" t="s">
        <v>5440</v>
      </c>
      <c r="BU1044" s="110" t="s">
        <v>5440</v>
      </c>
      <c r="BV1044" s="110" t="s">
        <v>5440</v>
      </c>
      <c r="BW1044" s="110" t="s">
        <v>5832</v>
      </c>
      <c r="BX1044" s="110" t="s">
        <v>14</v>
      </c>
      <c r="BY1044" s="110" t="e">
        <f>VLOOKUP(BO1044,#REF!,10,0)</f>
        <v>#REF!</v>
      </c>
      <c r="BZ1044" s="110"/>
    </row>
    <row r="1045" spans="1:78" x14ac:dyDescent="0.2">
      <c r="A1045" s="153" t="s">
        <v>2974</v>
      </c>
      <c r="B1045" s="153"/>
      <c r="C1045" s="100"/>
      <c r="D1045" s="68"/>
      <c r="AM1045"/>
      <c r="BO1045" s="154" t="s">
        <v>6422</v>
      </c>
      <c r="BP1045" s="154" t="s">
        <v>5832</v>
      </c>
      <c r="BQ1045" s="110" t="s">
        <v>5440</v>
      </c>
      <c r="BR1045" s="110" t="s">
        <v>5440</v>
      </c>
      <c r="BS1045" s="110" t="s">
        <v>5832</v>
      </c>
      <c r="BT1045" s="110" t="s">
        <v>5832</v>
      </c>
      <c r="BU1045" s="110" t="s">
        <v>5440</v>
      </c>
      <c r="BV1045" s="110" t="s">
        <v>5440</v>
      </c>
      <c r="BW1045" s="110" t="s">
        <v>5440</v>
      </c>
      <c r="BX1045" s="110" t="s">
        <v>14</v>
      </c>
      <c r="BY1045" s="110" t="e">
        <f>VLOOKUP(BO1045,#REF!,10,0)</f>
        <v>#REF!</v>
      </c>
      <c r="BZ1045" s="110"/>
    </row>
    <row r="1046" spans="1:78" x14ac:dyDescent="0.2">
      <c r="A1046" s="153" t="s">
        <v>2976</v>
      </c>
      <c r="B1046" s="153"/>
      <c r="C1046" s="100"/>
      <c r="D1046" s="68"/>
      <c r="AM1046"/>
      <c r="BO1046" s="154" t="s">
        <v>769</v>
      </c>
      <c r="BP1046" s="154" t="s">
        <v>3512</v>
      </c>
      <c r="BQ1046" s="110" t="s">
        <v>5440</v>
      </c>
      <c r="BR1046" s="110" t="s">
        <v>5440</v>
      </c>
      <c r="BS1046" s="110" t="s">
        <v>5440</v>
      </c>
      <c r="BT1046" s="110" t="s">
        <v>5440</v>
      </c>
      <c r="BU1046" s="110" t="s">
        <v>5440</v>
      </c>
      <c r="BV1046" s="110" t="s">
        <v>5440</v>
      </c>
      <c r="BW1046" s="110" t="s">
        <v>5832</v>
      </c>
      <c r="BX1046" s="110" t="s">
        <v>14</v>
      </c>
      <c r="BY1046" s="110" t="e">
        <f>VLOOKUP(BO1046,#REF!,10,0)</f>
        <v>#REF!</v>
      </c>
      <c r="BZ1046" s="110"/>
    </row>
    <row r="1047" spans="1:78" x14ac:dyDescent="0.2">
      <c r="A1047" s="153" t="s">
        <v>2978</v>
      </c>
      <c r="B1047" s="153"/>
      <c r="C1047" s="100"/>
      <c r="D1047" s="68"/>
      <c r="AM1047"/>
      <c r="BO1047" s="154" t="s">
        <v>3950</v>
      </c>
      <c r="BP1047" s="154" t="s">
        <v>3512</v>
      </c>
      <c r="BQ1047" s="110" t="s">
        <v>5440</v>
      </c>
      <c r="BR1047" s="110" t="s">
        <v>5440</v>
      </c>
      <c r="BS1047" s="110" t="s">
        <v>5440</v>
      </c>
      <c r="BT1047" s="110" t="s">
        <v>5440</v>
      </c>
      <c r="BU1047" s="110" t="s">
        <v>5440</v>
      </c>
      <c r="BV1047" s="110" t="s">
        <v>5440</v>
      </c>
      <c r="BW1047" s="110" t="s">
        <v>5832</v>
      </c>
      <c r="BX1047" s="110" t="s">
        <v>14</v>
      </c>
      <c r="BY1047" s="110" t="e">
        <f>VLOOKUP(BO1047,#REF!,10,0)</f>
        <v>#REF!</v>
      </c>
      <c r="BZ1047" s="110"/>
    </row>
    <row r="1048" spans="1:78" x14ac:dyDescent="0.2">
      <c r="A1048" s="153" t="s">
        <v>2980</v>
      </c>
      <c r="B1048" s="153"/>
      <c r="C1048" s="100"/>
      <c r="D1048" s="68"/>
      <c r="AM1048"/>
      <c r="BO1048" s="154" t="s">
        <v>537</v>
      </c>
      <c r="BP1048" s="154" t="s">
        <v>5832</v>
      </c>
      <c r="BQ1048" s="110" t="s">
        <v>5440</v>
      </c>
      <c r="BR1048" s="110" t="s">
        <v>5440</v>
      </c>
      <c r="BS1048" s="110" t="s">
        <v>5832</v>
      </c>
      <c r="BT1048" s="110" t="s">
        <v>5440</v>
      </c>
      <c r="BU1048" s="110" t="s">
        <v>5440</v>
      </c>
      <c r="BV1048" s="110" t="s">
        <v>5440</v>
      </c>
      <c r="BW1048" s="110" t="s">
        <v>5832</v>
      </c>
      <c r="BX1048" s="110" t="s">
        <v>14</v>
      </c>
      <c r="BY1048" s="110" t="e">
        <f>VLOOKUP(BO1048,#REF!,10,0)</f>
        <v>#REF!</v>
      </c>
      <c r="BZ1048" s="110"/>
    </row>
    <row r="1049" spans="1:78" x14ac:dyDescent="0.2">
      <c r="A1049" s="153" t="s">
        <v>2982</v>
      </c>
      <c r="B1049" s="153"/>
      <c r="C1049" s="100"/>
      <c r="D1049" s="68"/>
      <c r="AM1049"/>
      <c r="BO1049" s="154" t="s">
        <v>1527</v>
      </c>
      <c r="BP1049" s="154" t="s">
        <v>3512</v>
      </c>
      <c r="BQ1049" s="110" t="s">
        <v>5440</v>
      </c>
      <c r="BR1049" s="110" t="s">
        <v>5440</v>
      </c>
      <c r="BS1049" s="110" t="s">
        <v>5440</v>
      </c>
      <c r="BT1049" s="110" t="s">
        <v>5440</v>
      </c>
      <c r="BU1049" s="110" t="s">
        <v>5440</v>
      </c>
      <c r="BV1049" s="110" t="s">
        <v>5440</v>
      </c>
      <c r="BW1049" s="110" t="s">
        <v>5832</v>
      </c>
      <c r="BX1049" s="110" t="s">
        <v>14</v>
      </c>
      <c r="BY1049" s="110" t="e">
        <f>VLOOKUP(BO1049,#REF!,10,0)</f>
        <v>#REF!</v>
      </c>
      <c r="BZ1049" s="110"/>
    </row>
    <row r="1050" spans="1:78" x14ac:dyDescent="0.2">
      <c r="A1050" s="153" t="s">
        <v>2984</v>
      </c>
      <c r="B1050" s="153"/>
      <c r="C1050" s="100"/>
      <c r="D1050" s="68"/>
      <c r="AM1050"/>
      <c r="BO1050" s="154" t="s">
        <v>6423</v>
      </c>
      <c r="BP1050" s="154" t="s">
        <v>5832</v>
      </c>
      <c r="BQ1050" s="110" t="s">
        <v>5440</v>
      </c>
      <c r="BR1050" s="110" t="s">
        <v>5440</v>
      </c>
      <c r="BS1050" s="110" t="s">
        <v>5832</v>
      </c>
      <c r="BT1050" s="110" t="s">
        <v>5832</v>
      </c>
      <c r="BU1050" s="110" t="s">
        <v>5440</v>
      </c>
      <c r="BV1050" s="110" t="s">
        <v>5440</v>
      </c>
      <c r="BW1050" s="110" t="s">
        <v>5440</v>
      </c>
      <c r="BX1050" s="110" t="s">
        <v>14</v>
      </c>
      <c r="BY1050" s="110" t="e">
        <f>VLOOKUP(BO1050,#REF!,10,0)</f>
        <v>#REF!</v>
      </c>
      <c r="BZ1050" s="110"/>
    </row>
    <row r="1051" spans="1:78" x14ac:dyDescent="0.2">
      <c r="A1051" s="153" t="s">
        <v>2987</v>
      </c>
      <c r="B1051" s="153"/>
      <c r="C1051" s="100"/>
      <c r="D1051" s="68"/>
      <c r="AM1051"/>
      <c r="BO1051" s="154" t="s">
        <v>540</v>
      </c>
      <c r="BP1051" s="154" t="s">
        <v>3512</v>
      </c>
      <c r="BQ1051" s="110" t="s">
        <v>5440</v>
      </c>
      <c r="BR1051" s="110" t="s">
        <v>5440</v>
      </c>
      <c r="BS1051" s="110" t="s">
        <v>5440</v>
      </c>
      <c r="BT1051" s="110" t="s">
        <v>5440</v>
      </c>
      <c r="BU1051" s="110" t="s">
        <v>5440</v>
      </c>
      <c r="BV1051" s="110" t="s">
        <v>5440</v>
      </c>
      <c r="BW1051" s="110" t="s">
        <v>5832</v>
      </c>
      <c r="BX1051" s="110" t="s">
        <v>14</v>
      </c>
      <c r="BY1051" s="110" t="e">
        <f>VLOOKUP(BO1051,#REF!,10,0)</f>
        <v>#REF!</v>
      </c>
      <c r="BZ1051" s="110"/>
    </row>
    <row r="1052" spans="1:78" x14ac:dyDescent="0.2">
      <c r="A1052" s="153" t="s">
        <v>2990</v>
      </c>
      <c r="B1052" s="153"/>
      <c r="C1052" s="100"/>
      <c r="D1052" s="68"/>
      <c r="AM1052"/>
      <c r="BO1052" s="154" t="s">
        <v>2189</v>
      </c>
      <c r="BP1052" s="154" t="s">
        <v>3512</v>
      </c>
      <c r="BQ1052" s="110" t="s">
        <v>5440</v>
      </c>
      <c r="BR1052" s="110" t="s">
        <v>5440</v>
      </c>
      <c r="BS1052" s="110" t="s">
        <v>5440</v>
      </c>
      <c r="BT1052" s="110" t="s">
        <v>5440</v>
      </c>
      <c r="BU1052" s="110" t="s">
        <v>5440</v>
      </c>
      <c r="BV1052" s="110" t="s">
        <v>5440</v>
      </c>
      <c r="BW1052" s="110" t="s">
        <v>5832</v>
      </c>
      <c r="BX1052" s="110" t="s">
        <v>14</v>
      </c>
      <c r="BY1052" s="110" t="e">
        <f>VLOOKUP(BO1052,#REF!,10,0)</f>
        <v>#REF!</v>
      </c>
      <c r="BZ1052" s="110"/>
    </row>
    <row r="1053" spans="1:78" x14ac:dyDescent="0.2">
      <c r="A1053" s="153" t="s">
        <v>2993</v>
      </c>
      <c r="B1053" s="153"/>
      <c r="C1053" s="100"/>
      <c r="D1053" s="68"/>
      <c r="AM1053"/>
      <c r="BO1053" s="154" t="s">
        <v>2809</v>
      </c>
      <c r="BP1053" s="154" t="s">
        <v>3512</v>
      </c>
      <c r="BQ1053" s="110" t="s">
        <v>5440</v>
      </c>
      <c r="BR1053" s="110" t="s">
        <v>5440</v>
      </c>
      <c r="BS1053" s="110" t="s">
        <v>5440</v>
      </c>
      <c r="BT1053" s="110" t="s">
        <v>5440</v>
      </c>
      <c r="BU1053" s="110" t="s">
        <v>5440</v>
      </c>
      <c r="BV1053" s="110" t="s">
        <v>5440</v>
      </c>
      <c r="BW1053" s="110" t="s">
        <v>5832</v>
      </c>
      <c r="BX1053" s="110" t="s">
        <v>14</v>
      </c>
      <c r="BY1053" s="110" t="e">
        <f>VLOOKUP(BO1053,#REF!,10,0)</f>
        <v>#REF!</v>
      </c>
      <c r="BZ1053" s="110"/>
    </row>
    <row r="1054" spans="1:78" x14ac:dyDescent="0.2">
      <c r="A1054" s="153" t="s">
        <v>2996</v>
      </c>
      <c r="B1054" s="153"/>
      <c r="C1054" s="100"/>
      <c r="D1054" s="68"/>
      <c r="AM1054"/>
      <c r="BO1054" s="154" t="s">
        <v>3632</v>
      </c>
      <c r="BP1054" s="154" t="s">
        <v>3512</v>
      </c>
      <c r="BQ1054" s="110" t="s">
        <v>5440</v>
      </c>
      <c r="BR1054" s="110" t="s">
        <v>5440</v>
      </c>
      <c r="BS1054" s="110" t="s">
        <v>5440</v>
      </c>
      <c r="BT1054" s="110" t="s">
        <v>5440</v>
      </c>
      <c r="BU1054" s="110" t="s">
        <v>5440</v>
      </c>
      <c r="BV1054" s="110" t="s">
        <v>5440</v>
      </c>
      <c r="BW1054" s="110" t="s">
        <v>5832</v>
      </c>
      <c r="BX1054" s="110" t="s">
        <v>14</v>
      </c>
      <c r="BY1054" s="110" t="e">
        <f>VLOOKUP(BO1054,#REF!,10,0)</f>
        <v>#REF!</v>
      </c>
      <c r="BZ1054" s="110"/>
    </row>
    <row r="1055" spans="1:78" x14ac:dyDescent="0.2">
      <c r="A1055" s="153" t="s">
        <v>2999</v>
      </c>
      <c r="B1055" s="153"/>
      <c r="C1055" s="100"/>
      <c r="D1055" s="68"/>
      <c r="AM1055"/>
      <c r="BO1055" s="154" t="s">
        <v>771</v>
      </c>
      <c r="BP1055" s="154" t="s">
        <v>3512</v>
      </c>
      <c r="BQ1055" s="110" t="s">
        <v>5440</v>
      </c>
      <c r="BR1055" s="110" t="s">
        <v>5440</v>
      </c>
      <c r="BS1055" s="110" t="s">
        <v>5440</v>
      </c>
      <c r="BT1055" s="110" t="s">
        <v>5440</v>
      </c>
      <c r="BU1055" s="110" t="s">
        <v>5440</v>
      </c>
      <c r="BV1055" s="110" t="s">
        <v>5440</v>
      </c>
      <c r="BW1055" s="110" t="s">
        <v>5832</v>
      </c>
      <c r="BX1055" s="110" t="s">
        <v>14</v>
      </c>
      <c r="BY1055" s="110" t="e">
        <f>VLOOKUP(BO1055,#REF!,10,0)</f>
        <v>#REF!</v>
      </c>
      <c r="BZ1055" s="110"/>
    </row>
    <row r="1056" spans="1:78" x14ac:dyDescent="0.2">
      <c r="A1056" s="153" t="s">
        <v>3002</v>
      </c>
      <c r="B1056" s="153"/>
      <c r="C1056" s="100"/>
      <c r="D1056" s="68"/>
      <c r="AM1056"/>
      <c r="BO1056" s="154" t="s">
        <v>6424</v>
      </c>
      <c r="BP1056" s="154" t="s">
        <v>3512</v>
      </c>
      <c r="BQ1056" s="110" t="s">
        <v>5440</v>
      </c>
      <c r="BR1056" s="110" t="s">
        <v>5440</v>
      </c>
      <c r="BS1056" s="110" t="s">
        <v>5440</v>
      </c>
      <c r="BT1056" s="110" t="s">
        <v>5440</v>
      </c>
      <c r="BU1056" s="110" t="s">
        <v>5832</v>
      </c>
      <c r="BV1056" s="110" t="s">
        <v>5440</v>
      </c>
      <c r="BW1056" s="110" t="s">
        <v>5440</v>
      </c>
      <c r="BX1056" s="110" t="s">
        <v>14</v>
      </c>
      <c r="BY1056" s="110" t="e">
        <f>VLOOKUP(BO1056,#REF!,10,0)</f>
        <v>#REF!</v>
      </c>
      <c r="BZ1056" s="149"/>
    </row>
    <row r="1057" spans="1:78" x14ac:dyDescent="0.2">
      <c r="A1057" s="153" t="s">
        <v>3004</v>
      </c>
      <c r="B1057" s="153"/>
      <c r="C1057" s="100"/>
      <c r="D1057" s="68"/>
      <c r="AM1057"/>
      <c r="BO1057" s="154" t="s">
        <v>6425</v>
      </c>
      <c r="BP1057" s="154" t="s">
        <v>3512</v>
      </c>
      <c r="BQ1057" s="110" t="s">
        <v>5440</v>
      </c>
      <c r="BR1057" s="110" t="s">
        <v>5440</v>
      </c>
      <c r="BS1057" s="110" t="s">
        <v>5440</v>
      </c>
      <c r="BT1057" s="110" t="s">
        <v>5440</v>
      </c>
      <c r="BU1057" s="110" t="s">
        <v>5440</v>
      </c>
      <c r="BV1057" s="110" t="s">
        <v>5440</v>
      </c>
      <c r="BW1057" s="110" t="s">
        <v>5832</v>
      </c>
      <c r="BX1057" s="110" t="s">
        <v>14</v>
      </c>
      <c r="BY1057" s="110" t="e">
        <f>VLOOKUP(BO1057,#REF!,10,0)</f>
        <v>#REF!</v>
      </c>
      <c r="BZ1057" s="110"/>
    </row>
    <row r="1058" spans="1:78" x14ac:dyDescent="0.2">
      <c r="A1058" s="153" t="s">
        <v>3006</v>
      </c>
      <c r="B1058" s="153"/>
      <c r="C1058" s="100"/>
      <c r="D1058" s="68"/>
      <c r="AM1058"/>
      <c r="BO1058" s="154" t="s">
        <v>2623</v>
      </c>
      <c r="BP1058" s="154" t="s">
        <v>3512</v>
      </c>
      <c r="BQ1058" s="110" t="s">
        <v>5440</v>
      </c>
      <c r="BR1058" s="110" t="s">
        <v>5440</v>
      </c>
      <c r="BS1058" s="110" t="s">
        <v>5440</v>
      </c>
      <c r="BT1058" s="110" t="s">
        <v>5440</v>
      </c>
      <c r="BU1058" s="110" t="s">
        <v>5440</v>
      </c>
      <c r="BV1058" s="110" t="s">
        <v>5440</v>
      </c>
      <c r="BW1058" s="110" t="s">
        <v>5832</v>
      </c>
      <c r="BX1058" s="110" t="s">
        <v>14</v>
      </c>
      <c r="BY1058" s="110" t="e">
        <f>VLOOKUP(BO1058,#REF!,10,0)</f>
        <v>#REF!</v>
      </c>
      <c r="BZ1058" s="110"/>
    </row>
    <row r="1059" spans="1:78" x14ac:dyDescent="0.2">
      <c r="A1059" s="153" t="s">
        <v>3009</v>
      </c>
      <c r="B1059" s="153"/>
      <c r="C1059" s="100"/>
      <c r="D1059" s="68"/>
      <c r="AM1059"/>
      <c r="BO1059" s="154" t="s">
        <v>2625</v>
      </c>
      <c r="BP1059" s="154" t="s">
        <v>3512</v>
      </c>
      <c r="BQ1059" s="110" t="s">
        <v>5440</v>
      </c>
      <c r="BR1059" s="110" t="s">
        <v>5440</v>
      </c>
      <c r="BS1059" s="110" t="s">
        <v>5440</v>
      </c>
      <c r="BT1059" s="110" t="s">
        <v>5440</v>
      </c>
      <c r="BU1059" s="110" t="s">
        <v>5440</v>
      </c>
      <c r="BV1059" s="110" t="s">
        <v>5440</v>
      </c>
      <c r="BW1059" s="110" t="s">
        <v>5832</v>
      </c>
      <c r="BX1059" s="110" t="s">
        <v>14</v>
      </c>
      <c r="BY1059" s="110" t="e">
        <f>VLOOKUP(BO1059,#REF!,10,0)</f>
        <v>#REF!</v>
      </c>
      <c r="BZ1059" s="110"/>
    </row>
    <row r="1060" spans="1:78" x14ac:dyDescent="0.2">
      <c r="A1060" s="153" t="s">
        <v>3012</v>
      </c>
      <c r="B1060" s="153"/>
      <c r="C1060" s="100"/>
      <c r="D1060" s="68"/>
      <c r="AM1060"/>
      <c r="BO1060" s="154" t="s">
        <v>2191</v>
      </c>
      <c r="BP1060" s="154" t="s">
        <v>3512</v>
      </c>
      <c r="BQ1060" s="110" t="s">
        <v>5440</v>
      </c>
      <c r="BR1060" s="110" t="s">
        <v>5440</v>
      </c>
      <c r="BS1060" s="110" t="s">
        <v>5440</v>
      </c>
      <c r="BT1060" s="110" t="s">
        <v>5440</v>
      </c>
      <c r="BU1060" s="110" t="s">
        <v>5440</v>
      </c>
      <c r="BV1060" s="110" t="s">
        <v>5440</v>
      </c>
      <c r="BW1060" s="110" t="s">
        <v>5832</v>
      </c>
      <c r="BX1060" s="110" t="s">
        <v>14</v>
      </c>
      <c r="BY1060" s="110" t="e">
        <f>VLOOKUP(BO1060,#REF!,10,0)</f>
        <v>#REF!</v>
      </c>
      <c r="BZ1060" s="110"/>
    </row>
    <row r="1061" spans="1:78" x14ac:dyDescent="0.2">
      <c r="A1061" s="153" t="s">
        <v>3014</v>
      </c>
      <c r="B1061" s="153"/>
      <c r="C1061" s="100"/>
      <c r="D1061" s="68"/>
      <c r="AM1061"/>
      <c r="BO1061" s="154" t="s">
        <v>3221</v>
      </c>
      <c r="BP1061" s="154" t="s">
        <v>3512</v>
      </c>
      <c r="BQ1061" s="110" t="s">
        <v>5440</v>
      </c>
      <c r="BR1061" s="110" t="s">
        <v>5440</v>
      </c>
      <c r="BS1061" s="110" t="s">
        <v>5440</v>
      </c>
      <c r="BT1061" s="110" t="s">
        <v>5440</v>
      </c>
      <c r="BU1061" s="110" t="s">
        <v>5440</v>
      </c>
      <c r="BV1061" s="110" t="s">
        <v>5440</v>
      </c>
      <c r="BW1061" s="110" t="s">
        <v>5832</v>
      </c>
      <c r="BX1061" s="110" t="s">
        <v>14</v>
      </c>
      <c r="BY1061" s="110" t="e">
        <f>VLOOKUP(BO1061,#REF!,10,0)</f>
        <v>#REF!</v>
      </c>
      <c r="BZ1061" s="110"/>
    </row>
    <row r="1062" spans="1:78" x14ac:dyDescent="0.2">
      <c r="A1062" s="153" t="s">
        <v>3017</v>
      </c>
      <c r="B1062" s="153"/>
      <c r="C1062" s="100"/>
      <c r="D1062" s="68"/>
      <c r="AM1062"/>
      <c r="BO1062" s="154" t="s">
        <v>2096</v>
      </c>
      <c r="BP1062" s="154" t="s">
        <v>3512</v>
      </c>
      <c r="BQ1062" s="110" t="s">
        <v>5440</v>
      </c>
      <c r="BR1062" s="110" t="s">
        <v>5440</v>
      </c>
      <c r="BS1062" s="110" t="s">
        <v>5440</v>
      </c>
      <c r="BT1062" s="110" t="s">
        <v>5440</v>
      </c>
      <c r="BU1062" s="110" t="s">
        <v>5440</v>
      </c>
      <c r="BV1062" s="110" t="s">
        <v>5440</v>
      </c>
      <c r="BW1062" s="110" t="s">
        <v>5832</v>
      </c>
      <c r="BX1062" s="110" t="s">
        <v>14</v>
      </c>
      <c r="BY1062" s="110" t="e">
        <f>VLOOKUP(BO1062,#REF!,10,0)</f>
        <v>#REF!</v>
      </c>
      <c r="BZ1062" s="110"/>
    </row>
    <row r="1063" spans="1:78" x14ac:dyDescent="0.2">
      <c r="A1063" s="153" t="s">
        <v>3020</v>
      </c>
      <c r="B1063" s="153"/>
      <c r="C1063" s="100"/>
      <c r="D1063" s="68"/>
      <c r="AM1063"/>
      <c r="BO1063" s="154" t="s">
        <v>2363</v>
      </c>
      <c r="BP1063" s="154" t="s">
        <v>3512</v>
      </c>
      <c r="BQ1063" s="110" t="s">
        <v>5440</v>
      </c>
      <c r="BR1063" s="110" t="s">
        <v>5440</v>
      </c>
      <c r="BS1063" s="110" t="s">
        <v>5440</v>
      </c>
      <c r="BT1063" s="110" t="s">
        <v>5440</v>
      </c>
      <c r="BU1063" s="110" t="s">
        <v>5440</v>
      </c>
      <c r="BV1063" s="110" t="s">
        <v>5440</v>
      </c>
      <c r="BW1063" s="110" t="s">
        <v>5832</v>
      </c>
      <c r="BX1063" s="110" t="s">
        <v>14</v>
      </c>
      <c r="BY1063" s="110" t="e">
        <f>VLOOKUP(BO1063,#REF!,10,0)</f>
        <v>#REF!</v>
      </c>
      <c r="BZ1063" s="110"/>
    </row>
    <row r="1064" spans="1:78" x14ac:dyDescent="0.2">
      <c r="A1064" s="153" t="s">
        <v>3022</v>
      </c>
      <c r="B1064" s="153"/>
      <c r="C1064" s="100"/>
      <c r="D1064" s="68"/>
      <c r="AM1064"/>
      <c r="BO1064" s="154" t="s">
        <v>2098</v>
      </c>
      <c r="BP1064" s="154" t="s">
        <v>3512</v>
      </c>
      <c r="BQ1064" s="110" t="s">
        <v>5440</v>
      </c>
      <c r="BR1064" s="110" t="s">
        <v>5440</v>
      </c>
      <c r="BS1064" s="110" t="s">
        <v>5440</v>
      </c>
      <c r="BT1064" s="110" t="s">
        <v>5440</v>
      </c>
      <c r="BU1064" s="110" t="s">
        <v>5440</v>
      </c>
      <c r="BV1064" s="110" t="s">
        <v>5440</v>
      </c>
      <c r="BW1064" s="110" t="s">
        <v>5832</v>
      </c>
      <c r="BX1064" s="110" t="s">
        <v>14</v>
      </c>
      <c r="BY1064" s="110" t="e">
        <f>VLOOKUP(BO1064,#REF!,10,0)</f>
        <v>#REF!</v>
      </c>
      <c r="BZ1064" s="110"/>
    </row>
    <row r="1065" spans="1:78" x14ac:dyDescent="0.2">
      <c r="A1065" s="153" t="s">
        <v>3025</v>
      </c>
      <c r="B1065" s="153"/>
      <c r="C1065" s="100"/>
      <c r="D1065" s="68"/>
      <c r="AM1065"/>
      <c r="BO1065" s="154" t="s">
        <v>1360</v>
      </c>
      <c r="BP1065" s="154" t="s">
        <v>3512</v>
      </c>
      <c r="BQ1065" s="110" t="s">
        <v>5440</v>
      </c>
      <c r="BR1065" s="110" t="s">
        <v>5440</v>
      </c>
      <c r="BS1065" s="110" t="s">
        <v>5440</v>
      </c>
      <c r="BT1065" s="110" t="s">
        <v>5440</v>
      </c>
      <c r="BU1065" s="110" t="s">
        <v>5440</v>
      </c>
      <c r="BV1065" s="110" t="s">
        <v>5440</v>
      </c>
      <c r="BW1065" s="110" t="s">
        <v>5832</v>
      </c>
      <c r="BX1065" s="110" t="s">
        <v>14</v>
      </c>
      <c r="BY1065" s="110" t="e">
        <f>VLOOKUP(BO1065,#REF!,10,0)</f>
        <v>#REF!</v>
      </c>
      <c r="BZ1065" s="110"/>
    </row>
    <row r="1066" spans="1:78" x14ac:dyDescent="0.2">
      <c r="A1066" s="153" t="s">
        <v>3028</v>
      </c>
      <c r="B1066" s="153"/>
      <c r="C1066" s="100"/>
      <c r="D1066" s="68"/>
      <c r="AM1066"/>
      <c r="BO1066" s="154" t="s">
        <v>2943</v>
      </c>
      <c r="BP1066" s="154" t="s">
        <v>3512</v>
      </c>
      <c r="BQ1066" s="110" t="s">
        <v>5440</v>
      </c>
      <c r="BR1066" s="110" t="s">
        <v>5440</v>
      </c>
      <c r="BS1066" s="110" t="s">
        <v>5440</v>
      </c>
      <c r="BT1066" s="110" t="s">
        <v>5440</v>
      </c>
      <c r="BU1066" s="110" t="s">
        <v>5440</v>
      </c>
      <c r="BV1066" s="110" t="s">
        <v>5440</v>
      </c>
      <c r="BW1066" s="110" t="s">
        <v>5832</v>
      </c>
      <c r="BX1066" s="110" t="s">
        <v>14</v>
      </c>
      <c r="BY1066" s="110" t="e">
        <f>VLOOKUP(BO1066,#REF!,10,0)</f>
        <v>#REF!</v>
      </c>
      <c r="BZ1066" s="110"/>
    </row>
    <row r="1067" spans="1:78" x14ac:dyDescent="0.2">
      <c r="A1067" s="153" t="s">
        <v>3031</v>
      </c>
      <c r="B1067" s="153"/>
      <c r="C1067" s="100"/>
      <c r="D1067" s="68"/>
      <c r="AM1067"/>
      <c r="BO1067" s="154" t="s">
        <v>1986</v>
      </c>
      <c r="BP1067" s="154" t="s">
        <v>3512</v>
      </c>
      <c r="BQ1067" s="110" t="s">
        <v>5440</v>
      </c>
      <c r="BR1067" s="110" t="s">
        <v>5440</v>
      </c>
      <c r="BS1067" s="110" t="s">
        <v>5440</v>
      </c>
      <c r="BT1067" s="110" t="s">
        <v>5440</v>
      </c>
      <c r="BU1067" s="110" t="s">
        <v>5440</v>
      </c>
      <c r="BV1067" s="110" t="s">
        <v>5440</v>
      </c>
      <c r="BW1067" s="110" t="s">
        <v>5832</v>
      </c>
      <c r="BX1067" s="110" t="s">
        <v>14</v>
      </c>
      <c r="BY1067" s="110" t="e">
        <f>VLOOKUP(BO1067,#REF!,10,0)</f>
        <v>#REF!</v>
      </c>
      <c r="BZ1067" s="110"/>
    </row>
    <row r="1068" spans="1:78" x14ac:dyDescent="0.2">
      <c r="A1068" s="153" t="s">
        <v>3034</v>
      </c>
      <c r="B1068" s="153"/>
      <c r="C1068" s="100"/>
      <c r="D1068" s="68"/>
      <c r="AM1068"/>
      <c r="BO1068" s="154" t="s">
        <v>1059</v>
      </c>
      <c r="BP1068" s="154" t="s">
        <v>3512</v>
      </c>
      <c r="BQ1068" s="110" t="s">
        <v>5440</v>
      </c>
      <c r="BR1068" s="110" t="s">
        <v>5440</v>
      </c>
      <c r="BS1068" s="110" t="s">
        <v>5440</v>
      </c>
      <c r="BT1068" s="110" t="s">
        <v>5440</v>
      </c>
      <c r="BU1068" s="110" t="s">
        <v>5440</v>
      </c>
      <c r="BV1068" s="110" t="s">
        <v>5440</v>
      </c>
      <c r="BW1068" s="110" t="s">
        <v>5832</v>
      </c>
      <c r="BX1068" s="110" t="s">
        <v>14</v>
      </c>
      <c r="BY1068" s="110" t="e">
        <f>VLOOKUP(BO1068,#REF!,10,0)</f>
        <v>#REF!</v>
      </c>
      <c r="BZ1068" s="110"/>
    </row>
    <row r="1069" spans="1:78" x14ac:dyDescent="0.2">
      <c r="A1069" s="153" t="s">
        <v>3036</v>
      </c>
      <c r="B1069" s="153"/>
      <c r="C1069" s="100"/>
      <c r="D1069" s="68"/>
      <c r="AM1069"/>
      <c r="BO1069" s="154" t="s">
        <v>1061</v>
      </c>
      <c r="BP1069" s="154" t="s">
        <v>3512</v>
      </c>
      <c r="BQ1069" s="110" t="s">
        <v>5440</v>
      </c>
      <c r="BR1069" s="110" t="s">
        <v>5440</v>
      </c>
      <c r="BS1069" s="110" t="s">
        <v>5440</v>
      </c>
      <c r="BT1069" s="110" t="s">
        <v>5440</v>
      </c>
      <c r="BU1069" s="110" t="s">
        <v>5440</v>
      </c>
      <c r="BV1069" s="110" t="s">
        <v>5440</v>
      </c>
      <c r="BW1069" s="110" t="s">
        <v>5832</v>
      </c>
      <c r="BX1069" s="110" t="s">
        <v>14</v>
      </c>
      <c r="BY1069" s="110" t="e">
        <f>VLOOKUP(BO1069,#REF!,10,0)</f>
        <v>#REF!</v>
      </c>
      <c r="BZ1069" s="110"/>
    </row>
    <row r="1070" spans="1:78" x14ac:dyDescent="0.2">
      <c r="A1070" s="153" t="s">
        <v>3038</v>
      </c>
      <c r="B1070" s="153"/>
      <c r="C1070" s="100"/>
      <c r="D1070" s="68"/>
      <c r="AM1070"/>
      <c r="BO1070" s="154" t="s">
        <v>3952</v>
      </c>
      <c r="BP1070" s="154" t="s">
        <v>3512</v>
      </c>
      <c r="BQ1070" s="110" t="s">
        <v>5440</v>
      </c>
      <c r="BR1070" s="110" t="s">
        <v>5440</v>
      </c>
      <c r="BS1070" s="110" t="s">
        <v>5440</v>
      </c>
      <c r="BT1070" s="110" t="s">
        <v>5440</v>
      </c>
      <c r="BU1070" s="110" t="s">
        <v>5440</v>
      </c>
      <c r="BV1070" s="110" t="s">
        <v>5440</v>
      </c>
      <c r="BW1070" s="110" t="s">
        <v>5832</v>
      </c>
      <c r="BX1070" s="110" t="s">
        <v>14</v>
      </c>
      <c r="BY1070" s="110" t="e">
        <f>VLOOKUP(BO1070,#REF!,10,0)</f>
        <v>#REF!</v>
      </c>
      <c r="BZ1070" s="110"/>
    </row>
    <row r="1071" spans="1:78" x14ac:dyDescent="0.2">
      <c r="A1071" s="153" t="s">
        <v>3040</v>
      </c>
      <c r="B1071" s="153"/>
      <c r="C1071" s="100"/>
      <c r="D1071" s="68"/>
      <c r="AM1071"/>
      <c r="BO1071" s="154" t="s">
        <v>1206</v>
      </c>
      <c r="BP1071" s="154" t="s">
        <v>3512</v>
      </c>
      <c r="BQ1071" s="110" t="s">
        <v>5440</v>
      </c>
      <c r="BR1071" s="110" t="s">
        <v>5440</v>
      </c>
      <c r="BS1071" s="110" t="s">
        <v>5440</v>
      </c>
      <c r="BT1071" s="110" t="s">
        <v>5440</v>
      </c>
      <c r="BU1071" s="110" t="s">
        <v>5440</v>
      </c>
      <c r="BV1071" s="110" t="s">
        <v>5440</v>
      </c>
      <c r="BW1071" s="110" t="s">
        <v>5832</v>
      </c>
      <c r="BX1071" s="110" t="s">
        <v>14</v>
      </c>
      <c r="BY1071" s="110" t="e">
        <f>VLOOKUP(BO1071,#REF!,10,0)</f>
        <v>#REF!</v>
      </c>
      <c r="BZ1071" s="110"/>
    </row>
    <row r="1072" spans="1:78" x14ac:dyDescent="0.2">
      <c r="A1072" s="153" t="s">
        <v>3042</v>
      </c>
      <c r="B1072" s="153"/>
      <c r="C1072" s="100"/>
      <c r="D1072" s="68"/>
      <c r="AM1072"/>
      <c r="BO1072" s="154" t="s">
        <v>3293</v>
      </c>
      <c r="BP1072" s="154" t="s">
        <v>3512</v>
      </c>
      <c r="BQ1072" s="110" t="s">
        <v>5440</v>
      </c>
      <c r="BR1072" s="110" t="s">
        <v>5440</v>
      </c>
      <c r="BS1072" s="110" t="s">
        <v>5440</v>
      </c>
      <c r="BT1072" s="110" t="s">
        <v>5440</v>
      </c>
      <c r="BU1072" s="110" t="s">
        <v>5440</v>
      </c>
      <c r="BV1072" s="110" t="s">
        <v>5440</v>
      </c>
      <c r="BW1072" s="110" t="s">
        <v>5832</v>
      </c>
      <c r="BX1072" s="110" t="s">
        <v>14</v>
      </c>
      <c r="BY1072" s="110" t="e">
        <f>VLOOKUP(BO1072,#REF!,10,0)</f>
        <v>#REF!</v>
      </c>
      <c r="BZ1072" s="110"/>
    </row>
    <row r="1073" spans="1:78" x14ac:dyDescent="0.2">
      <c r="A1073" s="153" t="s">
        <v>3045</v>
      </c>
      <c r="B1073" s="153"/>
      <c r="C1073" s="100"/>
      <c r="D1073" s="68"/>
      <c r="AM1073"/>
      <c r="BO1073" s="154" t="s">
        <v>6426</v>
      </c>
      <c r="BP1073" s="154" t="s">
        <v>3512</v>
      </c>
      <c r="BQ1073" s="110" t="s">
        <v>5440</v>
      </c>
      <c r="BR1073" s="110" t="s">
        <v>5440</v>
      </c>
      <c r="BS1073" s="110" t="s">
        <v>5832</v>
      </c>
      <c r="BT1073" s="110" t="s">
        <v>5832</v>
      </c>
      <c r="BU1073" s="110" t="s">
        <v>5440</v>
      </c>
      <c r="BV1073" s="110" t="s">
        <v>5440</v>
      </c>
      <c r="BW1073" s="110" t="s">
        <v>5440</v>
      </c>
      <c r="BX1073" s="110" t="s">
        <v>14</v>
      </c>
      <c r="BY1073" s="110" t="e">
        <f>VLOOKUP(BO1073,#REF!,10,0)</f>
        <v>#REF!</v>
      </c>
      <c r="BZ1073" s="110"/>
    </row>
    <row r="1074" spans="1:78" x14ac:dyDescent="0.2">
      <c r="A1074" s="153" t="s">
        <v>3048</v>
      </c>
      <c r="B1074" s="153"/>
      <c r="C1074" s="100"/>
      <c r="D1074" s="68"/>
      <c r="AM1074"/>
      <c r="BO1074" s="154" t="s">
        <v>542</v>
      </c>
      <c r="BP1074" s="154" t="s">
        <v>3512</v>
      </c>
      <c r="BQ1074" s="110" t="s">
        <v>5440</v>
      </c>
      <c r="BR1074" s="110" t="s">
        <v>5440</v>
      </c>
      <c r="BS1074" s="110" t="s">
        <v>5440</v>
      </c>
      <c r="BT1074" s="110" t="s">
        <v>5440</v>
      </c>
      <c r="BU1074" s="110" t="s">
        <v>5440</v>
      </c>
      <c r="BV1074" s="110" t="s">
        <v>5832</v>
      </c>
      <c r="BW1074" s="110" t="s">
        <v>5440</v>
      </c>
      <c r="BX1074" s="110" t="s">
        <v>14</v>
      </c>
      <c r="BY1074" s="110" t="e">
        <f>VLOOKUP(BO1074,#REF!,10,0)</f>
        <v>#REF!</v>
      </c>
      <c r="BZ1074" s="149"/>
    </row>
    <row r="1075" spans="1:78" x14ac:dyDescent="0.2">
      <c r="A1075" s="153" t="s">
        <v>3050</v>
      </c>
      <c r="B1075" s="153"/>
      <c r="C1075" s="100"/>
      <c r="D1075" s="68"/>
      <c r="AM1075"/>
      <c r="BO1075" s="154" t="s">
        <v>773</v>
      </c>
      <c r="BP1075" s="154" t="s">
        <v>3512</v>
      </c>
      <c r="BQ1075" s="110" t="s">
        <v>5440</v>
      </c>
      <c r="BR1075" s="110" t="s">
        <v>5440</v>
      </c>
      <c r="BS1075" s="110" t="s">
        <v>5440</v>
      </c>
      <c r="BT1075" s="110" t="s">
        <v>5440</v>
      </c>
      <c r="BU1075" s="110" t="s">
        <v>5440</v>
      </c>
      <c r="BV1075" s="110" t="s">
        <v>5440</v>
      </c>
      <c r="BW1075" s="110" t="s">
        <v>5832</v>
      </c>
      <c r="BX1075" s="110" t="s">
        <v>14</v>
      </c>
      <c r="BY1075" s="110" t="e">
        <f>VLOOKUP(BO1075,#REF!,10,0)</f>
        <v>#REF!</v>
      </c>
      <c r="BZ1075" s="110"/>
    </row>
    <row r="1076" spans="1:78" x14ac:dyDescent="0.2">
      <c r="A1076" s="153" t="s">
        <v>3053</v>
      </c>
      <c r="B1076" s="153"/>
      <c r="C1076" s="100"/>
      <c r="D1076" s="68"/>
      <c r="AM1076"/>
      <c r="BO1076" s="154" t="s">
        <v>6427</v>
      </c>
      <c r="BP1076" s="154" t="s">
        <v>3512</v>
      </c>
      <c r="BQ1076" s="110" t="s">
        <v>5440</v>
      </c>
      <c r="BR1076" s="110" t="s">
        <v>5440</v>
      </c>
      <c r="BS1076" s="110" t="s">
        <v>5832</v>
      </c>
      <c r="BT1076" s="110" t="s">
        <v>5832</v>
      </c>
      <c r="BU1076" s="110" t="s">
        <v>5440</v>
      </c>
      <c r="BV1076" s="110" t="s">
        <v>5440</v>
      </c>
      <c r="BW1076" s="110" t="s">
        <v>5440</v>
      </c>
      <c r="BX1076" s="110" t="s">
        <v>14</v>
      </c>
      <c r="BY1076" s="110" t="e">
        <f>VLOOKUP(BO1076,#REF!,10,0)</f>
        <v>#REF!</v>
      </c>
      <c r="BZ1076" s="110"/>
    </row>
    <row r="1077" spans="1:78" x14ac:dyDescent="0.2">
      <c r="A1077" s="153" t="s">
        <v>3056</v>
      </c>
      <c r="B1077" s="153"/>
      <c r="C1077" s="100"/>
      <c r="D1077" s="68"/>
      <c r="AM1077"/>
      <c r="BO1077" s="154" t="s">
        <v>2193</v>
      </c>
      <c r="BP1077" s="154" t="s">
        <v>3512</v>
      </c>
      <c r="BQ1077" s="110" t="s">
        <v>5440</v>
      </c>
      <c r="BR1077" s="110" t="s">
        <v>5440</v>
      </c>
      <c r="BS1077" s="110" t="s">
        <v>5440</v>
      </c>
      <c r="BT1077" s="110" t="s">
        <v>5440</v>
      </c>
      <c r="BU1077" s="110" t="s">
        <v>5440</v>
      </c>
      <c r="BV1077" s="110" t="s">
        <v>5440</v>
      </c>
      <c r="BW1077" s="110" t="s">
        <v>5832</v>
      </c>
      <c r="BX1077" s="110" t="s">
        <v>14</v>
      </c>
      <c r="BY1077" s="110" t="e">
        <f>VLOOKUP(BO1077,#REF!,10,0)</f>
        <v>#REF!</v>
      </c>
      <c r="BZ1077" s="110"/>
    </row>
    <row r="1078" spans="1:78" x14ac:dyDescent="0.2">
      <c r="A1078" s="153" t="s">
        <v>3059</v>
      </c>
      <c r="B1078" s="153"/>
      <c r="C1078" s="100"/>
      <c r="D1078" s="68"/>
      <c r="AM1078"/>
      <c r="BO1078" s="154" t="s">
        <v>2195</v>
      </c>
      <c r="BP1078" s="154" t="s">
        <v>3512</v>
      </c>
      <c r="BQ1078" s="110" t="s">
        <v>5440</v>
      </c>
      <c r="BR1078" s="110" t="s">
        <v>5440</v>
      </c>
      <c r="BS1078" s="110" t="s">
        <v>5440</v>
      </c>
      <c r="BT1078" s="110" t="s">
        <v>5440</v>
      </c>
      <c r="BU1078" s="110" t="s">
        <v>5440</v>
      </c>
      <c r="BV1078" s="110" t="s">
        <v>5832</v>
      </c>
      <c r="BW1078" s="110" t="s">
        <v>5440</v>
      </c>
      <c r="BX1078" s="110" t="s">
        <v>14</v>
      </c>
      <c r="BY1078" s="110" t="e">
        <f>VLOOKUP(BO1078,#REF!,10,0)</f>
        <v>#REF!</v>
      </c>
      <c r="BZ1078" s="149"/>
    </row>
    <row r="1079" spans="1:78" x14ac:dyDescent="0.2">
      <c r="A1079" s="153" t="s">
        <v>3062</v>
      </c>
      <c r="B1079" s="153"/>
      <c r="C1079" s="100"/>
      <c r="D1079" s="68"/>
      <c r="AM1079"/>
      <c r="BO1079" s="154" t="s">
        <v>3552</v>
      </c>
      <c r="BP1079" s="154" t="s">
        <v>3512</v>
      </c>
      <c r="BQ1079" s="110" t="s">
        <v>5440</v>
      </c>
      <c r="BR1079" s="110" t="s">
        <v>5440</v>
      </c>
      <c r="BS1079" s="110" t="s">
        <v>5440</v>
      </c>
      <c r="BT1079" s="110" t="s">
        <v>5440</v>
      </c>
      <c r="BU1079" s="110" t="s">
        <v>5440</v>
      </c>
      <c r="BV1079" s="110" t="s">
        <v>5440</v>
      </c>
      <c r="BW1079" s="110" t="s">
        <v>5832</v>
      </c>
      <c r="BX1079" s="110" t="s">
        <v>14</v>
      </c>
      <c r="BY1079" s="110" t="e">
        <f>VLOOKUP(BO1079,#REF!,10,0)</f>
        <v>#REF!</v>
      </c>
      <c r="BZ1079" s="110"/>
    </row>
    <row r="1080" spans="1:78" x14ac:dyDescent="0.2">
      <c r="A1080" s="153" t="s">
        <v>3065</v>
      </c>
      <c r="B1080" s="153"/>
      <c r="C1080" s="100"/>
      <c r="D1080" s="68"/>
      <c r="AM1080"/>
      <c r="BO1080" s="154" t="s">
        <v>3223</v>
      </c>
      <c r="BP1080" s="154" t="s">
        <v>3512</v>
      </c>
      <c r="BQ1080" s="110" t="s">
        <v>5440</v>
      </c>
      <c r="BR1080" s="110" t="s">
        <v>5440</v>
      </c>
      <c r="BS1080" s="110" t="s">
        <v>5440</v>
      </c>
      <c r="BT1080" s="110" t="s">
        <v>5440</v>
      </c>
      <c r="BU1080" s="110" t="s">
        <v>5440</v>
      </c>
      <c r="BV1080" s="110" t="s">
        <v>5440</v>
      </c>
      <c r="BW1080" s="110" t="s">
        <v>5832</v>
      </c>
      <c r="BX1080" s="110" t="s">
        <v>14</v>
      </c>
      <c r="BY1080" s="110" t="e">
        <f>VLOOKUP(BO1080,#REF!,10,0)</f>
        <v>#REF!</v>
      </c>
      <c r="BZ1080" s="110"/>
    </row>
    <row r="1081" spans="1:78" x14ac:dyDescent="0.2">
      <c r="A1081" s="153" t="s">
        <v>3067</v>
      </c>
      <c r="B1081" s="153"/>
      <c r="C1081" s="100"/>
      <c r="D1081" s="68"/>
      <c r="AM1081"/>
      <c r="BO1081" s="154" t="s">
        <v>659</v>
      </c>
      <c r="BP1081" s="154" t="s">
        <v>3512</v>
      </c>
      <c r="BQ1081" s="110" t="s">
        <v>5440</v>
      </c>
      <c r="BR1081" s="110" t="s">
        <v>5440</v>
      </c>
      <c r="BS1081" s="110" t="s">
        <v>5440</v>
      </c>
      <c r="BT1081" s="110" t="s">
        <v>5440</v>
      </c>
      <c r="BU1081" s="110" t="s">
        <v>5440</v>
      </c>
      <c r="BV1081" s="110" t="s">
        <v>5440</v>
      </c>
      <c r="BW1081" s="110" t="s">
        <v>5832</v>
      </c>
      <c r="BX1081" s="110" t="s">
        <v>14</v>
      </c>
      <c r="BY1081" s="110" t="e">
        <f>VLOOKUP(BO1081,#REF!,10,0)</f>
        <v>#REF!</v>
      </c>
      <c r="BZ1081" s="110"/>
    </row>
    <row r="1082" spans="1:78" x14ac:dyDescent="0.2">
      <c r="A1082" s="153" t="s">
        <v>3069</v>
      </c>
      <c r="B1082" s="153"/>
      <c r="C1082" s="100"/>
      <c r="D1082" s="68"/>
      <c r="AM1082"/>
      <c r="BO1082" s="154" t="s">
        <v>3954</v>
      </c>
      <c r="BP1082" s="154" t="s">
        <v>3512</v>
      </c>
      <c r="BQ1082" s="110" t="s">
        <v>5440</v>
      </c>
      <c r="BR1082" s="110" t="s">
        <v>5440</v>
      </c>
      <c r="BS1082" s="110" t="s">
        <v>5440</v>
      </c>
      <c r="BT1082" s="110" t="s">
        <v>5440</v>
      </c>
      <c r="BU1082" s="110" t="s">
        <v>5440</v>
      </c>
      <c r="BV1082" s="110" t="s">
        <v>5440</v>
      </c>
      <c r="BW1082" s="110" t="s">
        <v>5832</v>
      </c>
      <c r="BX1082" s="110" t="s">
        <v>14</v>
      </c>
      <c r="BY1082" s="110" t="e">
        <f>VLOOKUP(BO1082,#REF!,10,0)</f>
        <v>#REF!</v>
      </c>
      <c r="BZ1082" s="110"/>
    </row>
    <row r="1083" spans="1:78" x14ac:dyDescent="0.2">
      <c r="A1083" s="153" t="s">
        <v>3071</v>
      </c>
      <c r="B1083" s="153"/>
      <c r="C1083" s="100"/>
      <c r="D1083" s="68"/>
      <c r="AM1083"/>
      <c r="BO1083" s="154" t="s">
        <v>2627</v>
      </c>
      <c r="BP1083" s="154" t="s">
        <v>3512</v>
      </c>
      <c r="BQ1083" s="110" t="s">
        <v>5440</v>
      </c>
      <c r="BR1083" s="110" t="s">
        <v>5440</v>
      </c>
      <c r="BS1083" s="110" t="s">
        <v>5440</v>
      </c>
      <c r="BT1083" s="110" t="s">
        <v>5440</v>
      </c>
      <c r="BU1083" s="110" t="s">
        <v>5440</v>
      </c>
      <c r="BV1083" s="110" t="s">
        <v>5440</v>
      </c>
      <c r="BW1083" s="110" t="s">
        <v>5832</v>
      </c>
      <c r="BX1083" s="110" t="s">
        <v>14</v>
      </c>
      <c r="BY1083" s="110" t="e">
        <f>VLOOKUP(BO1083,#REF!,10,0)</f>
        <v>#REF!</v>
      </c>
      <c r="BZ1083" s="110"/>
    </row>
    <row r="1084" spans="1:78" x14ac:dyDescent="0.2">
      <c r="A1084" s="153" t="s">
        <v>3073</v>
      </c>
      <c r="B1084" s="153"/>
      <c r="C1084" s="100"/>
      <c r="D1084" s="68"/>
      <c r="AM1084"/>
      <c r="BO1084" s="154" t="s">
        <v>6428</v>
      </c>
      <c r="BP1084" s="154" t="s">
        <v>3512</v>
      </c>
      <c r="BQ1084" s="110" t="s">
        <v>5440</v>
      </c>
      <c r="BR1084" s="110" t="s">
        <v>5440</v>
      </c>
      <c r="BS1084" s="110" t="s">
        <v>5440</v>
      </c>
      <c r="BT1084" s="110" t="s">
        <v>5440</v>
      </c>
      <c r="BU1084" s="110" t="s">
        <v>5832</v>
      </c>
      <c r="BV1084" s="110" t="s">
        <v>5440</v>
      </c>
      <c r="BW1084" s="110" t="s">
        <v>5440</v>
      </c>
      <c r="BX1084" s="110" t="s">
        <v>14</v>
      </c>
      <c r="BY1084" s="110" t="e">
        <f>VLOOKUP(BO1084,#REF!,10,0)</f>
        <v>#REF!</v>
      </c>
      <c r="BZ1084" s="149"/>
    </row>
    <row r="1085" spans="1:78" x14ac:dyDescent="0.2">
      <c r="A1085" s="153" t="s">
        <v>3076</v>
      </c>
      <c r="B1085" s="153"/>
      <c r="C1085" s="100"/>
      <c r="D1085" s="68"/>
      <c r="AM1085"/>
      <c r="BO1085" s="154" t="s">
        <v>2807</v>
      </c>
      <c r="BP1085" s="154" t="s">
        <v>3512</v>
      </c>
      <c r="BQ1085" s="110" t="s">
        <v>5440</v>
      </c>
      <c r="BR1085" s="110" t="s">
        <v>5440</v>
      </c>
      <c r="BS1085" s="110" t="s">
        <v>5440</v>
      </c>
      <c r="BT1085" s="110" t="s">
        <v>5440</v>
      </c>
      <c r="BU1085" s="110" t="s">
        <v>5440</v>
      </c>
      <c r="BV1085" s="110" t="s">
        <v>5440</v>
      </c>
      <c r="BW1085" s="110" t="s">
        <v>5832</v>
      </c>
      <c r="BX1085" s="110" t="s">
        <v>14</v>
      </c>
      <c r="BY1085" s="110" t="e">
        <f>VLOOKUP(BO1085,#REF!,10,0)</f>
        <v>#REF!</v>
      </c>
      <c r="BZ1085" s="110"/>
    </row>
    <row r="1086" spans="1:78" x14ac:dyDescent="0.2">
      <c r="A1086" s="153" t="s">
        <v>3079</v>
      </c>
      <c r="B1086" s="153"/>
      <c r="C1086" s="100"/>
      <c r="D1086" s="68"/>
      <c r="AM1086"/>
      <c r="BO1086" s="154" t="s">
        <v>6429</v>
      </c>
      <c r="BP1086" s="154" t="s">
        <v>5832</v>
      </c>
      <c r="BQ1086" s="110" t="s">
        <v>5832</v>
      </c>
      <c r="BR1086" s="110" t="s">
        <v>5440</v>
      </c>
      <c r="BS1086" s="110" t="s">
        <v>5440</v>
      </c>
      <c r="BT1086" s="110" t="s">
        <v>5440</v>
      </c>
      <c r="BU1086" s="110" t="s">
        <v>5440</v>
      </c>
      <c r="BV1086" s="110" t="s">
        <v>5440</v>
      </c>
      <c r="BW1086" s="110" t="s">
        <v>5440</v>
      </c>
      <c r="BX1086" s="110" t="s">
        <v>14</v>
      </c>
      <c r="BY1086" s="110" t="e">
        <f>VLOOKUP(BO1086,#REF!,10,0)</f>
        <v>#REF!</v>
      </c>
      <c r="BZ1086" s="110"/>
    </row>
    <row r="1087" spans="1:78" x14ac:dyDescent="0.2">
      <c r="A1087" s="153" t="s">
        <v>3081</v>
      </c>
      <c r="B1087" s="153"/>
      <c r="C1087" s="100"/>
      <c r="D1087" s="68"/>
      <c r="AM1087"/>
      <c r="BO1087" s="154" t="s">
        <v>501</v>
      </c>
      <c r="BP1087" s="154" t="s">
        <v>3512</v>
      </c>
      <c r="BQ1087" s="110" t="s">
        <v>5440</v>
      </c>
      <c r="BR1087" s="110" t="s">
        <v>5440</v>
      </c>
      <c r="BS1087" s="110" t="s">
        <v>5440</v>
      </c>
      <c r="BT1087" s="110" t="s">
        <v>5440</v>
      </c>
      <c r="BU1087" s="110" t="s">
        <v>5440</v>
      </c>
      <c r="BV1087" s="110" t="s">
        <v>5440</v>
      </c>
      <c r="BW1087" s="110" t="s">
        <v>5832</v>
      </c>
      <c r="BX1087" s="110" t="s">
        <v>14</v>
      </c>
      <c r="BY1087" s="110" t="e">
        <f>VLOOKUP(BO1087,#REF!,10,0)</f>
        <v>#REF!</v>
      </c>
      <c r="BZ1087" s="110"/>
    </row>
    <row r="1088" spans="1:78" x14ac:dyDescent="0.2">
      <c r="A1088" s="153" t="s">
        <v>3083</v>
      </c>
      <c r="B1088" s="153"/>
      <c r="C1088" s="100"/>
      <c r="D1088" s="68"/>
      <c r="AM1088"/>
      <c r="BO1088" s="154" t="s">
        <v>2629</v>
      </c>
      <c r="BP1088" s="154" t="s">
        <v>3512</v>
      </c>
      <c r="BQ1088" s="110" t="s">
        <v>5440</v>
      </c>
      <c r="BR1088" s="110" t="s">
        <v>5440</v>
      </c>
      <c r="BS1088" s="110" t="s">
        <v>5440</v>
      </c>
      <c r="BT1088" s="110" t="s">
        <v>5440</v>
      </c>
      <c r="BU1088" s="110" t="s">
        <v>5440</v>
      </c>
      <c r="BV1088" s="110" t="s">
        <v>5440</v>
      </c>
      <c r="BW1088" s="110" t="s">
        <v>5832</v>
      </c>
      <c r="BX1088" s="110" t="s">
        <v>14</v>
      </c>
      <c r="BY1088" s="110" t="e">
        <f>VLOOKUP(BO1088,#REF!,10,0)</f>
        <v>#REF!</v>
      </c>
      <c r="BZ1088" s="110"/>
    </row>
    <row r="1089" spans="1:78" x14ac:dyDescent="0.2">
      <c r="A1089" s="153" t="s">
        <v>3085</v>
      </c>
      <c r="B1089" s="153"/>
      <c r="C1089" s="100"/>
      <c r="D1089" s="68"/>
      <c r="AM1089"/>
      <c r="BO1089" s="154" t="s">
        <v>2945</v>
      </c>
      <c r="BP1089" s="154" t="s">
        <v>3512</v>
      </c>
      <c r="BQ1089" s="110" t="s">
        <v>5440</v>
      </c>
      <c r="BR1089" s="110" t="s">
        <v>5440</v>
      </c>
      <c r="BS1089" s="110" t="s">
        <v>5440</v>
      </c>
      <c r="BT1089" s="110" t="s">
        <v>5440</v>
      </c>
      <c r="BU1089" s="110" t="s">
        <v>5440</v>
      </c>
      <c r="BV1089" s="110" t="s">
        <v>5440</v>
      </c>
      <c r="BW1089" s="110" t="s">
        <v>5832</v>
      </c>
      <c r="BX1089" s="110" t="s">
        <v>14</v>
      </c>
      <c r="BY1089" s="110" t="e">
        <f>VLOOKUP(BO1089,#REF!,10,0)</f>
        <v>#REF!</v>
      </c>
      <c r="BZ1089" s="110"/>
    </row>
    <row r="1090" spans="1:78" x14ac:dyDescent="0.2">
      <c r="A1090" s="153" t="s">
        <v>3087</v>
      </c>
      <c r="B1090" s="153"/>
      <c r="C1090" s="100"/>
      <c r="D1090" s="68"/>
      <c r="AM1090"/>
      <c r="BO1090" s="154" t="s">
        <v>6430</v>
      </c>
      <c r="BP1090" s="154" t="s">
        <v>3512</v>
      </c>
      <c r="BQ1090" s="110" t="s">
        <v>5440</v>
      </c>
      <c r="BR1090" s="110" t="s">
        <v>5440</v>
      </c>
      <c r="BS1090" s="110" t="s">
        <v>5440</v>
      </c>
      <c r="BT1090" s="110" t="s">
        <v>5440</v>
      </c>
      <c r="BU1090" s="110" t="s">
        <v>5440</v>
      </c>
      <c r="BV1090" s="110" t="s">
        <v>5440</v>
      </c>
      <c r="BW1090" s="110" t="s">
        <v>5832</v>
      </c>
      <c r="BX1090" s="110" t="s">
        <v>14</v>
      </c>
      <c r="BY1090" s="110" t="e">
        <f>VLOOKUP(BO1090,#REF!,10,0)</f>
        <v>#REF!</v>
      </c>
      <c r="BZ1090" s="110"/>
    </row>
    <row r="1091" spans="1:78" x14ac:dyDescent="0.2">
      <c r="A1091" s="153" t="s">
        <v>3089</v>
      </c>
      <c r="B1091" s="153"/>
      <c r="C1091" s="100"/>
      <c r="D1091" s="68"/>
      <c r="AM1091"/>
      <c r="BO1091" s="154" t="s">
        <v>775</v>
      </c>
      <c r="BP1091" s="154" t="s">
        <v>3512</v>
      </c>
      <c r="BQ1091" s="110" t="s">
        <v>5440</v>
      </c>
      <c r="BR1091" s="110" t="s">
        <v>5440</v>
      </c>
      <c r="BS1091" s="110" t="s">
        <v>5440</v>
      </c>
      <c r="BT1091" s="110" t="s">
        <v>5440</v>
      </c>
      <c r="BU1091" s="110" t="s">
        <v>5440</v>
      </c>
      <c r="BV1091" s="110" t="s">
        <v>5440</v>
      </c>
      <c r="BW1091" s="110" t="s">
        <v>5832</v>
      </c>
      <c r="BX1091" s="110" t="s">
        <v>14</v>
      </c>
      <c r="BY1091" s="110" t="e">
        <f>VLOOKUP(BO1091,#REF!,10,0)</f>
        <v>#REF!</v>
      </c>
      <c r="BZ1091" s="110"/>
    </row>
    <row r="1092" spans="1:78" x14ac:dyDescent="0.2">
      <c r="A1092" s="153" t="s">
        <v>3091</v>
      </c>
      <c r="B1092" s="153"/>
      <c r="C1092" s="100"/>
      <c r="D1092" s="68"/>
      <c r="AM1092"/>
      <c r="BO1092" s="154" t="s">
        <v>4021</v>
      </c>
      <c r="BP1092" s="154" t="s">
        <v>3512</v>
      </c>
      <c r="BQ1092" s="110" t="s">
        <v>5440</v>
      </c>
      <c r="BR1092" s="110" t="s">
        <v>5440</v>
      </c>
      <c r="BS1092" s="110" t="s">
        <v>5440</v>
      </c>
      <c r="BT1092" s="110" t="s">
        <v>5440</v>
      </c>
      <c r="BU1092" s="110" t="s">
        <v>5440</v>
      </c>
      <c r="BV1092" s="110" t="s">
        <v>5440</v>
      </c>
      <c r="BW1092" s="110" t="s">
        <v>5832</v>
      </c>
      <c r="BX1092" s="110" t="s">
        <v>14</v>
      </c>
      <c r="BY1092" s="110" t="e">
        <f>VLOOKUP(BO1092,#REF!,10,0)</f>
        <v>#REF!</v>
      </c>
      <c r="BZ1092" s="110"/>
    </row>
    <row r="1093" spans="1:78" x14ac:dyDescent="0.2">
      <c r="A1093" s="153" t="s">
        <v>3093</v>
      </c>
      <c r="B1093" s="153"/>
      <c r="C1093" s="100"/>
      <c r="D1093" s="68"/>
      <c r="AM1093"/>
      <c r="BO1093" s="154" t="s">
        <v>1988</v>
      </c>
      <c r="BP1093" s="154" t="s">
        <v>3512</v>
      </c>
      <c r="BQ1093" s="110" t="s">
        <v>5440</v>
      </c>
      <c r="BR1093" s="110" t="s">
        <v>5440</v>
      </c>
      <c r="BS1093" s="110" t="s">
        <v>5440</v>
      </c>
      <c r="BT1093" s="110" t="s">
        <v>5440</v>
      </c>
      <c r="BU1093" s="110" t="s">
        <v>5440</v>
      </c>
      <c r="BV1093" s="110" t="s">
        <v>5440</v>
      </c>
      <c r="BW1093" s="110" t="s">
        <v>5832</v>
      </c>
      <c r="BX1093" s="110" t="s">
        <v>14</v>
      </c>
      <c r="BY1093" s="110" t="e">
        <f>VLOOKUP(BO1093,#REF!,10,0)</f>
        <v>#REF!</v>
      </c>
      <c r="BZ1093" s="110"/>
    </row>
    <row r="1094" spans="1:78" x14ac:dyDescent="0.2">
      <c r="A1094" s="153" t="s">
        <v>3095</v>
      </c>
      <c r="B1094" s="153"/>
      <c r="C1094" s="100"/>
      <c r="D1094" s="68"/>
      <c r="AM1094"/>
      <c r="BO1094" s="154" t="s">
        <v>544</v>
      </c>
      <c r="BP1094" s="154" t="s">
        <v>3512</v>
      </c>
      <c r="BQ1094" s="110" t="s">
        <v>5440</v>
      </c>
      <c r="BR1094" s="110" t="s">
        <v>5440</v>
      </c>
      <c r="BS1094" s="110" t="s">
        <v>5440</v>
      </c>
      <c r="BT1094" s="110" t="s">
        <v>5440</v>
      </c>
      <c r="BU1094" s="110" t="s">
        <v>5440</v>
      </c>
      <c r="BV1094" s="110" t="s">
        <v>5440</v>
      </c>
      <c r="BW1094" s="110" t="s">
        <v>5832</v>
      </c>
      <c r="BX1094" s="110" t="s">
        <v>14</v>
      </c>
      <c r="BY1094" s="110" t="e">
        <f>VLOOKUP(BO1094,#REF!,10,0)</f>
        <v>#REF!</v>
      </c>
      <c r="BZ1094" s="110"/>
    </row>
    <row r="1095" spans="1:78" x14ac:dyDescent="0.2">
      <c r="A1095" s="153" t="s">
        <v>3097</v>
      </c>
      <c r="B1095" s="153"/>
      <c r="C1095" s="100"/>
      <c r="D1095" s="68"/>
      <c r="AM1095"/>
      <c r="BO1095" s="154" t="s">
        <v>437</v>
      </c>
      <c r="BP1095" s="154" t="s">
        <v>3512</v>
      </c>
      <c r="BQ1095" s="110" t="s">
        <v>5440</v>
      </c>
      <c r="BR1095" s="110" t="s">
        <v>5440</v>
      </c>
      <c r="BS1095" s="110" t="s">
        <v>5440</v>
      </c>
      <c r="BT1095" s="110" t="s">
        <v>5440</v>
      </c>
      <c r="BU1095" s="110" t="s">
        <v>5440</v>
      </c>
      <c r="BV1095" s="110" t="s">
        <v>5440</v>
      </c>
      <c r="BW1095" s="110" t="s">
        <v>5832</v>
      </c>
      <c r="BX1095" s="110" t="s">
        <v>14</v>
      </c>
      <c r="BY1095" s="110" t="e">
        <f>VLOOKUP(BO1095,#REF!,10,0)</f>
        <v>#REF!</v>
      </c>
      <c r="BZ1095" s="110"/>
    </row>
    <row r="1096" spans="1:78" x14ac:dyDescent="0.2">
      <c r="A1096" s="153" t="s">
        <v>3099</v>
      </c>
      <c r="B1096" s="153"/>
      <c r="C1096" s="100"/>
      <c r="D1096" s="68"/>
      <c r="AM1096"/>
      <c r="BO1096" s="154" t="s">
        <v>1861</v>
      </c>
      <c r="BP1096" s="154" t="s">
        <v>3512</v>
      </c>
      <c r="BQ1096" s="110" t="s">
        <v>5440</v>
      </c>
      <c r="BR1096" s="110" t="s">
        <v>5440</v>
      </c>
      <c r="BS1096" s="110" t="s">
        <v>5440</v>
      </c>
      <c r="BT1096" s="110" t="s">
        <v>5440</v>
      </c>
      <c r="BU1096" s="110" t="s">
        <v>5440</v>
      </c>
      <c r="BV1096" s="110" t="s">
        <v>5440</v>
      </c>
      <c r="BW1096" s="110" t="s">
        <v>5832</v>
      </c>
      <c r="BX1096" s="110" t="s">
        <v>14</v>
      </c>
      <c r="BY1096" s="110" t="e">
        <f>VLOOKUP(BO1096,#REF!,10,0)</f>
        <v>#REF!</v>
      </c>
      <c r="BZ1096" s="110"/>
    </row>
    <row r="1097" spans="1:78" x14ac:dyDescent="0.2">
      <c r="A1097" s="153" t="s">
        <v>3101</v>
      </c>
      <c r="B1097" s="153"/>
      <c r="C1097" s="100"/>
      <c r="D1097" s="68"/>
      <c r="AM1097"/>
      <c r="BO1097" s="154" t="s">
        <v>6431</v>
      </c>
      <c r="BP1097" s="154" t="s">
        <v>5832</v>
      </c>
      <c r="BQ1097" s="110" t="s">
        <v>5832</v>
      </c>
      <c r="BR1097" s="110" t="s">
        <v>5440</v>
      </c>
      <c r="BS1097" s="110" t="s">
        <v>5440</v>
      </c>
      <c r="BT1097" s="110" t="s">
        <v>5440</v>
      </c>
      <c r="BU1097" s="110" t="s">
        <v>5440</v>
      </c>
      <c r="BV1097" s="110" t="s">
        <v>5440</v>
      </c>
      <c r="BW1097" s="110" t="s">
        <v>5440</v>
      </c>
      <c r="BX1097" s="110" t="s">
        <v>14</v>
      </c>
      <c r="BY1097" s="110" t="e">
        <f>VLOOKUP(BO1097,#REF!,10,0)</f>
        <v>#REF!</v>
      </c>
      <c r="BZ1097" s="110"/>
    </row>
    <row r="1098" spans="1:78" x14ac:dyDescent="0.2">
      <c r="A1098" s="153" t="s">
        <v>3103</v>
      </c>
      <c r="B1098" s="153"/>
      <c r="C1098" s="100"/>
      <c r="D1098" s="68"/>
      <c r="AM1098"/>
      <c r="BO1098" s="154" t="s">
        <v>6432</v>
      </c>
      <c r="BP1098" s="154" t="s">
        <v>3512</v>
      </c>
      <c r="BQ1098" s="110" t="s">
        <v>5440</v>
      </c>
      <c r="BR1098" s="110" t="s">
        <v>5440</v>
      </c>
      <c r="BS1098" s="110" t="s">
        <v>5440</v>
      </c>
      <c r="BT1098" s="110" t="s">
        <v>5440</v>
      </c>
      <c r="BU1098" s="110" t="s">
        <v>5440</v>
      </c>
      <c r="BV1098" s="110" t="s">
        <v>5440</v>
      </c>
      <c r="BW1098" s="110" t="s">
        <v>5832</v>
      </c>
      <c r="BX1098" s="110" t="s">
        <v>14</v>
      </c>
      <c r="BY1098" s="110" t="e">
        <f>VLOOKUP(BO1098,#REF!,10,0)</f>
        <v>#REF!</v>
      </c>
      <c r="BZ1098" s="110"/>
    </row>
    <row r="1099" spans="1:78" x14ac:dyDescent="0.2">
      <c r="A1099" s="153" t="s">
        <v>3105</v>
      </c>
      <c r="B1099" s="153"/>
      <c r="C1099" s="100"/>
      <c r="D1099" s="68"/>
      <c r="AM1099"/>
      <c r="BO1099" s="154" t="s">
        <v>5971</v>
      </c>
      <c r="BP1099" s="154" t="s">
        <v>3512</v>
      </c>
      <c r="BQ1099" s="110" t="s">
        <v>5440</v>
      </c>
      <c r="BR1099" s="110" t="s">
        <v>5832</v>
      </c>
      <c r="BS1099" s="110" t="s">
        <v>5440</v>
      </c>
      <c r="BT1099" s="110" t="s">
        <v>5440</v>
      </c>
      <c r="BU1099" s="110" t="s">
        <v>5440</v>
      </c>
      <c r="BV1099" s="110" t="s">
        <v>5440</v>
      </c>
      <c r="BW1099" s="110" t="s">
        <v>5440</v>
      </c>
      <c r="BX1099" s="110" t="s">
        <v>14</v>
      </c>
      <c r="BY1099" s="110" t="e">
        <f>VLOOKUP(BO1099,#REF!,10,0)</f>
        <v>#REF!</v>
      </c>
      <c r="BZ1099" s="110"/>
    </row>
    <row r="1100" spans="1:78" x14ac:dyDescent="0.2">
      <c r="A1100" s="153" t="s">
        <v>3107</v>
      </c>
      <c r="B1100" s="153"/>
      <c r="C1100" s="100"/>
      <c r="D1100" s="68"/>
      <c r="AM1100"/>
      <c r="BO1100" s="154" t="s">
        <v>1990</v>
      </c>
      <c r="BP1100" s="154" t="s">
        <v>3512</v>
      </c>
      <c r="BQ1100" s="110" t="s">
        <v>5440</v>
      </c>
      <c r="BR1100" s="110" t="s">
        <v>5440</v>
      </c>
      <c r="BS1100" s="110" t="s">
        <v>5440</v>
      </c>
      <c r="BT1100" s="110" t="s">
        <v>5440</v>
      </c>
      <c r="BU1100" s="110" t="s">
        <v>5440</v>
      </c>
      <c r="BV1100" s="110" t="s">
        <v>5440</v>
      </c>
      <c r="BW1100" s="110" t="s">
        <v>5832</v>
      </c>
      <c r="BX1100" s="110" t="s">
        <v>14</v>
      </c>
      <c r="BY1100" s="110" t="e">
        <f>VLOOKUP(BO1100,#REF!,10,0)</f>
        <v>#REF!</v>
      </c>
      <c r="BZ1100" s="110"/>
    </row>
    <row r="1101" spans="1:78" x14ac:dyDescent="0.2">
      <c r="A1101" s="153" t="s">
        <v>3109</v>
      </c>
      <c r="B1101" s="153"/>
      <c r="C1101" s="100"/>
      <c r="D1101" s="68"/>
      <c r="AM1101"/>
      <c r="BO1101" s="154" t="s">
        <v>2303</v>
      </c>
      <c r="BP1101" s="154" t="s">
        <v>3512</v>
      </c>
      <c r="BQ1101" s="110" t="s">
        <v>5440</v>
      </c>
      <c r="BR1101" s="110" t="s">
        <v>5440</v>
      </c>
      <c r="BS1101" s="110" t="s">
        <v>5440</v>
      </c>
      <c r="BT1101" s="110" t="s">
        <v>5440</v>
      </c>
      <c r="BU1101" s="110" t="s">
        <v>5440</v>
      </c>
      <c r="BV1101" s="110" t="s">
        <v>5440</v>
      </c>
      <c r="BW1101" s="110" t="s">
        <v>5832</v>
      </c>
      <c r="BX1101" s="110" t="s">
        <v>14</v>
      </c>
      <c r="BY1101" s="110" t="e">
        <f>VLOOKUP(BO1101,#REF!,10,0)</f>
        <v>#REF!</v>
      </c>
      <c r="BZ1101" s="110"/>
    </row>
    <row r="1102" spans="1:78" x14ac:dyDescent="0.2">
      <c r="A1102" s="153" t="s">
        <v>3112</v>
      </c>
      <c r="B1102" s="153"/>
      <c r="C1102" s="100"/>
      <c r="D1102" s="68"/>
      <c r="AM1102"/>
      <c r="BO1102" s="154" t="s">
        <v>6433</v>
      </c>
      <c r="BP1102" s="154" t="s">
        <v>3512</v>
      </c>
      <c r="BQ1102" s="110" t="s">
        <v>5440</v>
      </c>
      <c r="BR1102" s="110" t="s">
        <v>5440</v>
      </c>
      <c r="BS1102" s="110" t="s">
        <v>5440</v>
      </c>
      <c r="BT1102" s="110" t="s">
        <v>5440</v>
      </c>
      <c r="BU1102" s="110" t="s">
        <v>5440</v>
      </c>
      <c r="BV1102" s="110" t="s">
        <v>5440</v>
      </c>
      <c r="BW1102" s="110" t="s">
        <v>5832</v>
      </c>
      <c r="BX1102" s="110" t="s">
        <v>14</v>
      </c>
      <c r="BY1102" s="110" t="e">
        <f>VLOOKUP(BO1102,#REF!,10,0)</f>
        <v>#REF!</v>
      </c>
      <c r="BZ1102" s="110"/>
    </row>
    <row r="1103" spans="1:78" x14ac:dyDescent="0.2">
      <c r="A1103" s="153" t="s">
        <v>3115</v>
      </c>
      <c r="B1103" s="153"/>
      <c r="C1103" s="100"/>
      <c r="D1103" s="68"/>
      <c r="AM1103"/>
      <c r="BO1103" s="154" t="s">
        <v>3634</v>
      </c>
      <c r="BP1103" s="154" t="s">
        <v>3512</v>
      </c>
      <c r="BQ1103" s="110" t="s">
        <v>5440</v>
      </c>
      <c r="BR1103" s="110" t="s">
        <v>5440</v>
      </c>
      <c r="BS1103" s="110" t="s">
        <v>5440</v>
      </c>
      <c r="BT1103" s="110" t="s">
        <v>5440</v>
      </c>
      <c r="BU1103" s="110" t="s">
        <v>5440</v>
      </c>
      <c r="BV1103" s="110" t="s">
        <v>5440</v>
      </c>
      <c r="BW1103" s="110" t="s">
        <v>5832</v>
      </c>
      <c r="BX1103" s="110" t="s">
        <v>14</v>
      </c>
      <c r="BY1103" s="110" t="e">
        <f>VLOOKUP(BO1103,#REF!,10,0)</f>
        <v>#REF!</v>
      </c>
      <c r="BZ1103" s="110"/>
    </row>
    <row r="1104" spans="1:78" x14ac:dyDescent="0.2">
      <c r="A1104" s="153" t="s">
        <v>3118</v>
      </c>
      <c r="B1104" s="153"/>
      <c r="C1104" s="100"/>
      <c r="D1104" s="68"/>
      <c r="AM1104"/>
      <c r="BO1104" s="154" t="s">
        <v>368</v>
      </c>
      <c r="BP1104" s="154" t="s">
        <v>3512</v>
      </c>
      <c r="BQ1104" s="110" t="s">
        <v>5440</v>
      </c>
      <c r="BR1104" s="110" t="s">
        <v>5440</v>
      </c>
      <c r="BS1104" s="110" t="s">
        <v>5440</v>
      </c>
      <c r="BT1104" s="110" t="s">
        <v>5440</v>
      </c>
      <c r="BU1104" s="110" t="s">
        <v>5440</v>
      </c>
      <c r="BV1104" s="110" t="s">
        <v>5440</v>
      </c>
      <c r="BW1104" s="110" t="s">
        <v>5832</v>
      </c>
      <c r="BX1104" s="110" t="s">
        <v>14</v>
      </c>
      <c r="BY1104" s="110" t="e">
        <f>VLOOKUP(BO1104,#REF!,10,0)</f>
        <v>#REF!</v>
      </c>
      <c r="BZ1104" s="110"/>
    </row>
    <row r="1105" spans="1:78" x14ac:dyDescent="0.2">
      <c r="A1105" s="153" t="s">
        <v>3121</v>
      </c>
      <c r="B1105" s="153"/>
      <c r="C1105" s="100"/>
      <c r="D1105" s="68"/>
      <c r="AM1105"/>
      <c r="BO1105" s="154" t="s">
        <v>6434</v>
      </c>
      <c r="BP1105" s="154" t="s">
        <v>3512</v>
      </c>
      <c r="BQ1105" s="110" t="s">
        <v>5440</v>
      </c>
      <c r="BR1105" s="110" t="s">
        <v>5440</v>
      </c>
      <c r="BS1105" s="110" t="s">
        <v>5440</v>
      </c>
      <c r="BT1105" s="110" t="s">
        <v>5440</v>
      </c>
      <c r="BU1105" s="110" t="s">
        <v>5440</v>
      </c>
      <c r="BV1105" s="110" t="s">
        <v>5832</v>
      </c>
      <c r="BW1105" s="110" t="s">
        <v>5440</v>
      </c>
      <c r="BX1105" s="110" t="s">
        <v>14</v>
      </c>
      <c r="BY1105" s="110" t="e">
        <f>VLOOKUP(BO1105,#REF!,10,0)</f>
        <v>#REF!</v>
      </c>
      <c r="BZ1105" s="149"/>
    </row>
    <row r="1106" spans="1:78" x14ac:dyDescent="0.2">
      <c r="A1106" s="153" t="s">
        <v>3124</v>
      </c>
      <c r="B1106" s="153"/>
      <c r="C1106" s="100"/>
      <c r="D1106" s="68"/>
      <c r="AM1106"/>
      <c r="BO1106" s="154" t="s">
        <v>2430</v>
      </c>
      <c r="BP1106" s="154" t="s">
        <v>3512</v>
      </c>
      <c r="BQ1106" s="110" t="s">
        <v>5440</v>
      </c>
      <c r="BR1106" s="110" t="s">
        <v>5440</v>
      </c>
      <c r="BS1106" s="110" t="s">
        <v>5440</v>
      </c>
      <c r="BT1106" s="110" t="s">
        <v>5440</v>
      </c>
      <c r="BU1106" s="110" t="s">
        <v>5440</v>
      </c>
      <c r="BV1106" s="110" t="s">
        <v>5440</v>
      </c>
      <c r="BW1106" s="110" t="s">
        <v>5832</v>
      </c>
      <c r="BX1106" s="110" t="s">
        <v>14</v>
      </c>
      <c r="BY1106" s="110" t="e">
        <f>VLOOKUP(BO1106,#REF!,10,0)</f>
        <v>#REF!</v>
      </c>
      <c r="BZ1106" s="110"/>
    </row>
    <row r="1107" spans="1:78" x14ac:dyDescent="0.2">
      <c r="A1107" s="153" t="s">
        <v>3127</v>
      </c>
      <c r="B1107" s="153"/>
      <c r="C1107" s="100"/>
      <c r="D1107" s="68"/>
      <c r="AM1107"/>
      <c r="BO1107" s="154" t="s">
        <v>6435</v>
      </c>
      <c r="BP1107" s="154" t="s">
        <v>5832</v>
      </c>
      <c r="BQ1107" s="110" t="s">
        <v>5440</v>
      </c>
      <c r="BR1107" s="110" t="s">
        <v>5440</v>
      </c>
      <c r="BS1107" s="110" t="s">
        <v>5440</v>
      </c>
      <c r="BT1107" s="110" t="s">
        <v>5440</v>
      </c>
      <c r="BU1107" s="110" t="s">
        <v>5832</v>
      </c>
      <c r="BV1107" s="110" t="s">
        <v>5440</v>
      </c>
      <c r="BW1107" s="110" t="s">
        <v>5440</v>
      </c>
      <c r="BX1107" s="110" t="s">
        <v>14</v>
      </c>
      <c r="BY1107" s="110" t="e">
        <f>VLOOKUP(BO1107,#REF!,10,0)</f>
        <v>#REF!</v>
      </c>
      <c r="BZ1107" s="149"/>
    </row>
    <row r="1108" spans="1:78" x14ac:dyDescent="0.2">
      <c r="A1108" s="153" t="s">
        <v>3129</v>
      </c>
      <c r="B1108" s="153"/>
      <c r="C1108" s="100"/>
      <c r="D1108" s="68"/>
      <c r="AM1108"/>
      <c r="BO1108" s="154" t="s">
        <v>2197</v>
      </c>
      <c r="BP1108" s="154" t="s">
        <v>3512</v>
      </c>
      <c r="BQ1108" s="110" t="s">
        <v>5440</v>
      </c>
      <c r="BR1108" s="110" t="s">
        <v>5440</v>
      </c>
      <c r="BS1108" s="110" t="s">
        <v>5440</v>
      </c>
      <c r="BT1108" s="110" t="s">
        <v>5440</v>
      </c>
      <c r="BU1108" s="110" t="s">
        <v>5440</v>
      </c>
      <c r="BV1108" s="110" t="s">
        <v>5440</v>
      </c>
      <c r="BW1108" s="110" t="s">
        <v>5832</v>
      </c>
      <c r="BX1108" s="110" t="s">
        <v>14</v>
      </c>
      <c r="BY1108" s="110" t="e">
        <f>VLOOKUP(BO1108,#REF!,10,0)</f>
        <v>#REF!</v>
      </c>
      <c r="BZ1108" s="110"/>
    </row>
    <row r="1109" spans="1:78" x14ac:dyDescent="0.2">
      <c r="A1109" s="153" t="s">
        <v>3131</v>
      </c>
      <c r="B1109" s="153"/>
      <c r="C1109" s="100"/>
      <c r="D1109" s="68"/>
      <c r="AM1109"/>
      <c r="BO1109" s="154" t="s">
        <v>2199</v>
      </c>
      <c r="BP1109" s="154" t="s">
        <v>3512</v>
      </c>
      <c r="BQ1109" s="110" t="s">
        <v>5440</v>
      </c>
      <c r="BR1109" s="110" t="s">
        <v>5440</v>
      </c>
      <c r="BS1109" s="110" t="s">
        <v>5440</v>
      </c>
      <c r="BT1109" s="110" t="s">
        <v>5440</v>
      </c>
      <c r="BU1109" s="110" t="s">
        <v>5440</v>
      </c>
      <c r="BV1109" s="110" t="s">
        <v>5440</v>
      </c>
      <c r="BW1109" s="110" t="s">
        <v>5832</v>
      </c>
      <c r="BX1109" s="110" t="s">
        <v>14</v>
      </c>
      <c r="BY1109" s="110" t="e">
        <f>VLOOKUP(BO1109,#REF!,10,0)</f>
        <v>#REF!</v>
      </c>
      <c r="BZ1109" s="110"/>
    </row>
    <row r="1110" spans="1:78" x14ac:dyDescent="0.2">
      <c r="A1110" s="153" t="s">
        <v>3134</v>
      </c>
      <c r="B1110" s="153"/>
      <c r="C1110" s="100"/>
      <c r="D1110" s="68"/>
      <c r="AM1110"/>
      <c r="BO1110" s="154" t="s">
        <v>3083</v>
      </c>
      <c r="BP1110" s="154" t="s">
        <v>3512</v>
      </c>
      <c r="BQ1110" s="110" t="s">
        <v>5440</v>
      </c>
      <c r="BR1110" s="110" t="s">
        <v>5440</v>
      </c>
      <c r="BS1110" s="110" t="s">
        <v>5440</v>
      </c>
      <c r="BT1110" s="110" t="s">
        <v>5440</v>
      </c>
      <c r="BU1110" s="110" t="s">
        <v>5440</v>
      </c>
      <c r="BV1110" s="110" t="s">
        <v>5440</v>
      </c>
      <c r="BW1110" s="110" t="s">
        <v>5832</v>
      </c>
      <c r="BX1110" s="110" t="s">
        <v>14</v>
      </c>
      <c r="BY1110" s="110" t="e">
        <f>VLOOKUP(BO1110,#REF!,10,0)</f>
        <v>#REF!</v>
      </c>
      <c r="BZ1110" s="110"/>
    </row>
    <row r="1111" spans="1:78" x14ac:dyDescent="0.2">
      <c r="A1111" s="153" t="s">
        <v>3137</v>
      </c>
      <c r="B1111" s="153"/>
      <c r="C1111" s="100"/>
      <c r="D1111" s="68"/>
      <c r="AM1111"/>
      <c r="BO1111" s="154" t="s">
        <v>6436</v>
      </c>
      <c r="BP1111" s="154" t="s">
        <v>3512</v>
      </c>
      <c r="BQ1111" s="110" t="s">
        <v>5440</v>
      </c>
      <c r="BR1111" s="110" t="s">
        <v>5440</v>
      </c>
      <c r="BS1111" s="110" t="s">
        <v>5832</v>
      </c>
      <c r="BT1111" s="110" t="s">
        <v>5440</v>
      </c>
      <c r="BU1111" s="110" t="s">
        <v>5440</v>
      </c>
      <c r="BV1111" s="110" t="s">
        <v>5440</v>
      </c>
      <c r="BW1111" s="110" t="s">
        <v>5832</v>
      </c>
      <c r="BX1111" s="110" t="s">
        <v>14</v>
      </c>
      <c r="BY1111" s="110" t="e">
        <f>VLOOKUP(BO1111,#REF!,10,0)</f>
        <v>#REF!</v>
      </c>
      <c r="BZ1111" s="110"/>
    </row>
    <row r="1112" spans="1:78" x14ac:dyDescent="0.2">
      <c r="A1112" s="153" t="s">
        <v>3140</v>
      </c>
      <c r="B1112" s="153"/>
      <c r="C1112" s="100"/>
      <c r="D1112" s="68"/>
      <c r="AM1112"/>
      <c r="BO1112" s="154" t="s">
        <v>3714</v>
      </c>
      <c r="BP1112" s="154" t="s">
        <v>3512</v>
      </c>
      <c r="BQ1112" s="110" t="s">
        <v>5440</v>
      </c>
      <c r="BR1112" s="110" t="s">
        <v>5440</v>
      </c>
      <c r="BS1112" s="110" t="s">
        <v>5440</v>
      </c>
      <c r="BT1112" s="110" t="s">
        <v>5440</v>
      </c>
      <c r="BU1112" s="110" t="s">
        <v>5440</v>
      </c>
      <c r="BV1112" s="110" t="s">
        <v>5440</v>
      </c>
      <c r="BW1112" s="110" t="s">
        <v>5832</v>
      </c>
      <c r="BX1112" s="110" t="s">
        <v>14</v>
      </c>
      <c r="BY1112" s="110" t="e">
        <f>VLOOKUP(BO1112,#REF!,10,0)</f>
        <v>#REF!</v>
      </c>
      <c r="BZ1112" s="110"/>
    </row>
    <row r="1113" spans="1:78" x14ac:dyDescent="0.2">
      <c r="A1113" s="153" t="s">
        <v>3143</v>
      </c>
      <c r="B1113" s="153"/>
      <c r="C1113" s="100"/>
      <c r="D1113" s="68"/>
      <c r="AM1113"/>
      <c r="BO1113" s="154" t="s">
        <v>6437</v>
      </c>
      <c r="BP1113" s="154" t="s">
        <v>3512</v>
      </c>
      <c r="BQ1113" s="110" t="s">
        <v>5440</v>
      </c>
      <c r="BR1113" s="110" t="s">
        <v>5440</v>
      </c>
      <c r="BS1113" s="110" t="s">
        <v>5440</v>
      </c>
      <c r="BT1113" s="110" t="s">
        <v>5440</v>
      </c>
      <c r="BU1113" s="110" t="s">
        <v>5440</v>
      </c>
      <c r="BV1113" s="110" t="s">
        <v>5440</v>
      </c>
      <c r="BW1113" s="110" t="s">
        <v>5832</v>
      </c>
      <c r="BX1113" s="110" t="s">
        <v>14</v>
      </c>
      <c r="BY1113" s="110" t="e">
        <f>VLOOKUP(BO1113,#REF!,10,0)</f>
        <v>#REF!</v>
      </c>
      <c r="BZ1113" s="110"/>
    </row>
    <row r="1114" spans="1:78" x14ac:dyDescent="0.2">
      <c r="A1114" s="153" t="s">
        <v>3145</v>
      </c>
      <c r="B1114" s="153"/>
      <c r="C1114" s="100"/>
      <c r="D1114" s="68"/>
      <c r="AM1114"/>
      <c r="BO1114" s="154" t="s">
        <v>6438</v>
      </c>
      <c r="BP1114" s="154" t="s">
        <v>3512</v>
      </c>
      <c r="BQ1114" s="110" t="s">
        <v>5440</v>
      </c>
      <c r="BR1114" s="110" t="s">
        <v>5440</v>
      </c>
      <c r="BS1114" s="110" t="s">
        <v>5832</v>
      </c>
      <c r="BT1114" s="110" t="s">
        <v>5440</v>
      </c>
      <c r="BU1114" s="110" t="s">
        <v>5440</v>
      </c>
      <c r="BV1114" s="110" t="s">
        <v>5440</v>
      </c>
      <c r="BW1114" s="110" t="s">
        <v>5832</v>
      </c>
      <c r="BX1114" s="110" t="s">
        <v>14</v>
      </c>
      <c r="BY1114" s="110" t="e">
        <f>VLOOKUP(BO1114,#REF!,10,0)</f>
        <v>#REF!</v>
      </c>
      <c r="BZ1114" s="110"/>
    </row>
    <row r="1115" spans="1:78" x14ac:dyDescent="0.2">
      <c r="A1115" s="153" t="s">
        <v>3148</v>
      </c>
      <c r="B1115" s="153"/>
      <c r="C1115" s="100"/>
      <c r="D1115" s="68"/>
      <c r="AM1115"/>
      <c r="BO1115" s="154" t="s">
        <v>2201</v>
      </c>
      <c r="BP1115" s="154" t="s">
        <v>3512</v>
      </c>
      <c r="BQ1115" s="110" t="s">
        <v>5440</v>
      </c>
      <c r="BR1115" s="110" t="s">
        <v>5440</v>
      </c>
      <c r="BS1115" s="110" t="s">
        <v>5440</v>
      </c>
      <c r="BT1115" s="110" t="s">
        <v>5440</v>
      </c>
      <c r="BU1115" s="110" t="s">
        <v>5440</v>
      </c>
      <c r="BV1115" s="110" t="s">
        <v>5440</v>
      </c>
      <c r="BW1115" s="110" t="s">
        <v>5832</v>
      </c>
      <c r="BX1115" s="110" t="s">
        <v>14</v>
      </c>
      <c r="BY1115" s="110" t="e">
        <f>VLOOKUP(BO1115,#REF!,10,0)</f>
        <v>#REF!</v>
      </c>
      <c r="BZ1115" s="110"/>
    </row>
    <row r="1116" spans="1:78" x14ac:dyDescent="0.2">
      <c r="A1116" s="153" t="s">
        <v>3150</v>
      </c>
      <c r="B1116" s="153"/>
      <c r="C1116" s="100"/>
      <c r="D1116" s="68"/>
      <c r="AM1116"/>
      <c r="BO1116" s="154" t="s">
        <v>503</v>
      </c>
      <c r="BP1116" s="154" t="s">
        <v>3512</v>
      </c>
      <c r="BQ1116" s="110" t="s">
        <v>5440</v>
      </c>
      <c r="BR1116" s="110" t="s">
        <v>5440</v>
      </c>
      <c r="BS1116" s="110" t="s">
        <v>5440</v>
      </c>
      <c r="BT1116" s="110" t="s">
        <v>5440</v>
      </c>
      <c r="BU1116" s="110" t="s">
        <v>5440</v>
      </c>
      <c r="BV1116" s="110" t="s">
        <v>5440</v>
      </c>
      <c r="BW1116" s="110" t="s">
        <v>5832</v>
      </c>
      <c r="BX1116" s="110" t="s">
        <v>14</v>
      </c>
      <c r="BY1116" s="110" t="e">
        <f>VLOOKUP(BO1116,#REF!,10,0)</f>
        <v>#REF!</v>
      </c>
      <c r="BZ1116" s="110"/>
    </row>
    <row r="1117" spans="1:78" x14ac:dyDescent="0.2">
      <c r="A1117" s="153" t="s">
        <v>3153</v>
      </c>
      <c r="B1117" s="153"/>
      <c r="C1117" s="100"/>
      <c r="D1117" s="68"/>
      <c r="AM1117"/>
      <c r="BO1117" s="154" t="s">
        <v>6439</v>
      </c>
      <c r="BP1117" s="154" t="s">
        <v>3512</v>
      </c>
      <c r="BQ1117" s="110" t="s">
        <v>5440</v>
      </c>
      <c r="BR1117" s="110" t="s">
        <v>5440</v>
      </c>
      <c r="BS1117" s="110" t="s">
        <v>5440</v>
      </c>
      <c r="BT1117" s="110" t="s">
        <v>5440</v>
      </c>
      <c r="BU1117" s="110" t="s">
        <v>5440</v>
      </c>
      <c r="BV1117" s="110" t="s">
        <v>5832</v>
      </c>
      <c r="BW1117" s="110" t="s">
        <v>5440</v>
      </c>
      <c r="BX1117" s="110" t="s">
        <v>14</v>
      </c>
      <c r="BY1117" s="110" t="e">
        <f>VLOOKUP(BO1117,#REF!,10,0)</f>
        <v>#REF!</v>
      </c>
      <c r="BZ1117" s="149"/>
    </row>
    <row r="1118" spans="1:78" x14ac:dyDescent="0.2">
      <c r="A1118" s="153" t="s">
        <v>3155</v>
      </c>
      <c r="B1118" s="153"/>
      <c r="C1118" s="100"/>
      <c r="D1118" s="68"/>
      <c r="AM1118"/>
      <c r="BO1118" s="154" t="s">
        <v>439</v>
      </c>
      <c r="BP1118" s="154" t="s">
        <v>3512</v>
      </c>
      <c r="BQ1118" s="110" t="s">
        <v>5440</v>
      </c>
      <c r="BR1118" s="110" t="s">
        <v>5440</v>
      </c>
      <c r="BS1118" s="110" t="s">
        <v>5440</v>
      </c>
      <c r="BT1118" s="110" t="s">
        <v>5440</v>
      </c>
      <c r="BU1118" s="110" t="s">
        <v>5440</v>
      </c>
      <c r="BV1118" s="110" t="s">
        <v>5440</v>
      </c>
      <c r="BW1118" s="110" t="s">
        <v>5832</v>
      </c>
      <c r="BX1118" s="110" t="s">
        <v>14</v>
      </c>
      <c r="BY1118" s="110" t="e">
        <f>VLOOKUP(BO1118,#REF!,10,0)</f>
        <v>#REF!</v>
      </c>
      <c r="BZ1118" s="110"/>
    </row>
    <row r="1119" spans="1:78" x14ac:dyDescent="0.2">
      <c r="A1119" s="153" t="s">
        <v>3158</v>
      </c>
      <c r="B1119" s="153"/>
      <c r="C1119" s="100"/>
      <c r="D1119" s="68"/>
      <c r="AM1119"/>
      <c r="BO1119" s="154" t="s">
        <v>5972</v>
      </c>
      <c r="BP1119" s="154" t="s">
        <v>3512</v>
      </c>
      <c r="BQ1119" s="110" t="s">
        <v>5440</v>
      </c>
      <c r="BR1119" s="110" t="s">
        <v>5832</v>
      </c>
      <c r="BS1119" s="110" t="s">
        <v>5440</v>
      </c>
      <c r="BT1119" s="110" t="s">
        <v>5440</v>
      </c>
      <c r="BU1119" s="110" t="s">
        <v>5440</v>
      </c>
      <c r="BV1119" s="110" t="s">
        <v>5440</v>
      </c>
      <c r="BW1119" s="110" t="s">
        <v>5440</v>
      </c>
      <c r="BX1119" s="110" t="s">
        <v>14</v>
      </c>
      <c r="BY1119" s="110" t="e">
        <f>VLOOKUP(BO1119,#REF!,10,0)</f>
        <v>#REF!</v>
      </c>
      <c r="BZ1119" s="110"/>
    </row>
    <row r="1120" spans="1:78" x14ac:dyDescent="0.2">
      <c r="A1120" s="153" t="s">
        <v>3160</v>
      </c>
      <c r="B1120" s="153"/>
      <c r="C1120" s="100"/>
      <c r="D1120" s="68"/>
      <c r="AM1120"/>
      <c r="BO1120" s="154" t="s">
        <v>6440</v>
      </c>
      <c r="BP1120" s="154" t="s">
        <v>3512</v>
      </c>
      <c r="BQ1120" s="110" t="s">
        <v>5440</v>
      </c>
      <c r="BR1120" s="110" t="s">
        <v>5440</v>
      </c>
      <c r="BS1120" s="110" t="s">
        <v>5440</v>
      </c>
      <c r="BT1120" s="110" t="s">
        <v>5440</v>
      </c>
      <c r="BU1120" s="110" t="s">
        <v>5440</v>
      </c>
      <c r="BV1120" s="110" t="s">
        <v>5440</v>
      </c>
      <c r="BW1120" s="110" t="s">
        <v>5832</v>
      </c>
      <c r="BX1120" s="110" t="s">
        <v>14</v>
      </c>
      <c r="BY1120" s="110" t="e">
        <f>VLOOKUP(BO1120,#REF!,10,0)</f>
        <v>#REF!</v>
      </c>
      <c r="BZ1120" s="110"/>
    </row>
    <row r="1121" spans="1:78" x14ac:dyDescent="0.2">
      <c r="A1121" s="153" t="s">
        <v>3163</v>
      </c>
      <c r="B1121" s="153"/>
      <c r="C1121" s="100"/>
      <c r="D1121" s="68"/>
      <c r="AM1121"/>
      <c r="BO1121" s="154" t="s">
        <v>6441</v>
      </c>
      <c r="BP1121" s="154" t="s">
        <v>3512</v>
      </c>
      <c r="BQ1121" s="110" t="s">
        <v>5440</v>
      </c>
      <c r="BR1121" s="110" t="s">
        <v>5440</v>
      </c>
      <c r="BS1121" s="110" t="s">
        <v>5440</v>
      </c>
      <c r="BT1121" s="110" t="s">
        <v>5440</v>
      </c>
      <c r="BU1121" s="110" t="s">
        <v>5440</v>
      </c>
      <c r="BV1121" s="110" t="s">
        <v>5832</v>
      </c>
      <c r="BW1121" s="110" t="s">
        <v>5440</v>
      </c>
      <c r="BX1121" s="110" t="s">
        <v>14</v>
      </c>
      <c r="BY1121" s="110" t="e">
        <f>VLOOKUP(BO1121,#REF!,10,0)</f>
        <v>#REF!</v>
      </c>
      <c r="BZ1121" s="149"/>
    </row>
    <row r="1122" spans="1:78" x14ac:dyDescent="0.2">
      <c r="A1122" s="153" t="s">
        <v>3166</v>
      </c>
      <c r="B1122" s="153"/>
      <c r="C1122" s="100"/>
      <c r="D1122" s="68"/>
      <c r="AM1122"/>
      <c r="BO1122" s="154" t="s">
        <v>3956</v>
      </c>
      <c r="BP1122" s="154" t="s">
        <v>3512</v>
      </c>
      <c r="BQ1122" s="110" t="s">
        <v>5440</v>
      </c>
      <c r="BR1122" s="110" t="s">
        <v>5440</v>
      </c>
      <c r="BS1122" s="110" t="s">
        <v>5440</v>
      </c>
      <c r="BT1122" s="110" t="s">
        <v>5440</v>
      </c>
      <c r="BU1122" s="110" t="s">
        <v>5440</v>
      </c>
      <c r="BV1122" s="110" t="s">
        <v>5440</v>
      </c>
      <c r="BW1122" s="110" t="s">
        <v>5832</v>
      </c>
      <c r="BX1122" s="110" t="s">
        <v>14</v>
      </c>
      <c r="BY1122" s="110" t="e">
        <f>VLOOKUP(BO1122,#REF!,10,0)</f>
        <v>#REF!</v>
      </c>
      <c r="BZ1122" s="110"/>
    </row>
    <row r="1123" spans="1:78" x14ac:dyDescent="0.2">
      <c r="A1123" s="153" t="s">
        <v>3168</v>
      </c>
      <c r="B1123" s="153"/>
      <c r="C1123" s="100"/>
      <c r="D1123" s="68"/>
      <c r="AM1123"/>
      <c r="BO1123" s="154" t="s">
        <v>1992</v>
      </c>
      <c r="BP1123" s="154" t="s">
        <v>3512</v>
      </c>
      <c r="BQ1123" s="110" t="s">
        <v>5440</v>
      </c>
      <c r="BR1123" s="110" t="s">
        <v>5440</v>
      </c>
      <c r="BS1123" s="110" t="s">
        <v>5440</v>
      </c>
      <c r="BT1123" s="110" t="s">
        <v>5440</v>
      </c>
      <c r="BU1123" s="110" t="s">
        <v>5440</v>
      </c>
      <c r="BV1123" s="110" t="s">
        <v>5440</v>
      </c>
      <c r="BW1123" s="110" t="s">
        <v>5832</v>
      </c>
      <c r="BX1123" s="110" t="s">
        <v>14</v>
      </c>
      <c r="BY1123" s="110" t="e">
        <f>VLOOKUP(BO1123,#REF!,10,0)</f>
        <v>#REF!</v>
      </c>
      <c r="BZ1123" s="110"/>
    </row>
    <row r="1124" spans="1:78" x14ac:dyDescent="0.2">
      <c r="A1124" s="153" t="s">
        <v>3170</v>
      </c>
      <c r="B1124" s="153"/>
      <c r="C1124" s="100"/>
      <c r="D1124" s="68"/>
      <c r="AM1124"/>
      <c r="BO1124" s="154" t="s">
        <v>3554</v>
      </c>
      <c r="BP1124" s="154" t="s">
        <v>3512</v>
      </c>
      <c r="BQ1124" s="110" t="s">
        <v>5440</v>
      </c>
      <c r="BR1124" s="110" t="s">
        <v>5440</v>
      </c>
      <c r="BS1124" s="110" t="s">
        <v>5440</v>
      </c>
      <c r="BT1124" s="110" t="s">
        <v>5440</v>
      </c>
      <c r="BU1124" s="110" t="s">
        <v>5440</v>
      </c>
      <c r="BV1124" s="110" t="s">
        <v>5440</v>
      </c>
      <c r="BW1124" s="110" t="s">
        <v>5832</v>
      </c>
      <c r="BX1124" s="110" t="s">
        <v>14</v>
      </c>
      <c r="BY1124" s="110" t="e">
        <f>VLOOKUP(BO1124,#REF!,10,0)</f>
        <v>#REF!</v>
      </c>
      <c r="BZ1124" s="110"/>
    </row>
    <row r="1125" spans="1:78" x14ac:dyDescent="0.2">
      <c r="A1125" s="153" t="s">
        <v>3172</v>
      </c>
      <c r="B1125" s="153"/>
      <c r="C1125" s="100"/>
      <c r="D1125" s="68"/>
      <c r="AM1125"/>
      <c r="BO1125" s="154" t="s">
        <v>2203</v>
      </c>
      <c r="BP1125" s="154" t="s">
        <v>3512</v>
      </c>
      <c r="BQ1125" s="110" t="s">
        <v>5440</v>
      </c>
      <c r="BR1125" s="110" t="s">
        <v>5440</v>
      </c>
      <c r="BS1125" s="110" t="s">
        <v>5440</v>
      </c>
      <c r="BT1125" s="110" t="s">
        <v>5440</v>
      </c>
      <c r="BU1125" s="110" t="s">
        <v>5440</v>
      </c>
      <c r="BV1125" s="110" t="s">
        <v>5440</v>
      </c>
      <c r="BW1125" s="110" t="s">
        <v>5832</v>
      </c>
      <c r="BX1125" s="110" t="s">
        <v>14</v>
      </c>
      <c r="BY1125" s="110" t="e">
        <f>VLOOKUP(BO1125,#REF!,10,0)</f>
        <v>#REF!</v>
      </c>
      <c r="BZ1125" s="110"/>
    </row>
    <row r="1126" spans="1:78" x14ac:dyDescent="0.2">
      <c r="A1126" s="153" t="s">
        <v>3174</v>
      </c>
      <c r="B1126" s="153"/>
      <c r="C1126" s="100"/>
      <c r="D1126" s="68"/>
      <c r="AM1126"/>
      <c r="BO1126" s="154" t="s">
        <v>2100</v>
      </c>
      <c r="BP1126" s="154" t="s">
        <v>3512</v>
      </c>
      <c r="BQ1126" s="110" t="s">
        <v>5440</v>
      </c>
      <c r="BR1126" s="110" t="s">
        <v>5440</v>
      </c>
      <c r="BS1126" s="110" t="s">
        <v>5440</v>
      </c>
      <c r="BT1126" s="110" t="s">
        <v>5440</v>
      </c>
      <c r="BU1126" s="110" t="s">
        <v>5440</v>
      </c>
      <c r="BV1126" s="110" t="s">
        <v>5440</v>
      </c>
      <c r="BW1126" s="110" t="s">
        <v>5832</v>
      </c>
      <c r="BX1126" s="110" t="s">
        <v>14</v>
      </c>
      <c r="BY1126" s="110" t="e">
        <f>VLOOKUP(BO1126,#REF!,10,0)</f>
        <v>#REF!</v>
      </c>
      <c r="BZ1126" s="110"/>
    </row>
    <row r="1127" spans="1:78" x14ac:dyDescent="0.2">
      <c r="A1127" s="153" t="s">
        <v>3177</v>
      </c>
      <c r="B1127" s="153"/>
      <c r="C1127" s="100"/>
      <c r="D1127" s="68"/>
      <c r="AM1127"/>
      <c r="BO1127" s="154" t="s">
        <v>3085</v>
      </c>
      <c r="BP1127" s="154" t="s">
        <v>3512</v>
      </c>
      <c r="BQ1127" s="110" t="s">
        <v>5440</v>
      </c>
      <c r="BR1127" s="110" t="s">
        <v>5440</v>
      </c>
      <c r="BS1127" s="110" t="s">
        <v>5440</v>
      </c>
      <c r="BT1127" s="110" t="s">
        <v>5440</v>
      </c>
      <c r="BU1127" s="110" t="s">
        <v>5440</v>
      </c>
      <c r="BV1127" s="110" t="s">
        <v>5440</v>
      </c>
      <c r="BW1127" s="110" t="s">
        <v>5832</v>
      </c>
      <c r="BX1127" s="110" t="s">
        <v>14</v>
      </c>
      <c r="BY1127" s="110" t="e">
        <f>VLOOKUP(BO1127,#REF!,10,0)</f>
        <v>#REF!</v>
      </c>
      <c r="BZ1127" s="110"/>
    </row>
    <row r="1128" spans="1:78" x14ac:dyDescent="0.2">
      <c r="A1128" s="153" t="s">
        <v>3180</v>
      </c>
      <c r="B1128" s="153"/>
      <c r="C1128" s="100"/>
      <c r="D1128" s="68"/>
      <c r="AM1128"/>
      <c r="BO1128" s="154" t="s">
        <v>5974</v>
      </c>
      <c r="BP1128" s="154" t="s">
        <v>3512</v>
      </c>
      <c r="BQ1128" s="110" t="s">
        <v>5440</v>
      </c>
      <c r="BR1128" s="110" t="s">
        <v>5832</v>
      </c>
      <c r="BS1128" s="110" t="s">
        <v>5440</v>
      </c>
      <c r="BT1128" s="110" t="s">
        <v>5440</v>
      </c>
      <c r="BU1128" s="110" t="s">
        <v>5440</v>
      </c>
      <c r="BV1128" s="110" t="s">
        <v>5440</v>
      </c>
      <c r="BW1128" s="110" t="s">
        <v>5440</v>
      </c>
      <c r="BX1128" s="110" t="s">
        <v>14</v>
      </c>
      <c r="BY1128" s="110" t="e">
        <f>VLOOKUP(BO1128,#REF!,10,0)</f>
        <v>#REF!</v>
      </c>
      <c r="BZ1128" s="110"/>
    </row>
    <row r="1129" spans="1:78" x14ac:dyDescent="0.2">
      <c r="A1129" s="153" t="s">
        <v>3182</v>
      </c>
      <c r="B1129" s="153"/>
      <c r="C1129" s="100"/>
      <c r="D1129" s="68"/>
      <c r="AM1129"/>
      <c r="BO1129" s="154" t="s">
        <v>1994</v>
      </c>
      <c r="BP1129" s="154" t="s">
        <v>3512</v>
      </c>
      <c r="BQ1129" s="110" t="s">
        <v>5440</v>
      </c>
      <c r="BR1129" s="110" t="s">
        <v>5440</v>
      </c>
      <c r="BS1129" s="110" t="s">
        <v>5440</v>
      </c>
      <c r="BT1129" s="110" t="s">
        <v>5440</v>
      </c>
      <c r="BU1129" s="110" t="s">
        <v>5440</v>
      </c>
      <c r="BV1129" s="110" t="s">
        <v>5440</v>
      </c>
      <c r="BW1129" s="110" t="s">
        <v>5832</v>
      </c>
      <c r="BX1129" s="110" t="s">
        <v>14</v>
      </c>
      <c r="BY1129" s="110" t="e">
        <f>VLOOKUP(BO1129,#REF!,10,0)</f>
        <v>#REF!</v>
      </c>
      <c r="BZ1129" s="110"/>
    </row>
    <row r="1130" spans="1:78" x14ac:dyDescent="0.2">
      <c r="A1130" s="153" t="s">
        <v>3185</v>
      </c>
      <c r="B1130" s="153"/>
      <c r="C1130" s="100"/>
      <c r="D1130" s="68"/>
      <c r="AM1130"/>
      <c r="BO1130" s="154" t="s">
        <v>6442</v>
      </c>
      <c r="BP1130" s="154" t="s">
        <v>5832</v>
      </c>
      <c r="BQ1130" s="110" t="s">
        <v>5832</v>
      </c>
      <c r="BR1130" s="110" t="s">
        <v>5440</v>
      </c>
      <c r="BS1130" s="110" t="s">
        <v>5440</v>
      </c>
      <c r="BT1130" s="110" t="s">
        <v>5440</v>
      </c>
      <c r="BU1130" s="110" t="s">
        <v>5440</v>
      </c>
      <c r="BV1130" s="110" t="s">
        <v>5440</v>
      </c>
      <c r="BW1130" s="110" t="s">
        <v>5440</v>
      </c>
      <c r="BX1130" s="110" t="s">
        <v>14</v>
      </c>
      <c r="BY1130" s="110" t="e">
        <f>VLOOKUP(BO1130,#REF!,10,0)</f>
        <v>#REF!</v>
      </c>
      <c r="BZ1130" s="110"/>
    </row>
    <row r="1131" spans="1:78" x14ac:dyDescent="0.2">
      <c r="A1131" s="153" t="s">
        <v>3188</v>
      </c>
      <c r="B1131" s="153"/>
      <c r="C1131" s="100"/>
      <c r="D1131" s="68"/>
      <c r="AM1131"/>
      <c r="BO1131" s="154" t="s">
        <v>777</v>
      </c>
      <c r="BP1131" s="154" t="s">
        <v>3512</v>
      </c>
      <c r="BQ1131" s="110" t="s">
        <v>5440</v>
      </c>
      <c r="BR1131" s="110" t="s">
        <v>5440</v>
      </c>
      <c r="BS1131" s="110" t="s">
        <v>5440</v>
      </c>
      <c r="BT1131" s="110" t="s">
        <v>5440</v>
      </c>
      <c r="BU1131" s="110" t="s">
        <v>5440</v>
      </c>
      <c r="BV1131" s="110" t="s">
        <v>5440</v>
      </c>
      <c r="BW1131" s="110" t="s">
        <v>5832</v>
      </c>
      <c r="BX1131" s="110" t="s">
        <v>14</v>
      </c>
      <c r="BY1131" s="110" t="e">
        <f>VLOOKUP(BO1131,#REF!,10,0)</f>
        <v>#REF!</v>
      </c>
      <c r="BZ1131" s="110"/>
    </row>
    <row r="1132" spans="1:78" x14ac:dyDescent="0.2">
      <c r="A1132" s="153" t="s">
        <v>3190</v>
      </c>
      <c r="B1132" s="153"/>
      <c r="C1132" s="100"/>
      <c r="D1132" s="68"/>
      <c r="AM1132"/>
      <c r="BO1132" s="154" t="s">
        <v>2811</v>
      </c>
      <c r="BP1132" s="154" t="s">
        <v>3512</v>
      </c>
      <c r="BQ1132" s="110" t="s">
        <v>5440</v>
      </c>
      <c r="BR1132" s="110" t="s">
        <v>5440</v>
      </c>
      <c r="BS1132" s="110" t="s">
        <v>5440</v>
      </c>
      <c r="BT1132" s="110" t="s">
        <v>5440</v>
      </c>
      <c r="BU1132" s="110" t="s">
        <v>5440</v>
      </c>
      <c r="BV1132" s="110" t="s">
        <v>5440</v>
      </c>
      <c r="BW1132" s="110" t="s">
        <v>5832</v>
      </c>
      <c r="BX1132" s="110" t="s">
        <v>14</v>
      </c>
      <c r="BY1132" s="110" t="e">
        <f>VLOOKUP(BO1132,#REF!,10,0)</f>
        <v>#REF!</v>
      </c>
      <c r="BZ1132" s="110"/>
    </row>
    <row r="1133" spans="1:78" x14ac:dyDescent="0.2">
      <c r="A1133" s="153" t="s">
        <v>3193</v>
      </c>
      <c r="B1133" s="153"/>
      <c r="C1133" s="100"/>
      <c r="D1133" s="68"/>
      <c r="AM1133"/>
      <c r="BO1133" s="154" t="s">
        <v>5268</v>
      </c>
      <c r="BP1133" s="154" t="s">
        <v>3512</v>
      </c>
      <c r="BQ1133" s="110" t="s">
        <v>5440</v>
      </c>
      <c r="BR1133" s="110" t="s">
        <v>5440</v>
      </c>
      <c r="BS1133" s="110" t="s">
        <v>5440</v>
      </c>
      <c r="BT1133" s="110" t="s">
        <v>5440</v>
      </c>
      <c r="BU1133" s="110" t="s">
        <v>5440</v>
      </c>
      <c r="BV1133" s="110" t="s">
        <v>5440</v>
      </c>
      <c r="BW1133" s="110" t="s">
        <v>5832</v>
      </c>
      <c r="BX1133" s="110" t="s">
        <v>14</v>
      </c>
      <c r="BY1133" s="110" t="e">
        <f>VLOOKUP(BO1133,#REF!,10,0)</f>
        <v>#REF!</v>
      </c>
      <c r="BZ1133" s="110"/>
    </row>
    <row r="1134" spans="1:78" x14ac:dyDescent="0.2">
      <c r="A1134" s="153" t="s">
        <v>3195</v>
      </c>
      <c r="B1134" s="153"/>
      <c r="C1134" s="100"/>
      <c r="D1134" s="68"/>
      <c r="AM1134"/>
      <c r="BO1134" s="154" t="s">
        <v>2813</v>
      </c>
      <c r="BP1134" s="154" t="s">
        <v>3512</v>
      </c>
      <c r="BQ1134" s="110" t="s">
        <v>5440</v>
      </c>
      <c r="BR1134" s="110" t="s">
        <v>5440</v>
      </c>
      <c r="BS1134" s="110" t="s">
        <v>5440</v>
      </c>
      <c r="BT1134" s="110" t="s">
        <v>5440</v>
      </c>
      <c r="BU1134" s="110" t="s">
        <v>5440</v>
      </c>
      <c r="BV1134" s="110" t="s">
        <v>5440</v>
      </c>
      <c r="BW1134" s="110" t="s">
        <v>5832</v>
      </c>
      <c r="BX1134" s="110" t="s">
        <v>14</v>
      </c>
      <c r="BY1134" s="110" t="e">
        <f>VLOOKUP(BO1134,#REF!,10,0)</f>
        <v>#REF!</v>
      </c>
      <c r="BZ1134" s="110"/>
    </row>
    <row r="1135" spans="1:78" x14ac:dyDescent="0.2">
      <c r="A1135" s="153" t="s">
        <v>3197</v>
      </c>
      <c r="B1135" s="153"/>
      <c r="C1135" s="100"/>
      <c r="D1135" s="68"/>
      <c r="AM1135"/>
      <c r="BO1135" s="154" t="s">
        <v>6443</v>
      </c>
      <c r="BP1135" s="154" t="s">
        <v>3512</v>
      </c>
      <c r="BQ1135" s="110" t="s">
        <v>5440</v>
      </c>
      <c r="BR1135" s="110" t="s">
        <v>5440</v>
      </c>
      <c r="BS1135" s="110" t="s">
        <v>5440</v>
      </c>
      <c r="BT1135" s="110" t="s">
        <v>5440</v>
      </c>
      <c r="BU1135" s="110" t="s">
        <v>5440</v>
      </c>
      <c r="BV1135" s="110" t="s">
        <v>5440</v>
      </c>
      <c r="BW1135" s="110" t="s">
        <v>5832</v>
      </c>
      <c r="BX1135" s="110" t="s">
        <v>14</v>
      </c>
      <c r="BY1135" s="110" t="e">
        <f>VLOOKUP(BO1135,#REF!,10,0)</f>
        <v>#REF!</v>
      </c>
      <c r="BZ1135" s="110"/>
    </row>
    <row r="1136" spans="1:78" x14ac:dyDescent="0.2">
      <c r="A1136" s="153" t="s">
        <v>3201</v>
      </c>
      <c r="B1136" s="153"/>
      <c r="C1136" s="100"/>
      <c r="D1136" s="68"/>
      <c r="AM1136"/>
      <c r="BO1136" s="154" t="s">
        <v>2805</v>
      </c>
      <c r="BP1136" s="154" t="s">
        <v>3512</v>
      </c>
      <c r="BQ1136" s="110" t="s">
        <v>5440</v>
      </c>
      <c r="BR1136" s="110" t="s">
        <v>5440</v>
      </c>
      <c r="BS1136" s="110" t="s">
        <v>5440</v>
      </c>
      <c r="BT1136" s="110" t="s">
        <v>5440</v>
      </c>
      <c r="BU1136" s="110" t="s">
        <v>5440</v>
      </c>
      <c r="BV1136" s="110" t="s">
        <v>5440</v>
      </c>
      <c r="BW1136" s="110" t="s">
        <v>5832</v>
      </c>
      <c r="BX1136" s="110" t="s">
        <v>14</v>
      </c>
      <c r="BY1136" s="110" t="e">
        <f>VLOOKUP(BO1136,#REF!,10,0)</f>
        <v>#REF!</v>
      </c>
      <c r="BZ1136" s="110"/>
    </row>
    <row r="1137" spans="1:78" x14ac:dyDescent="0.2">
      <c r="A1137" s="153" t="s">
        <v>3203</v>
      </c>
      <c r="B1137" s="153"/>
      <c r="C1137" s="100"/>
      <c r="D1137" s="68"/>
      <c r="AM1137"/>
      <c r="BO1137" s="154" t="s">
        <v>1063</v>
      </c>
      <c r="BP1137" s="154" t="s">
        <v>3512</v>
      </c>
      <c r="BQ1137" s="110" t="s">
        <v>5440</v>
      </c>
      <c r="BR1137" s="110" t="s">
        <v>5440</v>
      </c>
      <c r="BS1137" s="110" t="s">
        <v>5440</v>
      </c>
      <c r="BT1137" s="110" t="s">
        <v>5440</v>
      </c>
      <c r="BU1137" s="110" t="s">
        <v>5440</v>
      </c>
      <c r="BV1137" s="110" t="s">
        <v>5440</v>
      </c>
      <c r="BW1137" s="110" t="s">
        <v>5832</v>
      </c>
      <c r="BX1137" s="110" t="s">
        <v>14</v>
      </c>
      <c r="BY1137" s="110" t="e">
        <f>VLOOKUP(BO1137,#REF!,10,0)</f>
        <v>#REF!</v>
      </c>
      <c r="BZ1137" s="110"/>
    </row>
    <row r="1138" spans="1:78" x14ac:dyDescent="0.2">
      <c r="A1138" s="153" t="s">
        <v>3205</v>
      </c>
      <c r="B1138" s="153"/>
      <c r="C1138" s="100"/>
      <c r="D1138" s="68"/>
      <c r="AM1138"/>
      <c r="BO1138" s="154" t="s">
        <v>945</v>
      </c>
      <c r="BP1138" s="154" t="s">
        <v>3512</v>
      </c>
      <c r="BQ1138" s="110" t="s">
        <v>5440</v>
      </c>
      <c r="BR1138" s="110" t="s">
        <v>5440</v>
      </c>
      <c r="BS1138" s="110" t="s">
        <v>5440</v>
      </c>
      <c r="BT1138" s="110" t="s">
        <v>5440</v>
      </c>
      <c r="BU1138" s="110" t="s">
        <v>5440</v>
      </c>
      <c r="BV1138" s="110" t="s">
        <v>5440</v>
      </c>
      <c r="BW1138" s="110" t="s">
        <v>5832</v>
      </c>
      <c r="BX1138" s="110" t="s">
        <v>14</v>
      </c>
      <c r="BY1138" s="110" t="e">
        <f>VLOOKUP(BO1138,#REF!,10,0)</f>
        <v>#REF!</v>
      </c>
      <c r="BZ1138" s="110"/>
    </row>
    <row r="1139" spans="1:78" x14ac:dyDescent="0.2">
      <c r="A1139" s="153" t="s">
        <v>3207</v>
      </c>
      <c r="B1139" s="153"/>
      <c r="C1139" s="100"/>
      <c r="D1139" s="68"/>
      <c r="AM1139"/>
      <c r="BO1139" s="154" t="s">
        <v>6444</v>
      </c>
      <c r="BP1139" s="154" t="s">
        <v>3512</v>
      </c>
      <c r="BQ1139" s="110" t="s">
        <v>5440</v>
      </c>
      <c r="BR1139" s="110" t="s">
        <v>5440</v>
      </c>
      <c r="BS1139" s="110" t="s">
        <v>5440</v>
      </c>
      <c r="BT1139" s="110" t="s">
        <v>5440</v>
      </c>
      <c r="BU1139" s="110" t="s">
        <v>5440</v>
      </c>
      <c r="BV1139" s="110" t="s">
        <v>5440</v>
      </c>
      <c r="BW1139" s="110" t="s">
        <v>5832</v>
      </c>
      <c r="BX1139" s="110" t="s">
        <v>14</v>
      </c>
      <c r="BY1139" s="110" t="e">
        <f>VLOOKUP(BO1139,#REF!,10,0)</f>
        <v>#REF!</v>
      </c>
      <c r="BZ1139" s="110"/>
    </row>
    <row r="1140" spans="1:78" x14ac:dyDescent="0.2">
      <c r="A1140" s="153" t="s">
        <v>3209</v>
      </c>
      <c r="B1140" s="153"/>
      <c r="C1140" s="100"/>
      <c r="D1140" s="68"/>
      <c r="AM1140"/>
      <c r="BO1140" s="154" t="s">
        <v>1859</v>
      </c>
      <c r="BP1140" s="154" t="s">
        <v>3512</v>
      </c>
      <c r="BQ1140" s="110" t="s">
        <v>5440</v>
      </c>
      <c r="BR1140" s="110" t="s">
        <v>5440</v>
      </c>
      <c r="BS1140" s="110" t="s">
        <v>5440</v>
      </c>
      <c r="BT1140" s="110" t="s">
        <v>5440</v>
      </c>
      <c r="BU1140" s="110" t="s">
        <v>5440</v>
      </c>
      <c r="BV1140" s="110" t="s">
        <v>5440</v>
      </c>
      <c r="BW1140" s="110" t="s">
        <v>5832</v>
      </c>
      <c r="BX1140" s="110" t="s">
        <v>14</v>
      </c>
      <c r="BY1140" s="110" t="e">
        <f>VLOOKUP(BO1140,#REF!,10,0)</f>
        <v>#REF!</v>
      </c>
      <c r="BZ1140" s="110"/>
    </row>
    <row r="1141" spans="1:78" x14ac:dyDescent="0.2">
      <c r="A1141" s="153" t="s">
        <v>3212</v>
      </c>
      <c r="B1141" s="153"/>
      <c r="C1141" s="100"/>
      <c r="D1141" s="68"/>
      <c r="AM1141"/>
      <c r="BO1141" s="154" t="s">
        <v>2949</v>
      </c>
      <c r="BP1141" s="154" t="s">
        <v>3512</v>
      </c>
      <c r="BQ1141" s="110" t="s">
        <v>5440</v>
      </c>
      <c r="BR1141" s="110" t="s">
        <v>5440</v>
      </c>
      <c r="BS1141" s="110" t="s">
        <v>5440</v>
      </c>
      <c r="BT1141" s="110" t="s">
        <v>5440</v>
      </c>
      <c r="BU1141" s="110" t="s">
        <v>5440</v>
      </c>
      <c r="BV1141" s="110" t="s">
        <v>5440</v>
      </c>
      <c r="BW1141" s="110" t="s">
        <v>5832</v>
      </c>
      <c r="BX1141" s="110" t="s">
        <v>14</v>
      </c>
      <c r="BY1141" s="110" t="e">
        <f>VLOOKUP(BO1141,#REF!,10,0)</f>
        <v>#REF!</v>
      </c>
      <c r="BZ1141" s="110"/>
    </row>
    <row r="1142" spans="1:78" x14ac:dyDescent="0.2">
      <c r="A1142" s="153" t="s">
        <v>3215</v>
      </c>
      <c r="B1142" s="153"/>
      <c r="C1142" s="100"/>
      <c r="D1142" s="68"/>
      <c r="AM1142"/>
      <c r="BO1142" s="154" t="s">
        <v>2432</v>
      </c>
      <c r="BP1142" s="154" t="s">
        <v>3512</v>
      </c>
      <c r="BQ1142" s="110" t="s">
        <v>5440</v>
      </c>
      <c r="BR1142" s="110" t="s">
        <v>5440</v>
      </c>
      <c r="BS1142" s="110" t="s">
        <v>5440</v>
      </c>
      <c r="BT1142" s="110" t="s">
        <v>5440</v>
      </c>
      <c r="BU1142" s="110" t="s">
        <v>5440</v>
      </c>
      <c r="BV1142" s="110" t="s">
        <v>5440</v>
      </c>
      <c r="BW1142" s="110" t="s">
        <v>5832</v>
      </c>
      <c r="BX1142" s="110" t="s">
        <v>14</v>
      </c>
      <c r="BY1142" s="110" t="e">
        <f>VLOOKUP(BO1142,#REF!,10,0)</f>
        <v>#REF!</v>
      </c>
      <c r="BZ1142" s="110"/>
    </row>
    <row r="1143" spans="1:78" x14ac:dyDescent="0.2">
      <c r="A1143" s="153" t="s">
        <v>3217</v>
      </c>
      <c r="B1143" s="153"/>
      <c r="C1143" s="100"/>
      <c r="D1143" s="68"/>
      <c r="AM1143"/>
      <c r="BO1143" s="154" t="s">
        <v>2635</v>
      </c>
      <c r="BP1143" s="154" t="s">
        <v>3512</v>
      </c>
      <c r="BQ1143" s="110" t="s">
        <v>5440</v>
      </c>
      <c r="BR1143" s="110" t="s">
        <v>5440</v>
      </c>
      <c r="BS1143" s="110" t="s">
        <v>5440</v>
      </c>
      <c r="BT1143" s="110" t="s">
        <v>5440</v>
      </c>
      <c r="BU1143" s="110" t="s">
        <v>5440</v>
      </c>
      <c r="BV1143" s="110" t="s">
        <v>5440</v>
      </c>
      <c r="BW1143" s="110" t="s">
        <v>5832</v>
      </c>
      <c r="BX1143" s="110" t="s">
        <v>14</v>
      </c>
      <c r="BY1143" s="110" t="e">
        <f>VLOOKUP(BO1143,#REF!,10,0)</f>
        <v>#REF!</v>
      </c>
      <c r="BZ1143" s="110"/>
    </row>
    <row r="1144" spans="1:78" x14ac:dyDescent="0.2">
      <c r="A1144" s="153" t="s">
        <v>3219</v>
      </c>
      <c r="B1144" s="153"/>
      <c r="C1144" s="100"/>
      <c r="D1144" s="68"/>
      <c r="AM1144"/>
      <c r="BO1144" s="154" t="s">
        <v>3636</v>
      </c>
      <c r="BP1144" s="154" t="s">
        <v>3512</v>
      </c>
      <c r="BQ1144" s="110" t="s">
        <v>5440</v>
      </c>
      <c r="BR1144" s="110" t="s">
        <v>5440</v>
      </c>
      <c r="BS1144" s="110" t="s">
        <v>5440</v>
      </c>
      <c r="BT1144" s="110" t="s">
        <v>5440</v>
      </c>
      <c r="BU1144" s="110" t="s">
        <v>5440</v>
      </c>
      <c r="BV1144" s="110" t="s">
        <v>5440</v>
      </c>
      <c r="BW1144" s="110" t="s">
        <v>5832</v>
      </c>
      <c r="BX1144" s="110" t="s">
        <v>14</v>
      </c>
      <c r="BY1144" s="110" t="e">
        <f>VLOOKUP(BO1144,#REF!,10,0)</f>
        <v>#REF!</v>
      </c>
      <c r="BZ1144" s="110"/>
    </row>
    <row r="1145" spans="1:78" x14ac:dyDescent="0.2">
      <c r="A1145" s="153" t="s">
        <v>3221</v>
      </c>
      <c r="B1145" s="153"/>
      <c r="C1145" s="100"/>
      <c r="D1145" s="68"/>
      <c r="AM1145"/>
      <c r="BO1145" s="154" t="s">
        <v>3923</v>
      </c>
      <c r="BP1145" s="154" t="s">
        <v>3512</v>
      </c>
      <c r="BQ1145" s="110" t="s">
        <v>5440</v>
      </c>
      <c r="BR1145" s="110" t="s">
        <v>5440</v>
      </c>
      <c r="BS1145" s="110" t="s">
        <v>5440</v>
      </c>
      <c r="BT1145" s="110" t="s">
        <v>5440</v>
      </c>
      <c r="BU1145" s="110" t="s">
        <v>5440</v>
      </c>
      <c r="BV1145" s="110" t="s">
        <v>5440</v>
      </c>
      <c r="BW1145" s="110" t="s">
        <v>5832</v>
      </c>
      <c r="BX1145" s="110" t="s">
        <v>14</v>
      </c>
      <c r="BY1145" s="110" t="e">
        <f>VLOOKUP(BO1145,#REF!,10,0)</f>
        <v>#REF!</v>
      </c>
      <c r="BZ1145" s="110"/>
    </row>
    <row r="1146" spans="1:78" x14ac:dyDescent="0.2">
      <c r="A1146" s="153" t="s">
        <v>3223</v>
      </c>
      <c r="B1146" s="153"/>
      <c r="C1146" s="100"/>
      <c r="D1146" s="68"/>
      <c r="AM1146"/>
      <c r="BO1146" s="154" t="s">
        <v>2637</v>
      </c>
      <c r="BP1146" s="154" t="s">
        <v>3512</v>
      </c>
      <c r="BQ1146" s="110" t="s">
        <v>5440</v>
      </c>
      <c r="BR1146" s="110" t="s">
        <v>5440</v>
      </c>
      <c r="BS1146" s="110" t="s">
        <v>5440</v>
      </c>
      <c r="BT1146" s="110" t="s">
        <v>5440</v>
      </c>
      <c r="BU1146" s="110" t="s">
        <v>5440</v>
      </c>
      <c r="BV1146" s="110" t="s">
        <v>5440</v>
      </c>
      <c r="BW1146" s="110" t="s">
        <v>5832</v>
      </c>
      <c r="BX1146" s="110" t="s">
        <v>14</v>
      </c>
      <c r="BY1146" s="110" t="e">
        <f>VLOOKUP(BO1146,#REF!,10,0)</f>
        <v>#REF!</v>
      </c>
      <c r="BZ1146" s="110"/>
    </row>
    <row r="1147" spans="1:78" x14ac:dyDescent="0.2">
      <c r="A1147" s="153" t="s">
        <v>3225</v>
      </c>
      <c r="B1147" s="153"/>
      <c r="C1147" s="100"/>
      <c r="D1147" s="68"/>
      <c r="AM1147"/>
      <c r="BO1147" s="154" t="s">
        <v>3797</v>
      </c>
      <c r="BP1147" s="154" t="s">
        <v>3512</v>
      </c>
      <c r="BQ1147" s="110" t="s">
        <v>5440</v>
      </c>
      <c r="BR1147" s="110" t="s">
        <v>5440</v>
      </c>
      <c r="BS1147" s="110" t="s">
        <v>5440</v>
      </c>
      <c r="BT1147" s="110" t="s">
        <v>5440</v>
      </c>
      <c r="BU1147" s="110" t="s">
        <v>5440</v>
      </c>
      <c r="BV1147" s="110" t="s">
        <v>5440</v>
      </c>
      <c r="BW1147" s="110" t="s">
        <v>5832</v>
      </c>
      <c r="BX1147" s="110" t="s">
        <v>14</v>
      </c>
      <c r="BY1147" s="110" t="e">
        <f>VLOOKUP(BO1147,#REF!,10,0)</f>
        <v>#REF!</v>
      </c>
      <c r="BZ1147" s="110"/>
    </row>
    <row r="1148" spans="1:78" x14ac:dyDescent="0.2">
      <c r="A1148" s="153" t="s">
        <v>3227</v>
      </c>
      <c r="B1148" s="153"/>
      <c r="C1148" s="100"/>
      <c r="D1148" s="68"/>
      <c r="AM1148"/>
      <c r="BO1148" s="154" t="s">
        <v>6445</v>
      </c>
      <c r="BP1148" s="154" t="s">
        <v>3512</v>
      </c>
      <c r="BQ1148" s="110" t="s">
        <v>5440</v>
      </c>
      <c r="BR1148" s="110" t="s">
        <v>5440</v>
      </c>
      <c r="BS1148" s="110" t="s">
        <v>5440</v>
      </c>
      <c r="BT1148" s="110" t="s">
        <v>5440</v>
      </c>
      <c r="BU1148" s="110" t="s">
        <v>5440</v>
      </c>
      <c r="BV1148" s="110" t="s">
        <v>5440</v>
      </c>
      <c r="BW1148" s="110" t="s">
        <v>5832</v>
      </c>
      <c r="BX1148" s="110" t="s">
        <v>14</v>
      </c>
      <c r="BY1148" s="110" t="e">
        <f>VLOOKUP(BO1148,#REF!,10,0)</f>
        <v>#REF!</v>
      </c>
      <c r="BZ1148" s="110"/>
    </row>
    <row r="1149" spans="1:78" x14ac:dyDescent="0.2">
      <c r="A1149" s="153" t="s">
        <v>3230</v>
      </c>
      <c r="B1149" s="153"/>
      <c r="C1149" s="100"/>
      <c r="D1149" s="68"/>
      <c r="AM1149"/>
      <c r="BO1149" s="154" t="s">
        <v>3799</v>
      </c>
      <c r="BP1149" s="154" t="s">
        <v>3512</v>
      </c>
      <c r="BQ1149" s="110" t="s">
        <v>5440</v>
      </c>
      <c r="BR1149" s="110" t="s">
        <v>5440</v>
      </c>
      <c r="BS1149" s="110" t="s">
        <v>5440</v>
      </c>
      <c r="BT1149" s="110" t="s">
        <v>5440</v>
      </c>
      <c r="BU1149" s="110" t="s">
        <v>5440</v>
      </c>
      <c r="BV1149" s="110" t="s">
        <v>5440</v>
      </c>
      <c r="BW1149" s="110" t="s">
        <v>5832</v>
      </c>
      <c r="BX1149" s="110" t="s">
        <v>14</v>
      </c>
      <c r="BY1149" s="110" t="e">
        <f>VLOOKUP(BO1149,#REF!,10,0)</f>
        <v>#REF!</v>
      </c>
      <c r="BZ1149" s="110"/>
    </row>
    <row r="1150" spans="1:78" x14ac:dyDescent="0.2">
      <c r="A1150" s="153" t="s">
        <v>3233</v>
      </c>
      <c r="B1150" s="153"/>
      <c r="C1150" s="100"/>
      <c r="D1150" s="68"/>
      <c r="AM1150"/>
      <c r="BO1150" s="154" t="s">
        <v>3087</v>
      </c>
      <c r="BP1150" s="154" t="s">
        <v>3512</v>
      </c>
      <c r="BQ1150" s="110" t="s">
        <v>5440</v>
      </c>
      <c r="BR1150" s="110" t="s">
        <v>5440</v>
      </c>
      <c r="BS1150" s="110" t="s">
        <v>5440</v>
      </c>
      <c r="BT1150" s="110" t="s">
        <v>5440</v>
      </c>
      <c r="BU1150" s="110" t="s">
        <v>5440</v>
      </c>
      <c r="BV1150" s="110" t="s">
        <v>5440</v>
      </c>
      <c r="BW1150" s="110" t="s">
        <v>5832</v>
      </c>
      <c r="BX1150" s="110" t="s">
        <v>14</v>
      </c>
      <c r="BY1150" s="110" t="e">
        <f>VLOOKUP(BO1150,#REF!,10,0)</f>
        <v>#REF!</v>
      </c>
      <c r="BZ1150" s="110"/>
    </row>
    <row r="1151" spans="1:78" x14ac:dyDescent="0.2">
      <c r="A1151" s="153" t="s">
        <v>3236</v>
      </c>
      <c r="B1151" s="153"/>
      <c r="C1151" s="100"/>
      <c r="D1151" s="68"/>
      <c r="AM1151"/>
      <c r="BO1151" s="154" t="s">
        <v>6446</v>
      </c>
      <c r="BP1151" s="154" t="s">
        <v>3512</v>
      </c>
      <c r="BQ1151" s="110" t="s">
        <v>5440</v>
      </c>
      <c r="BR1151" s="110" t="s">
        <v>5440</v>
      </c>
      <c r="BS1151" s="110" t="s">
        <v>5440</v>
      </c>
      <c r="BT1151" s="110" t="s">
        <v>5440</v>
      </c>
      <c r="BU1151" s="110" t="s">
        <v>5440</v>
      </c>
      <c r="BV1151" s="110" t="s">
        <v>5440</v>
      </c>
      <c r="BW1151" s="110" t="s">
        <v>5832</v>
      </c>
      <c r="BX1151" s="110" t="s">
        <v>14</v>
      </c>
      <c r="BY1151" s="110" t="e">
        <f>VLOOKUP(BO1151,#REF!,10,0)</f>
        <v>#REF!</v>
      </c>
      <c r="BZ1151" s="110"/>
    </row>
    <row r="1152" spans="1:78" x14ac:dyDescent="0.2">
      <c r="A1152" s="153" t="s">
        <v>3239</v>
      </c>
      <c r="B1152" s="153"/>
      <c r="C1152" s="100"/>
      <c r="D1152" s="68"/>
      <c r="AM1152"/>
      <c r="BO1152" s="154" t="s">
        <v>6447</v>
      </c>
      <c r="BP1152" s="154" t="s">
        <v>3512</v>
      </c>
      <c r="BQ1152" s="110" t="s">
        <v>5440</v>
      </c>
      <c r="BR1152" s="110" t="s">
        <v>5440</v>
      </c>
      <c r="BS1152" s="110" t="s">
        <v>5440</v>
      </c>
      <c r="BT1152" s="110" t="s">
        <v>5440</v>
      </c>
      <c r="BU1152" s="110" t="s">
        <v>5440</v>
      </c>
      <c r="BV1152" s="110" t="s">
        <v>5440</v>
      </c>
      <c r="BW1152" s="110" t="s">
        <v>5832</v>
      </c>
      <c r="BX1152" s="110" t="s">
        <v>14</v>
      </c>
      <c r="BY1152" s="110" t="e">
        <f>VLOOKUP(BO1152,#REF!,10,0)</f>
        <v>#REF!</v>
      </c>
      <c r="BZ1152" s="110"/>
    </row>
    <row r="1153" spans="1:78" x14ac:dyDescent="0.2">
      <c r="A1153" s="153" t="s">
        <v>3241</v>
      </c>
      <c r="B1153" s="153"/>
      <c r="C1153" s="100"/>
      <c r="D1153" s="68"/>
      <c r="AM1153"/>
      <c r="BO1153" s="154" t="s">
        <v>2951</v>
      </c>
      <c r="BP1153" s="154" t="s">
        <v>3512</v>
      </c>
      <c r="BQ1153" s="110" t="s">
        <v>5440</v>
      </c>
      <c r="BR1153" s="110" t="s">
        <v>5440</v>
      </c>
      <c r="BS1153" s="110" t="s">
        <v>5440</v>
      </c>
      <c r="BT1153" s="110" t="s">
        <v>5440</v>
      </c>
      <c r="BU1153" s="110" t="s">
        <v>5440</v>
      </c>
      <c r="BV1153" s="110" t="s">
        <v>5440</v>
      </c>
      <c r="BW1153" s="110" t="s">
        <v>5832</v>
      </c>
      <c r="BX1153" s="110" t="s">
        <v>14</v>
      </c>
      <c r="BY1153" s="110" t="e">
        <f>VLOOKUP(BO1153,#REF!,10,0)</f>
        <v>#REF!</v>
      </c>
      <c r="BZ1153" s="110"/>
    </row>
    <row r="1154" spans="1:78" x14ac:dyDescent="0.2">
      <c r="A1154" s="153" t="s">
        <v>3244</v>
      </c>
      <c r="B1154" s="153"/>
      <c r="C1154" s="100"/>
      <c r="D1154" s="68"/>
      <c r="AM1154"/>
      <c r="BO1154" s="154" t="s">
        <v>2953</v>
      </c>
      <c r="BP1154" s="154" t="s">
        <v>3512</v>
      </c>
      <c r="BQ1154" s="110" t="s">
        <v>5440</v>
      </c>
      <c r="BR1154" s="110" t="s">
        <v>5440</v>
      </c>
      <c r="BS1154" s="110" t="s">
        <v>5440</v>
      </c>
      <c r="BT1154" s="110" t="s">
        <v>5440</v>
      </c>
      <c r="BU1154" s="110" t="s">
        <v>5440</v>
      </c>
      <c r="BV1154" s="110" t="s">
        <v>5440</v>
      </c>
      <c r="BW1154" s="110" t="s">
        <v>5832</v>
      </c>
      <c r="BX1154" s="110" t="s">
        <v>14</v>
      </c>
      <c r="BY1154" s="110" t="e">
        <f>VLOOKUP(BO1154,#REF!,10,0)</f>
        <v>#REF!</v>
      </c>
      <c r="BZ1154" s="110"/>
    </row>
    <row r="1155" spans="1:78" x14ac:dyDescent="0.2">
      <c r="A1155" s="153" t="s">
        <v>3247</v>
      </c>
      <c r="B1155" s="153"/>
      <c r="C1155" s="100"/>
      <c r="D1155" s="68"/>
      <c r="AM1155"/>
      <c r="BO1155" s="154" t="s">
        <v>5976</v>
      </c>
      <c r="BP1155" s="154" t="s">
        <v>3512</v>
      </c>
      <c r="BQ1155" s="110" t="s">
        <v>5440</v>
      </c>
      <c r="BR1155" s="110" t="s">
        <v>5832</v>
      </c>
      <c r="BS1155" s="110" t="s">
        <v>5440</v>
      </c>
      <c r="BT1155" s="110" t="s">
        <v>5440</v>
      </c>
      <c r="BU1155" s="110" t="s">
        <v>5440</v>
      </c>
      <c r="BV1155" s="110" t="s">
        <v>5440</v>
      </c>
      <c r="BW1155" s="110" t="s">
        <v>5440</v>
      </c>
      <c r="BX1155" s="110" t="s">
        <v>14</v>
      </c>
      <c r="BY1155" s="110" t="e">
        <f>VLOOKUP(BO1155,#REF!,10,0)</f>
        <v>#REF!</v>
      </c>
      <c r="BZ1155" s="110"/>
    </row>
    <row r="1156" spans="1:78" x14ac:dyDescent="0.2">
      <c r="A1156" s="153" t="s">
        <v>3249</v>
      </c>
      <c r="B1156" s="153"/>
      <c r="C1156" s="100"/>
      <c r="D1156" s="68"/>
      <c r="AM1156"/>
      <c r="BO1156" s="154" t="s">
        <v>6448</v>
      </c>
      <c r="BP1156" s="154" t="s">
        <v>3512</v>
      </c>
      <c r="BQ1156" s="110" t="s">
        <v>5440</v>
      </c>
      <c r="BR1156" s="110" t="s">
        <v>5440</v>
      </c>
      <c r="BS1156" s="110" t="s">
        <v>5440</v>
      </c>
      <c r="BT1156" s="110" t="s">
        <v>5440</v>
      </c>
      <c r="BU1156" s="110" t="s">
        <v>5440</v>
      </c>
      <c r="BV1156" s="110" t="s">
        <v>5440</v>
      </c>
      <c r="BW1156" s="110" t="s">
        <v>5832</v>
      </c>
      <c r="BX1156" s="110" t="s">
        <v>14</v>
      </c>
      <c r="BY1156" s="110" t="e">
        <f>VLOOKUP(BO1156,#REF!,10,0)</f>
        <v>#REF!</v>
      </c>
      <c r="BZ1156" s="110"/>
    </row>
    <row r="1157" spans="1:78" x14ac:dyDescent="0.2">
      <c r="A1157" s="153" t="s">
        <v>3251</v>
      </c>
      <c r="B1157" s="153"/>
      <c r="C1157" s="100"/>
      <c r="D1157" s="68"/>
      <c r="AM1157"/>
      <c r="BO1157" s="154" t="s">
        <v>6449</v>
      </c>
      <c r="BP1157" s="154" t="s">
        <v>3512</v>
      </c>
      <c r="BQ1157" s="110" t="s">
        <v>5440</v>
      </c>
      <c r="BR1157" s="110" t="s">
        <v>5440</v>
      </c>
      <c r="BS1157" s="110" t="s">
        <v>5440</v>
      </c>
      <c r="BT1157" s="110" t="s">
        <v>5440</v>
      </c>
      <c r="BU1157" s="110" t="s">
        <v>5440</v>
      </c>
      <c r="BV1157" s="110" t="s">
        <v>5440</v>
      </c>
      <c r="BW1157" s="110" t="s">
        <v>5832</v>
      </c>
      <c r="BX1157" s="110" t="s">
        <v>14</v>
      </c>
      <c r="BY1157" s="110" t="e">
        <f>VLOOKUP(BO1157,#REF!,10,0)</f>
        <v>#REF!</v>
      </c>
      <c r="BZ1157" s="110"/>
    </row>
    <row r="1158" spans="1:78" x14ac:dyDescent="0.2">
      <c r="A1158" s="153" t="s">
        <v>3253</v>
      </c>
      <c r="B1158" s="153"/>
      <c r="C1158" s="100"/>
      <c r="D1158" s="68"/>
      <c r="AM1158"/>
      <c r="BO1158" s="154" t="s">
        <v>2885</v>
      </c>
      <c r="BP1158" s="154" t="s">
        <v>3512</v>
      </c>
      <c r="BQ1158" s="110" t="s">
        <v>5440</v>
      </c>
      <c r="BR1158" s="110" t="s">
        <v>5440</v>
      </c>
      <c r="BS1158" s="110" t="s">
        <v>5440</v>
      </c>
      <c r="BT1158" s="110" t="s">
        <v>5440</v>
      </c>
      <c r="BU1158" s="110" t="s">
        <v>5440</v>
      </c>
      <c r="BV1158" s="110" t="s">
        <v>5440</v>
      </c>
      <c r="BW1158" s="110" t="s">
        <v>5832</v>
      </c>
      <c r="BX1158" s="110" t="s">
        <v>14</v>
      </c>
      <c r="BY1158" s="110" t="e">
        <f>VLOOKUP(BO1158,#REF!,10,0)</f>
        <v>#REF!</v>
      </c>
      <c r="BZ1158" s="110"/>
    </row>
    <row r="1159" spans="1:78" x14ac:dyDescent="0.2">
      <c r="A1159" s="153" t="s">
        <v>3255</v>
      </c>
      <c r="B1159" s="153"/>
      <c r="C1159" s="100"/>
      <c r="D1159" s="68"/>
      <c r="AM1159"/>
      <c r="BO1159" s="154" t="s">
        <v>6450</v>
      </c>
      <c r="BP1159" s="154" t="s">
        <v>5832</v>
      </c>
      <c r="BQ1159" s="110" t="s">
        <v>5832</v>
      </c>
      <c r="BR1159" s="110" t="s">
        <v>5440</v>
      </c>
      <c r="BS1159" s="110" t="s">
        <v>5440</v>
      </c>
      <c r="BT1159" s="110" t="s">
        <v>5440</v>
      </c>
      <c r="BU1159" s="110" t="s">
        <v>5440</v>
      </c>
      <c r="BV1159" s="110" t="s">
        <v>5440</v>
      </c>
      <c r="BW1159" s="110" t="s">
        <v>5440</v>
      </c>
      <c r="BX1159" s="110" t="s">
        <v>14</v>
      </c>
      <c r="BY1159" s="110" t="e">
        <f>VLOOKUP(BO1159,#REF!,10,0)</f>
        <v>#REF!</v>
      </c>
      <c r="BZ1159" s="110"/>
    </row>
    <row r="1160" spans="1:78" x14ac:dyDescent="0.2">
      <c r="A1160" s="153" t="s">
        <v>3257</v>
      </c>
      <c r="B1160" s="153"/>
      <c r="C1160" s="100"/>
      <c r="D1160" s="68"/>
      <c r="AM1160"/>
      <c r="BO1160" s="154" t="s">
        <v>3801</v>
      </c>
      <c r="BP1160" s="154" t="s">
        <v>3512</v>
      </c>
      <c r="BQ1160" s="110" t="s">
        <v>5440</v>
      </c>
      <c r="BR1160" s="110" t="s">
        <v>5440</v>
      </c>
      <c r="BS1160" s="110" t="s">
        <v>5440</v>
      </c>
      <c r="BT1160" s="110" t="s">
        <v>5440</v>
      </c>
      <c r="BU1160" s="110" t="s">
        <v>5440</v>
      </c>
      <c r="BV1160" s="110" t="s">
        <v>5440</v>
      </c>
      <c r="BW1160" s="110" t="s">
        <v>5832</v>
      </c>
      <c r="BX1160" s="110" t="s">
        <v>14</v>
      </c>
      <c r="BY1160" s="110" t="e">
        <f>VLOOKUP(BO1160,#REF!,10,0)</f>
        <v>#REF!</v>
      </c>
      <c r="BZ1160" s="110"/>
    </row>
    <row r="1161" spans="1:78" x14ac:dyDescent="0.2">
      <c r="A1161" s="153" t="s">
        <v>3259</v>
      </c>
      <c r="B1161" s="153"/>
      <c r="C1161" s="100"/>
      <c r="D1161" s="68"/>
      <c r="AM1161"/>
      <c r="BO1161" s="154" t="s">
        <v>3803</v>
      </c>
      <c r="BP1161" s="154" t="s">
        <v>3512</v>
      </c>
      <c r="BQ1161" s="110" t="s">
        <v>5440</v>
      </c>
      <c r="BR1161" s="110" t="s">
        <v>5440</v>
      </c>
      <c r="BS1161" s="110" t="s">
        <v>5440</v>
      </c>
      <c r="BT1161" s="110" t="s">
        <v>5440</v>
      </c>
      <c r="BU1161" s="110" t="s">
        <v>5440</v>
      </c>
      <c r="BV1161" s="110" t="s">
        <v>5440</v>
      </c>
      <c r="BW1161" s="110" t="s">
        <v>5832</v>
      </c>
      <c r="BX1161" s="110" t="s">
        <v>14</v>
      </c>
      <c r="BY1161" s="110" t="e">
        <f>VLOOKUP(BO1161,#REF!,10,0)</f>
        <v>#REF!</v>
      </c>
      <c r="BZ1161" s="110"/>
    </row>
    <row r="1162" spans="1:78" x14ac:dyDescent="0.2">
      <c r="A1162" s="153" t="s">
        <v>3262</v>
      </c>
      <c r="B1162" s="153"/>
      <c r="C1162" s="100"/>
      <c r="D1162" s="68"/>
      <c r="AM1162"/>
      <c r="BO1162" s="154" t="s">
        <v>6451</v>
      </c>
      <c r="BP1162" s="154" t="s">
        <v>3512</v>
      </c>
      <c r="BQ1162" s="110" t="s">
        <v>5440</v>
      </c>
      <c r="BR1162" s="110" t="s">
        <v>5440</v>
      </c>
      <c r="BS1162" s="110" t="s">
        <v>5440</v>
      </c>
      <c r="BT1162" s="110" t="s">
        <v>5440</v>
      </c>
      <c r="BU1162" s="110" t="s">
        <v>5440</v>
      </c>
      <c r="BV1162" s="110" t="s">
        <v>5440</v>
      </c>
      <c r="BW1162" s="110" t="s">
        <v>5832</v>
      </c>
      <c r="BX1162" s="110" t="s">
        <v>14</v>
      </c>
      <c r="BY1162" s="110" t="e">
        <f>VLOOKUP(BO1162,#REF!,10,0)</f>
        <v>#REF!</v>
      </c>
      <c r="BZ1162" s="110"/>
    </row>
    <row r="1163" spans="1:78" x14ac:dyDescent="0.2">
      <c r="A1163" s="153" t="s">
        <v>3264</v>
      </c>
      <c r="B1163" s="153"/>
      <c r="C1163" s="100"/>
      <c r="D1163" s="68"/>
      <c r="AM1163"/>
      <c r="BO1163" s="154" t="s">
        <v>6452</v>
      </c>
      <c r="BP1163" s="154" t="s">
        <v>3512</v>
      </c>
      <c r="BQ1163" s="110" t="s">
        <v>5440</v>
      </c>
      <c r="BR1163" s="110" t="s">
        <v>5440</v>
      </c>
      <c r="BS1163" s="110" t="s">
        <v>5440</v>
      </c>
      <c r="BT1163" s="110" t="s">
        <v>5440</v>
      </c>
      <c r="BU1163" s="110" t="s">
        <v>5440</v>
      </c>
      <c r="BV1163" s="110" t="s">
        <v>5440</v>
      </c>
      <c r="BW1163" s="110" t="s">
        <v>5832</v>
      </c>
      <c r="BX1163" s="110" t="s">
        <v>14</v>
      </c>
      <c r="BY1163" s="110" t="e">
        <f>VLOOKUP(BO1163,#REF!,10,0)</f>
        <v>#REF!</v>
      </c>
      <c r="BZ1163" s="110"/>
    </row>
    <row r="1164" spans="1:78" x14ac:dyDescent="0.2">
      <c r="A1164" s="153" t="s">
        <v>3267</v>
      </c>
      <c r="B1164" s="153"/>
      <c r="C1164" s="100"/>
      <c r="D1164" s="68"/>
      <c r="AM1164"/>
      <c r="BO1164" s="154" t="s">
        <v>2639</v>
      </c>
      <c r="BP1164" s="154" t="s">
        <v>3512</v>
      </c>
      <c r="BQ1164" s="110" t="s">
        <v>5440</v>
      </c>
      <c r="BR1164" s="110" t="s">
        <v>5440</v>
      </c>
      <c r="BS1164" s="110" t="s">
        <v>5440</v>
      </c>
      <c r="BT1164" s="110" t="s">
        <v>5440</v>
      </c>
      <c r="BU1164" s="110" t="s">
        <v>5440</v>
      </c>
      <c r="BV1164" s="110" t="s">
        <v>5440</v>
      </c>
      <c r="BW1164" s="110" t="s">
        <v>5832</v>
      </c>
      <c r="BX1164" s="110" t="s">
        <v>14</v>
      </c>
      <c r="BY1164" s="110" t="e">
        <f>VLOOKUP(BO1164,#REF!,10,0)</f>
        <v>#REF!</v>
      </c>
      <c r="BZ1164" s="110"/>
    </row>
    <row r="1165" spans="1:78" x14ac:dyDescent="0.2">
      <c r="A1165" s="153" t="s">
        <v>3270</v>
      </c>
      <c r="B1165" s="153"/>
      <c r="C1165" s="100"/>
      <c r="D1165" s="68"/>
      <c r="AM1165"/>
      <c r="BO1165" s="154" t="s">
        <v>6453</v>
      </c>
      <c r="BP1165" s="154" t="s">
        <v>3512</v>
      </c>
      <c r="BQ1165" s="110" t="s">
        <v>5440</v>
      </c>
      <c r="BR1165" s="110" t="s">
        <v>5440</v>
      </c>
      <c r="BS1165" s="110" t="s">
        <v>5440</v>
      </c>
      <c r="BT1165" s="110" t="s">
        <v>5440</v>
      </c>
      <c r="BU1165" s="110" t="s">
        <v>5440</v>
      </c>
      <c r="BV1165" s="110" t="s">
        <v>5440</v>
      </c>
      <c r="BW1165" s="110" t="s">
        <v>5832</v>
      </c>
      <c r="BX1165" s="110" t="s">
        <v>14</v>
      </c>
      <c r="BY1165" s="110" t="e">
        <f>VLOOKUP(BO1165,#REF!,10,0)</f>
        <v>#REF!</v>
      </c>
      <c r="BZ1165" s="110"/>
    </row>
    <row r="1166" spans="1:78" x14ac:dyDescent="0.2">
      <c r="A1166" s="153" t="s">
        <v>3272</v>
      </c>
      <c r="B1166" s="153"/>
      <c r="C1166" s="100"/>
      <c r="D1166" s="68"/>
      <c r="AM1166"/>
      <c r="BO1166" s="154" t="s">
        <v>6454</v>
      </c>
      <c r="BP1166" s="154" t="s">
        <v>3512</v>
      </c>
      <c r="BQ1166" s="110" t="s">
        <v>5440</v>
      </c>
      <c r="BR1166" s="110" t="s">
        <v>5440</v>
      </c>
      <c r="BS1166" s="110" t="s">
        <v>5440</v>
      </c>
      <c r="BT1166" s="110" t="s">
        <v>5440</v>
      </c>
      <c r="BU1166" s="110" t="s">
        <v>5440</v>
      </c>
      <c r="BV1166" s="110" t="s">
        <v>5440</v>
      </c>
      <c r="BW1166" s="110" t="s">
        <v>5832</v>
      </c>
      <c r="BX1166" s="110" t="s">
        <v>14</v>
      </c>
      <c r="BY1166" s="110" t="e">
        <f>VLOOKUP(BO1166,#REF!,10,0)</f>
        <v>#REF!</v>
      </c>
      <c r="BZ1166" s="110"/>
    </row>
    <row r="1167" spans="1:78" x14ac:dyDescent="0.2">
      <c r="A1167" s="153" t="s">
        <v>3274</v>
      </c>
      <c r="B1167" s="153"/>
      <c r="C1167" s="100"/>
      <c r="D1167" s="68"/>
      <c r="AM1167"/>
      <c r="BO1167" s="154" t="s">
        <v>2887</v>
      </c>
      <c r="BP1167" s="154" t="s">
        <v>3512</v>
      </c>
      <c r="BQ1167" s="110" t="s">
        <v>5440</v>
      </c>
      <c r="BR1167" s="110" t="s">
        <v>5440</v>
      </c>
      <c r="BS1167" s="110" t="s">
        <v>5440</v>
      </c>
      <c r="BT1167" s="110" t="s">
        <v>5440</v>
      </c>
      <c r="BU1167" s="110" t="s">
        <v>5440</v>
      </c>
      <c r="BV1167" s="110" t="s">
        <v>5440</v>
      </c>
      <c r="BW1167" s="110" t="s">
        <v>5832</v>
      </c>
      <c r="BX1167" s="110" t="s">
        <v>14</v>
      </c>
      <c r="BY1167" s="110" t="e">
        <f>VLOOKUP(BO1167,#REF!,10,0)</f>
        <v>#REF!</v>
      </c>
      <c r="BZ1167" s="110"/>
    </row>
    <row r="1168" spans="1:78" x14ac:dyDescent="0.2">
      <c r="A1168" s="153" t="s">
        <v>3276</v>
      </c>
      <c r="B1168" s="153"/>
      <c r="C1168" s="100"/>
      <c r="D1168" s="68"/>
      <c r="AM1168"/>
      <c r="BO1168" s="154" t="s">
        <v>6455</v>
      </c>
      <c r="BP1168" s="154" t="s">
        <v>3512</v>
      </c>
      <c r="BQ1168" s="110" t="s">
        <v>5440</v>
      </c>
      <c r="BR1168" s="110" t="s">
        <v>5440</v>
      </c>
      <c r="BS1168" s="110" t="s">
        <v>5440</v>
      </c>
      <c r="BT1168" s="110" t="s">
        <v>5440</v>
      </c>
      <c r="BU1168" s="110" t="s">
        <v>5440</v>
      </c>
      <c r="BV1168" s="110" t="s">
        <v>5440</v>
      </c>
      <c r="BW1168" s="110" t="s">
        <v>5832</v>
      </c>
      <c r="BX1168" s="110" t="s">
        <v>14</v>
      </c>
      <c r="BY1168" s="110" t="e">
        <f>VLOOKUP(BO1168,#REF!,10,0)</f>
        <v>#REF!</v>
      </c>
      <c r="BZ1168" s="110"/>
    </row>
    <row r="1169" spans="1:78" x14ac:dyDescent="0.2">
      <c r="A1169" s="153" t="s">
        <v>3278</v>
      </c>
      <c r="B1169" s="153"/>
      <c r="C1169" s="100"/>
      <c r="D1169" s="68"/>
      <c r="AM1169"/>
      <c r="BO1169" s="154" t="s">
        <v>6456</v>
      </c>
      <c r="BP1169" s="154" t="s">
        <v>3512</v>
      </c>
      <c r="BQ1169" s="110" t="s">
        <v>5440</v>
      </c>
      <c r="BR1169" s="110" t="s">
        <v>5440</v>
      </c>
      <c r="BS1169" s="110" t="s">
        <v>5440</v>
      </c>
      <c r="BT1169" s="110" t="s">
        <v>5440</v>
      </c>
      <c r="BU1169" s="110" t="s">
        <v>5440</v>
      </c>
      <c r="BV1169" s="110" t="s">
        <v>5440</v>
      </c>
      <c r="BW1169" s="110" t="s">
        <v>5832</v>
      </c>
      <c r="BX1169" s="110" t="s">
        <v>14</v>
      </c>
      <c r="BY1169" s="110" t="e">
        <f>VLOOKUP(BO1169,#REF!,10,0)</f>
        <v>#REF!</v>
      </c>
      <c r="BZ1169" s="110"/>
    </row>
    <row r="1170" spans="1:78" x14ac:dyDescent="0.2">
      <c r="A1170" s="153" t="s">
        <v>3281</v>
      </c>
      <c r="B1170" s="153"/>
      <c r="C1170" s="100"/>
      <c r="D1170" s="68"/>
      <c r="AM1170"/>
      <c r="BO1170" s="154" t="s">
        <v>6457</v>
      </c>
      <c r="BP1170" s="154" t="s">
        <v>3512</v>
      </c>
      <c r="BQ1170" s="110" t="s">
        <v>5440</v>
      </c>
      <c r="BR1170" s="110" t="s">
        <v>5440</v>
      </c>
      <c r="BS1170" s="110" t="s">
        <v>5440</v>
      </c>
      <c r="BT1170" s="110" t="s">
        <v>5440</v>
      </c>
      <c r="BU1170" s="110" t="s">
        <v>5440</v>
      </c>
      <c r="BV1170" s="110" t="s">
        <v>5440</v>
      </c>
      <c r="BW1170" s="110" t="s">
        <v>5832</v>
      </c>
      <c r="BX1170" s="110" t="s">
        <v>14</v>
      </c>
      <c r="BY1170" s="110" t="e">
        <f>VLOOKUP(BO1170,#REF!,10,0)</f>
        <v>#REF!</v>
      </c>
      <c r="BZ1170" s="110"/>
    </row>
    <row r="1171" spans="1:78" x14ac:dyDescent="0.2">
      <c r="A1171" s="153" t="s">
        <v>3284</v>
      </c>
      <c r="B1171" s="153"/>
      <c r="C1171" s="100"/>
      <c r="D1171" s="68"/>
      <c r="AM1171"/>
      <c r="BO1171" s="154" t="s">
        <v>6458</v>
      </c>
      <c r="BP1171" s="154" t="s">
        <v>5832</v>
      </c>
      <c r="BQ1171" s="110" t="s">
        <v>5440</v>
      </c>
      <c r="BR1171" s="110" t="s">
        <v>5440</v>
      </c>
      <c r="BS1171" s="110" t="s">
        <v>5832</v>
      </c>
      <c r="BT1171" s="110" t="s">
        <v>5440</v>
      </c>
      <c r="BU1171" s="110" t="s">
        <v>5440</v>
      </c>
      <c r="BV1171" s="110" t="s">
        <v>5440</v>
      </c>
      <c r="BW1171" s="110" t="s">
        <v>5832</v>
      </c>
      <c r="BX1171" s="110" t="s">
        <v>14</v>
      </c>
      <c r="BY1171" s="110" t="e">
        <f>VLOOKUP(BO1171,#REF!,10,0)</f>
        <v>#REF!</v>
      </c>
      <c r="BZ1171" s="110"/>
    </row>
    <row r="1172" spans="1:78" x14ac:dyDescent="0.2">
      <c r="A1172" s="153" t="s">
        <v>3286</v>
      </c>
      <c r="B1172" s="153"/>
      <c r="C1172" s="100"/>
      <c r="D1172" s="68"/>
      <c r="AM1172"/>
      <c r="BO1172" s="154" t="s">
        <v>2955</v>
      </c>
      <c r="BP1172" s="154" t="s">
        <v>3512</v>
      </c>
      <c r="BQ1172" s="110" t="s">
        <v>5440</v>
      </c>
      <c r="BR1172" s="110" t="s">
        <v>5440</v>
      </c>
      <c r="BS1172" s="110" t="s">
        <v>5440</v>
      </c>
      <c r="BT1172" s="110" t="s">
        <v>5440</v>
      </c>
      <c r="BU1172" s="110" t="s">
        <v>5440</v>
      </c>
      <c r="BV1172" s="110" t="s">
        <v>5440</v>
      </c>
      <c r="BW1172" s="110" t="s">
        <v>5832</v>
      </c>
      <c r="BX1172" s="110" t="s">
        <v>14</v>
      </c>
      <c r="BY1172" s="110" t="e">
        <f>VLOOKUP(BO1172,#REF!,10,0)</f>
        <v>#REF!</v>
      </c>
      <c r="BZ1172" s="110"/>
    </row>
    <row r="1173" spans="1:78" x14ac:dyDescent="0.2">
      <c r="A1173" s="153" t="s">
        <v>3288</v>
      </c>
      <c r="B1173" s="153"/>
      <c r="C1173" s="100"/>
      <c r="D1173" s="68"/>
      <c r="AM1173"/>
      <c r="BO1173" s="154" t="s">
        <v>3089</v>
      </c>
      <c r="BP1173" s="154" t="s">
        <v>3512</v>
      </c>
      <c r="BQ1173" s="110" t="s">
        <v>5440</v>
      </c>
      <c r="BR1173" s="110" t="s">
        <v>5440</v>
      </c>
      <c r="BS1173" s="110" t="s">
        <v>5440</v>
      </c>
      <c r="BT1173" s="110" t="s">
        <v>5440</v>
      </c>
      <c r="BU1173" s="110" t="s">
        <v>5440</v>
      </c>
      <c r="BV1173" s="110" t="s">
        <v>5440</v>
      </c>
      <c r="BW1173" s="110" t="s">
        <v>5832</v>
      </c>
      <c r="BX1173" s="110" t="s">
        <v>14</v>
      </c>
      <c r="BY1173" s="110" t="e">
        <f>VLOOKUP(BO1173,#REF!,10,0)</f>
        <v>#REF!</v>
      </c>
      <c r="BZ1173" s="110"/>
    </row>
    <row r="1174" spans="1:78" x14ac:dyDescent="0.2">
      <c r="A1174" s="153" t="s">
        <v>3291</v>
      </c>
      <c r="B1174" s="153"/>
      <c r="C1174" s="100"/>
      <c r="D1174" s="68"/>
      <c r="AM1174"/>
      <c r="BO1174" s="154" t="s">
        <v>6459</v>
      </c>
      <c r="BP1174" s="154" t="s">
        <v>3512</v>
      </c>
      <c r="BQ1174" s="110" t="s">
        <v>5440</v>
      </c>
      <c r="BR1174" s="110" t="s">
        <v>5440</v>
      </c>
      <c r="BS1174" s="110" t="s">
        <v>5440</v>
      </c>
      <c r="BT1174" s="110" t="s">
        <v>5440</v>
      </c>
      <c r="BU1174" s="110" t="s">
        <v>5440</v>
      </c>
      <c r="BV1174" s="110" t="s">
        <v>5440</v>
      </c>
      <c r="BW1174" s="110" t="s">
        <v>5832</v>
      </c>
      <c r="BX1174" s="110" t="s">
        <v>14</v>
      </c>
      <c r="BY1174" s="110" t="e">
        <f>VLOOKUP(BO1174,#REF!,10,0)</f>
        <v>#REF!</v>
      </c>
      <c r="BZ1174" s="110"/>
    </row>
    <row r="1175" spans="1:78" x14ac:dyDescent="0.2">
      <c r="A1175" s="153" t="s">
        <v>3293</v>
      </c>
      <c r="B1175" s="153"/>
      <c r="C1175" s="100"/>
      <c r="D1175" s="68"/>
      <c r="AM1175"/>
      <c r="BO1175" s="154" t="s">
        <v>6460</v>
      </c>
      <c r="BP1175" s="154" t="s">
        <v>3512</v>
      </c>
      <c r="BQ1175" s="110" t="s">
        <v>5440</v>
      </c>
      <c r="BR1175" s="110" t="s">
        <v>5440</v>
      </c>
      <c r="BS1175" s="110" t="s">
        <v>5440</v>
      </c>
      <c r="BT1175" s="110" t="s">
        <v>5440</v>
      </c>
      <c r="BU1175" s="110" t="s">
        <v>5440</v>
      </c>
      <c r="BV1175" s="110" t="s">
        <v>5440</v>
      </c>
      <c r="BW1175" s="110" t="s">
        <v>5832</v>
      </c>
      <c r="BX1175" s="110" t="s">
        <v>14</v>
      </c>
      <c r="BY1175" s="110" t="e">
        <f>VLOOKUP(BO1175,#REF!,10,0)</f>
        <v>#REF!</v>
      </c>
      <c r="BZ1175" s="110"/>
    </row>
    <row r="1176" spans="1:78" x14ac:dyDescent="0.2">
      <c r="A1176" s="153" t="s">
        <v>3295</v>
      </c>
      <c r="B1176" s="153"/>
      <c r="C1176" s="100"/>
      <c r="D1176" s="68"/>
      <c r="AM1176"/>
      <c r="BO1176" s="154" t="s">
        <v>6461</v>
      </c>
      <c r="BP1176" s="154" t="s">
        <v>3512</v>
      </c>
      <c r="BQ1176" s="110" t="s">
        <v>5440</v>
      </c>
      <c r="BR1176" s="110" t="s">
        <v>5440</v>
      </c>
      <c r="BS1176" s="110" t="s">
        <v>5440</v>
      </c>
      <c r="BT1176" s="110" t="s">
        <v>5440</v>
      </c>
      <c r="BU1176" s="110" t="s">
        <v>5440</v>
      </c>
      <c r="BV1176" s="110" t="s">
        <v>5440</v>
      </c>
      <c r="BW1176" s="110" t="s">
        <v>5832</v>
      </c>
      <c r="BX1176" s="110" t="s">
        <v>14</v>
      </c>
      <c r="BY1176" s="110" t="e">
        <f>VLOOKUP(BO1176,#REF!,10,0)</f>
        <v>#REF!</v>
      </c>
      <c r="BZ1176" s="110"/>
    </row>
    <row r="1177" spans="1:78" x14ac:dyDescent="0.2">
      <c r="A1177" s="153" t="s">
        <v>3297</v>
      </c>
      <c r="B1177" s="153"/>
      <c r="C1177" s="100"/>
      <c r="D1177" s="68"/>
      <c r="AM1177"/>
      <c r="BO1177" s="154" t="s">
        <v>1529</v>
      </c>
      <c r="BP1177" s="154" t="s">
        <v>3512</v>
      </c>
      <c r="BQ1177" s="110" t="s">
        <v>5440</v>
      </c>
      <c r="BR1177" s="110" t="s">
        <v>5440</v>
      </c>
      <c r="BS1177" s="110" t="s">
        <v>5440</v>
      </c>
      <c r="BT1177" s="110" t="s">
        <v>5440</v>
      </c>
      <c r="BU1177" s="110" t="s">
        <v>5440</v>
      </c>
      <c r="BV1177" s="110" t="s">
        <v>5440</v>
      </c>
      <c r="BW1177" s="110" t="s">
        <v>5832</v>
      </c>
      <c r="BX1177" s="110" t="s">
        <v>14</v>
      </c>
      <c r="BY1177" s="110" t="e">
        <f>VLOOKUP(BO1177,#REF!,10,0)</f>
        <v>#REF!</v>
      </c>
      <c r="BZ1177" s="110"/>
    </row>
    <row r="1178" spans="1:78" x14ac:dyDescent="0.2">
      <c r="A1178" s="153" t="s">
        <v>3299</v>
      </c>
      <c r="B1178" s="153"/>
      <c r="C1178" s="100"/>
      <c r="D1178" s="68"/>
      <c r="AM1178"/>
      <c r="BO1178" s="154" t="s">
        <v>2307</v>
      </c>
      <c r="BP1178" s="154" t="s">
        <v>3512</v>
      </c>
      <c r="BQ1178" s="110" t="s">
        <v>5440</v>
      </c>
      <c r="BR1178" s="110" t="s">
        <v>5440</v>
      </c>
      <c r="BS1178" s="110" t="s">
        <v>5440</v>
      </c>
      <c r="BT1178" s="110" t="s">
        <v>5440</v>
      </c>
      <c r="BU1178" s="110" t="s">
        <v>5440</v>
      </c>
      <c r="BV1178" s="110" t="s">
        <v>5440</v>
      </c>
      <c r="BW1178" s="110" t="s">
        <v>5832</v>
      </c>
      <c r="BX1178" s="110" t="s">
        <v>14</v>
      </c>
      <c r="BY1178" s="110" t="e">
        <f>VLOOKUP(BO1178,#REF!,10,0)</f>
        <v>#REF!</v>
      </c>
      <c r="BZ1178" s="110"/>
    </row>
    <row r="1179" spans="1:78" x14ac:dyDescent="0.2">
      <c r="A1179" s="153" t="s">
        <v>3301</v>
      </c>
      <c r="B1179" s="153"/>
      <c r="C1179" s="100"/>
      <c r="D1179" s="68"/>
      <c r="AM1179"/>
      <c r="BO1179" s="154" t="s">
        <v>2434</v>
      </c>
      <c r="BP1179" s="154" t="s">
        <v>3512</v>
      </c>
      <c r="BQ1179" s="110" t="s">
        <v>5440</v>
      </c>
      <c r="BR1179" s="110" t="s">
        <v>5440</v>
      </c>
      <c r="BS1179" s="110" t="s">
        <v>5440</v>
      </c>
      <c r="BT1179" s="110" t="s">
        <v>5440</v>
      </c>
      <c r="BU1179" s="110" t="s">
        <v>5440</v>
      </c>
      <c r="BV1179" s="110" t="s">
        <v>5440</v>
      </c>
      <c r="BW1179" s="110" t="s">
        <v>5832</v>
      </c>
      <c r="BX1179" s="110" t="s">
        <v>14</v>
      </c>
      <c r="BY1179" s="110" t="e">
        <f>VLOOKUP(BO1179,#REF!,10,0)</f>
        <v>#REF!</v>
      </c>
      <c r="BZ1179" s="110"/>
    </row>
    <row r="1180" spans="1:78" x14ac:dyDescent="0.2">
      <c r="A1180" s="153" t="s">
        <v>3304</v>
      </c>
      <c r="B1180" s="153"/>
      <c r="C1180" s="100"/>
      <c r="D1180" s="68"/>
      <c r="AM1180"/>
      <c r="BO1180" s="154" t="s">
        <v>6462</v>
      </c>
      <c r="BP1180" s="154" t="s">
        <v>5832</v>
      </c>
      <c r="BQ1180" s="110" t="s">
        <v>5832</v>
      </c>
      <c r="BR1180" s="110" t="s">
        <v>5440</v>
      </c>
      <c r="BS1180" s="110" t="s">
        <v>5440</v>
      </c>
      <c r="BT1180" s="110" t="s">
        <v>5440</v>
      </c>
      <c r="BU1180" s="110" t="s">
        <v>5440</v>
      </c>
      <c r="BV1180" s="110" t="s">
        <v>5440</v>
      </c>
      <c r="BW1180" s="110" t="s">
        <v>5440</v>
      </c>
      <c r="BX1180" s="110" t="s">
        <v>14</v>
      </c>
      <c r="BY1180" s="110" t="e">
        <f>VLOOKUP(BO1180,#REF!,10,0)</f>
        <v>#REF!</v>
      </c>
      <c r="BZ1180" s="110"/>
    </row>
    <row r="1181" spans="1:78" x14ac:dyDescent="0.2">
      <c r="A1181" s="153" t="s">
        <v>3307</v>
      </c>
      <c r="B1181" s="153"/>
      <c r="C1181" s="100"/>
      <c r="D1181" s="68"/>
      <c r="AM1181"/>
      <c r="BO1181" s="154" t="s">
        <v>2305</v>
      </c>
      <c r="BP1181" s="154" t="s">
        <v>3512</v>
      </c>
      <c r="BQ1181" s="110" t="s">
        <v>5440</v>
      </c>
      <c r="BR1181" s="110" t="s">
        <v>5440</v>
      </c>
      <c r="BS1181" s="110" t="s">
        <v>5440</v>
      </c>
      <c r="BT1181" s="110" t="s">
        <v>5440</v>
      </c>
      <c r="BU1181" s="110" t="s">
        <v>5440</v>
      </c>
      <c r="BV1181" s="110" t="s">
        <v>5440</v>
      </c>
      <c r="BW1181" s="110" t="s">
        <v>5832</v>
      </c>
      <c r="BX1181" s="110" t="s">
        <v>14</v>
      </c>
      <c r="BY1181" s="110" t="e">
        <f>VLOOKUP(BO1181,#REF!,10,0)</f>
        <v>#REF!</v>
      </c>
      <c r="BZ1181" s="110"/>
    </row>
    <row r="1182" spans="1:78" x14ac:dyDescent="0.2">
      <c r="A1182" s="153" t="s">
        <v>3309</v>
      </c>
      <c r="B1182" s="153"/>
      <c r="C1182" s="100"/>
      <c r="D1182" s="68"/>
      <c r="AM1182"/>
      <c r="BO1182" s="154" t="s">
        <v>6463</v>
      </c>
      <c r="BP1182" s="154" t="s">
        <v>5832</v>
      </c>
      <c r="BQ1182" s="110" t="s">
        <v>5832</v>
      </c>
      <c r="BR1182" s="110" t="s">
        <v>5440</v>
      </c>
      <c r="BS1182" s="110" t="s">
        <v>5440</v>
      </c>
      <c r="BT1182" s="110" t="s">
        <v>5440</v>
      </c>
      <c r="BU1182" s="110" t="s">
        <v>5440</v>
      </c>
      <c r="BV1182" s="110" t="s">
        <v>5440</v>
      </c>
      <c r="BW1182" s="110" t="s">
        <v>5440</v>
      </c>
      <c r="BX1182" s="110" t="s">
        <v>14</v>
      </c>
      <c r="BY1182" s="110" t="e">
        <f>VLOOKUP(BO1182,#REF!,10,0)</f>
        <v>#REF!</v>
      </c>
      <c r="BZ1182" s="110"/>
    </row>
    <row r="1183" spans="1:78" x14ac:dyDescent="0.2">
      <c r="A1183" s="153" t="s">
        <v>3311</v>
      </c>
      <c r="B1183" s="153"/>
      <c r="C1183" s="100"/>
      <c r="D1183" s="68"/>
      <c r="AM1183"/>
      <c r="BO1183" s="154" t="s">
        <v>6464</v>
      </c>
      <c r="BP1183" s="154" t="s">
        <v>3512</v>
      </c>
      <c r="BQ1183" s="110" t="s">
        <v>5440</v>
      </c>
      <c r="BR1183" s="110" t="s">
        <v>5440</v>
      </c>
      <c r="BS1183" s="110" t="s">
        <v>5440</v>
      </c>
      <c r="BT1183" s="110" t="s">
        <v>5440</v>
      </c>
      <c r="BU1183" s="110" t="s">
        <v>5440</v>
      </c>
      <c r="BV1183" s="110" t="s">
        <v>5440</v>
      </c>
      <c r="BW1183" s="110" t="s">
        <v>5832</v>
      </c>
      <c r="BX1183" s="110" t="s">
        <v>14</v>
      </c>
      <c r="BY1183" s="110" t="e">
        <f>VLOOKUP(BO1183,#REF!,10,0)</f>
        <v>#REF!</v>
      </c>
      <c r="BZ1183" s="110"/>
    </row>
    <row r="1184" spans="1:78" x14ac:dyDescent="0.2">
      <c r="A1184" s="153" t="s">
        <v>3313</v>
      </c>
      <c r="B1184" s="153"/>
      <c r="C1184" s="100"/>
      <c r="D1184" s="68"/>
      <c r="AM1184"/>
      <c r="BO1184" s="154" t="s">
        <v>6465</v>
      </c>
      <c r="BP1184" s="154" t="s">
        <v>3512</v>
      </c>
      <c r="BQ1184" s="110" t="s">
        <v>5440</v>
      </c>
      <c r="BR1184" s="110" t="s">
        <v>5440</v>
      </c>
      <c r="BS1184" s="110" t="s">
        <v>5832</v>
      </c>
      <c r="BT1184" s="110" t="s">
        <v>5832</v>
      </c>
      <c r="BU1184" s="110" t="s">
        <v>5440</v>
      </c>
      <c r="BV1184" s="110" t="s">
        <v>5440</v>
      </c>
      <c r="BW1184" s="110" t="s">
        <v>5440</v>
      </c>
      <c r="BX1184" s="110" t="s">
        <v>14</v>
      </c>
      <c r="BY1184" s="110" t="e">
        <f>VLOOKUP(BO1184,#REF!,10,0)</f>
        <v>#REF!</v>
      </c>
      <c r="BZ1184" s="110"/>
    </row>
    <row r="1185" spans="1:78" x14ac:dyDescent="0.2">
      <c r="A1185" s="153" t="s">
        <v>3315</v>
      </c>
      <c r="B1185" s="153"/>
      <c r="C1185" s="100"/>
      <c r="D1185" s="68"/>
      <c r="AM1185"/>
      <c r="BO1185" s="154" t="s">
        <v>4624</v>
      </c>
      <c r="BP1185" s="154" t="s">
        <v>3512</v>
      </c>
      <c r="BQ1185" s="110" t="s">
        <v>5440</v>
      </c>
      <c r="BR1185" s="110" t="s">
        <v>5440</v>
      </c>
      <c r="BS1185" s="110" t="s">
        <v>5440</v>
      </c>
      <c r="BT1185" s="110" t="s">
        <v>5440</v>
      </c>
      <c r="BU1185" s="110" t="s">
        <v>5440</v>
      </c>
      <c r="BV1185" s="110" t="s">
        <v>5440</v>
      </c>
      <c r="BW1185" s="110" t="s">
        <v>5832</v>
      </c>
      <c r="BX1185" s="110" t="s">
        <v>14</v>
      </c>
      <c r="BY1185" s="110" t="e">
        <f>VLOOKUP(BO1185,#REF!,10,0)</f>
        <v>#REF!</v>
      </c>
      <c r="BZ1185" s="110"/>
    </row>
    <row r="1186" spans="1:78" x14ac:dyDescent="0.2">
      <c r="A1186" s="153" t="s">
        <v>3317</v>
      </c>
      <c r="B1186" s="153"/>
      <c r="C1186" s="100"/>
      <c r="D1186" s="68"/>
      <c r="AM1186"/>
      <c r="BO1186" s="154" t="s">
        <v>3091</v>
      </c>
      <c r="BP1186" s="154" t="s">
        <v>3512</v>
      </c>
      <c r="BQ1186" s="110" t="s">
        <v>5440</v>
      </c>
      <c r="BR1186" s="110" t="s">
        <v>5440</v>
      </c>
      <c r="BS1186" s="110" t="s">
        <v>5440</v>
      </c>
      <c r="BT1186" s="110" t="s">
        <v>5440</v>
      </c>
      <c r="BU1186" s="110" t="s">
        <v>5440</v>
      </c>
      <c r="BV1186" s="110" t="s">
        <v>5440</v>
      </c>
      <c r="BW1186" s="110" t="s">
        <v>5832</v>
      </c>
      <c r="BX1186" s="110" t="s">
        <v>14</v>
      </c>
      <c r="BY1186" s="110" t="e">
        <f>VLOOKUP(BO1186,#REF!,10,0)</f>
        <v>#REF!</v>
      </c>
      <c r="BZ1186" s="110"/>
    </row>
    <row r="1187" spans="1:78" x14ac:dyDescent="0.2">
      <c r="A1187" s="153" t="s">
        <v>3319</v>
      </c>
      <c r="B1187" s="153"/>
      <c r="C1187" s="100"/>
      <c r="D1187" s="68"/>
      <c r="AM1187"/>
      <c r="BO1187" s="154" t="s">
        <v>3225</v>
      </c>
      <c r="BP1187" s="154" t="s">
        <v>3512</v>
      </c>
      <c r="BQ1187" s="110" t="s">
        <v>5440</v>
      </c>
      <c r="BR1187" s="110" t="s">
        <v>5440</v>
      </c>
      <c r="BS1187" s="110" t="s">
        <v>5440</v>
      </c>
      <c r="BT1187" s="110" t="s">
        <v>5440</v>
      </c>
      <c r="BU1187" s="110" t="s">
        <v>5440</v>
      </c>
      <c r="BV1187" s="110" t="s">
        <v>5440</v>
      </c>
      <c r="BW1187" s="110" t="s">
        <v>5832</v>
      </c>
      <c r="BX1187" s="110" t="s">
        <v>14</v>
      </c>
      <c r="BY1187" s="110" t="e">
        <f>VLOOKUP(BO1187,#REF!,10,0)</f>
        <v>#REF!</v>
      </c>
      <c r="BZ1187" s="110"/>
    </row>
    <row r="1188" spans="1:78" x14ac:dyDescent="0.2">
      <c r="A1188" s="153" t="s">
        <v>3321</v>
      </c>
      <c r="B1188" s="153"/>
      <c r="C1188" s="100"/>
      <c r="D1188" s="68"/>
      <c r="AM1188"/>
      <c r="BO1188" s="154" t="s">
        <v>2957</v>
      </c>
      <c r="BP1188" s="154" t="s">
        <v>3512</v>
      </c>
      <c r="BQ1188" s="110" t="s">
        <v>5440</v>
      </c>
      <c r="BR1188" s="110" t="s">
        <v>5440</v>
      </c>
      <c r="BS1188" s="110" t="s">
        <v>5440</v>
      </c>
      <c r="BT1188" s="110" t="s">
        <v>5440</v>
      </c>
      <c r="BU1188" s="110" t="s">
        <v>5440</v>
      </c>
      <c r="BV1188" s="110" t="s">
        <v>5440</v>
      </c>
      <c r="BW1188" s="110" t="s">
        <v>5832</v>
      </c>
      <c r="BX1188" s="110" t="s">
        <v>14</v>
      </c>
      <c r="BY1188" s="110" t="e">
        <f>VLOOKUP(BO1188,#REF!,10,0)</f>
        <v>#REF!</v>
      </c>
      <c r="BZ1188" s="110"/>
    </row>
    <row r="1189" spans="1:78" x14ac:dyDescent="0.2">
      <c r="A1189" s="153" t="s">
        <v>3324</v>
      </c>
      <c r="B1189" s="153"/>
      <c r="C1189" s="100"/>
      <c r="D1189" s="68"/>
      <c r="AM1189"/>
      <c r="BO1189" s="154" t="s">
        <v>4353</v>
      </c>
      <c r="BP1189" s="154" t="s">
        <v>3512</v>
      </c>
      <c r="BQ1189" s="110" t="s">
        <v>5440</v>
      </c>
      <c r="BR1189" s="110" t="s">
        <v>5440</v>
      </c>
      <c r="BS1189" s="110" t="s">
        <v>5832</v>
      </c>
      <c r="BT1189" s="110" t="s">
        <v>5440</v>
      </c>
      <c r="BU1189" s="110" t="s">
        <v>5440</v>
      </c>
      <c r="BV1189" s="110" t="s">
        <v>5440</v>
      </c>
      <c r="BW1189" s="110" t="s">
        <v>5832</v>
      </c>
      <c r="BX1189" s="110" t="s">
        <v>14</v>
      </c>
      <c r="BY1189" s="110" t="e">
        <f>VLOOKUP(BO1189,#REF!,10,0)</f>
        <v>#REF!</v>
      </c>
      <c r="BZ1189" s="110"/>
    </row>
    <row r="1190" spans="1:78" x14ac:dyDescent="0.2">
      <c r="A1190" s="153" t="s">
        <v>3327</v>
      </c>
      <c r="B1190" s="153"/>
      <c r="C1190" s="100"/>
      <c r="D1190" s="68"/>
      <c r="AM1190"/>
      <c r="BO1190" s="154" t="s">
        <v>4151</v>
      </c>
      <c r="BP1190" s="154" t="s">
        <v>3512</v>
      </c>
      <c r="BQ1190" s="110" t="s">
        <v>5440</v>
      </c>
      <c r="BR1190" s="110" t="s">
        <v>5440</v>
      </c>
      <c r="BS1190" s="110" t="s">
        <v>5440</v>
      </c>
      <c r="BT1190" s="110" t="s">
        <v>5440</v>
      </c>
      <c r="BU1190" s="110" t="s">
        <v>5440</v>
      </c>
      <c r="BV1190" s="110" t="s">
        <v>5440</v>
      </c>
      <c r="BW1190" s="110" t="s">
        <v>5832</v>
      </c>
      <c r="BX1190" s="110" t="s">
        <v>14</v>
      </c>
      <c r="BY1190" s="110" t="e">
        <f>VLOOKUP(BO1190,#REF!,10,0)</f>
        <v>#REF!</v>
      </c>
      <c r="BZ1190" s="110"/>
    </row>
    <row r="1191" spans="1:78" x14ac:dyDescent="0.2">
      <c r="A1191" s="153" t="s">
        <v>3329</v>
      </c>
      <c r="B1191" s="153"/>
      <c r="C1191" s="100"/>
      <c r="D1191" s="68"/>
      <c r="AM1191"/>
      <c r="BO1191" s="154" t="s">
        <v>2309</v>
      </c>
      <c r="BP1191" s="154" t="s">
        <v>3512</v>
      </c>
      <c r="BQ1191" s="110" t="s">
        <v>5440</v>
      </c>
      <c r="BR1191" s="110" t="s">
        <v>5440</v>
      </c>
      <c r="BS1191" s="110" t="s">
        <v>5440</v>
      </c>
      <c r="BT1191" s="110" t="s">
        <v>5440</v>
      </c>
      <c r="BU1191" s="110" t="s">
        <v>5440</v>
      </c>
      <c r="BV1191" s="110" t="s">
        <v>5440</v>
      </c>
      <c r="BW1191" s="110" t="s">
        <v>5832</v>
      </c>
      <c r="BX1191" s="110" t="s">
        <v>14</v>
      </c>
      <c r="BY1191" s="110" t="e">
        <f>VLOOKUP(BO1191,#REF!,10,0)</f>
        <v>#REF!</v>
      </c>
      <c r="BZ1191" s="110"/>
    </row>
    <row r="1192" spans="1:78" x14ac:dyDescent="0.2">
      <c r="A1192" s="153" t="s">
        <v>3332</v>
      </c>
      <c r="B1192" s="153"/>
      <c r="C1192" s="100"/>
      <c r="D1192" s="68"/>
      <c r="AM1192"/>
      <c r="BO1192" s="154" t="s">
        <v>4751</v>
      </c>
      <c r="BP1192" s="154" t="s">
        <v>3512</v>
      </c>
      <c r="BQ1192" s="110" t="s">
        <v>5440</v>
      </c>
      <c r="BR1192" s="110" t="s">
        <v>5440</v>
      </c>
      <c r="BS1192" s="110" t="s">
        <v>5440</v>
      </c>
      <c r="BT1192" s="110" t="s">
        <v>5440</v>
      </c>
      <c r="BU1192" s="110" t="s">
        <v>5440</v>
      </c>
      <c r="BV1192" s="110" t="s">
        <v>5440</v>
      </c>
      <c r="BW1192" s="110" t="s">
        <v>5832</v>
      </c>
      <c r="BX1192" s="110" t="s">
        <v>14</v>
      </c>
      <c r="BY1192" s="110" t="e">
        <f>VLOOKUP(BO1192,#REF!,10,0)</f>
        <v>#REF!</v>
      </c>
      <c r="BZ1192" s="110"/>
    </row>
    <row r="1193" spans="1:78" x14ac:dyDescent="0.2">
      <c r="A1193" s="153" t="s">
        <v>3336</v>
      </c>
      <c r="B1193" s="153"/>
      <c r="C1193" s="100"/>
      <c r="D1193" s="68"/>
      <c r="AM1193"/>
      <c r="BO1193" s="154" t="s">
        <v>2519</v>
      </c>
      <c r="BP1193" s="154" t="s">
        <v>3512</v>
      </c>
      <c r="BQ1193" s="110" t="s">
        <v>5440</v>
      </c>
      <c r="BR1193" s="110" t="s">
        <v>5440</v>
      </c>
      <c r="BS1193" s="110" t="s">
        <v>5440</v>
      </c>
      <c r="BT1193" s="110" t="s">
        <v>5440</v>
      </c>
      <c r="BU1193" s="110" t="s">
        <v>5440</v>
      </c>
      <c r="BV1193" s="110" t="s">
        <v>5440</v>
      </c>
      <c r="BW1193" s="110" t="s">
        <v>5832</v>
      </c>
      <c r="BX1193" s="110" t="s">
        <v>14</v>
      </c>
      <c r="BY1193" s="110" t="e">
        <f>VLOOKUP(BO1193,#REF!,10,0)</f>
        <v>#REF!</v>
      </c>
      <c r="BZ1193" s="110"/>
    </row>
    <row r="1194" spans="1:78" x14ac:dyDescent="0.2">
      <c r="A1194" s="153" t="s">
        <v>3339</v>
      </c>
      <c r="B1194" s="153"/>
      <c r="C1194" s="100"/>
      <c r="D1194" s="68"/>
      <c r="AM1194"/>
      <c r="BO1194" s="154" t="s">
        <v>2436</v>
      </c>
      <c r="BP1194" s="154" t="s">
        <v>3512</v>
      </c>
      <c r="BQ1194" s="110" t="s">
        <v>5440</v>
      </c>
      <c r="BR1194" s="110" t="s">
        <v>5440</v>
      </c>
      <c r="BS1194" s="110" t="s">
        <v>5440</v>
      </c>
      <c r="BT1194" s="110" t="s">
        <v>5440</v>
      </c>
      <c r="BU1194" s="110" t="s">
        <v>5440</v>
      </c>
      <c r="BV1194" s="110" t="s">
        <v>5440</v>
      </c>
      <c r="BW1194" s="110" t="s">
        <v>5832</v>
      </c>
      <c r="BX1194" s="110" t="s">
        <v>14</v>
      </c>
      <c r="BY1194" s="110" t="e">
        <f>VLOOKUP(BO1194,#REF!,10,0)</f>
        <v>#REF!</v>
      </c>
      <c r="BZ1194" s="110"/>
    </row>
    <row r="1195" spans="1:78" x14ac:dyDescent="0.2">
      <c r="A1195" s="153" t="s">
        <v>3342</v>
      </c>
      <c r="B1195" s="153"/>
      <c r="C1195" s="100"/>
      <c r="D1195" s="68"/>
      <c r="AM1195"/>
      <c r="BO1195" s="154" t="s">
        <v>2311</v>
      </c>
      <c r="BP1195" s="154" t="s">
        <v>3512</v>
      </c>
      <c r="BQ1195" s="110" t="s">
        <v>5440</v>
      </c>
      <c r="BR1195" s="110" t="s">
        <v>5440</v>
      </c>
      <c r="BS1195" s="110" t="s">
        <v>5440</v>
      </c>
      <c r="BT1195" s="110" t="s">
        <v>5440</v>
      </c>
      <c r="BU1195" s="110" t="s">
        <v>5440</v>
      </c>
      <c r="BV1195" s="110" t="s">
        <v>5440</v>
      </c>
      <c r="BW1195" s="110" t="s">
        <v>5832</v>
      </c>
      <c r="BX1195" s="110" t="s">
        <v>14</v>
      </c>
      <c r="BY1195" s="110" t="e">
        <f>VLOOKUP(BO1195,#REF!,10,0)</f>
        <v>#REF!</v>
      </c>
      <c r="BZ1195" s="110"/>
    </row>
    <row r="1196" spans="1:78" x14ac:dyDescent="0.2">
      <c r="A1196" s="153" t="s">
        <v>3344</v>
      </c>
      <c r="B1196" s="153"/>
      <c r="C1196" s="100"/>
      <c r="D1196" s="68"/>
      <c r="AM1196"/>
      <c r="BO1196" s="154" t="s">
        <v>1067</v>
      </c>
      <c r="BP1196" s="154" t="s">
        <v>3512</v>
      </c>
      <c r="BQ1196" s="110" t="s">
        <v>5440</v>
      </c>
      <c r="BR1196" s="110" t="s">
        <v>5440</v>
      </c>
      <c r="BS1196" s="110" t="s">
        <v>5440</v>
      </c>
      <c r="BT1196" s="110" t="s">
        <v>5440</v>
      </c>
      <c r="BU1196" s="110" t="s">
        <v>5440</v>
      </c>
      <c r="BV1196" s="110" t="s">
        <v>5440</v>
      </c>
      <c r="BW1196" s="110" t="s">
        <v>5832</v>
      </c>
      <c r="BX1196" s="110" t="s">
        <v>14</v>
      </c>
      <c r="BY1196" s="110" t="e">
        <f>VLOOKUP(BO1196,#REF!,10,0)</f>
        <v>#REF!</v>
      </c>
      <c r="BZ1196" s="110"/>
    </row>
    <row r="1197" spans="1:78" x14ac:dyDescent="0.2">
      <c r="A1197" s="153" t="s">
        <v>3347</v>
      </c>
      <c r="B1197" s="153"/>
      <c r="C1197" s="100"/>
      <c r="D1197" s="68"/>
      <c r="AM1197"/>
      <c r="BO1197" s="154" t="s">
        <v>2205</v>
      </c>
      <c r="BP1197" s="154" t="s">
        <v>3512</v>
      </c>
      <c r="BQ1197" s="110" t="s">
        <v>5440</v>
      </c>
      <c r="BR1197" s="110" t="s">
        <v>5440</v>
      </c>
      <c r="BS1197" s="110" t="s">
        <v>5440</v>
      </c>
      <c r="BT1197" s="110" t="s">
        <v>5440</v>
      </c>
      <c r="BU1197" s="110" t="s">
        <v>5440</v>
      </c>
      <c r="BV1197" s="110" t="s">
        <v>5440</v>
      </c>
      <c r="BW1197" s="110" t="s">
        <v>5832</v>
      </c>
      <c r="BX1197" s="110" t="s">
        <v>14</v>
      </c>
      <c r="BY1197" s="110" t="e">
        <f>VLOOKUP(BO1197,#REF!,10,0)</f>
        <v>#REF!</v>
      </c>
      <c r="BZ1197" s="110"/>
    </row>
    <row r="1198" spans="1:78" x14ac:dyDescent="0.2">
      <c r="A1198" s="153" t="s">
        <v>3350</v>
      </c>
      <c r="B1198" s="153"/>
      <c r="C1198" s="100"/>
      <c r="D1198" s="68"/>
      <c r="AM1198"/>
      <c r="BO1198" s="154" t="s">
        <v>2959</v>
      </c>
      <c r="BP1198" s="154" t="s">
        <v>3512</v>
      </c>
      <c r="BQ1198" s="110" t="s">
        <v>5440</v>
      </c>
      <c r="BR1198" s="110" t="s">
        <v>5440</v>
      </c>
      <c r="BS1198" s="110" t="s">
        <v>5440</v>
      </c>
      <c r="BT1198" s="110" t="s">
        <v>5440</v>
      </c>
      <c r="BU1198" s="110" t="s">
        <v>5440</v>
      </c>
      <c r="BV1198" s="110" t="s">
        <v>5440</v>
      </c>
      <c r="BW1198" s="110" t="s">
        <v>5832</v>
      </c>
      <c r="BX1198" s="110" t="s">
        <v>14</v>
      </c>
      <c r="BY1198" s="110" t="e">
        <f>VLOOKUP(BO1198,#REF!,10,0)</f>
        <v>#REF!</v>
      </c>
      <c r="BZ1198" s="110"/>
    </row>
    <row r="1199" spans="1:78" x14ac:dyDescent="0.2">
      <c r="A1199" s="153" t="s">
        <v>3353</v>
      </c>
      <c r="B1199" s="153"/>
      <c r="C1199" s="100"/>
      <c r="D1199" s="68"/>
      <c r="AM1199"/>
      <c r="BO1199" s="154" t="s">
        <v>3093</v>
      </c>
      <c r="BP1199" s="154" t="s">
        <v>3512</v>
      </c>
      <c r="BQ1199" s="110" t="s">
        <v>5440</v>
      </c>
      <c r="BR1199" s="110" t="s">
        <v>5440</v>
      </c>
      <c r="BS1199" s="110" t="s">
        <v>5440</v>
      </c>
      <c r="BT1199" s="110" t="s">
        <v>5440</v>
      </c>
      <c r="BU1199" s="110" t="s">
        <v>5440</v>
      </c>
      <c r="BV1199" s="110" t="s">
        <v>5440</v>
      </c>
      <c r="BW1199" s="110" t="s">
        <v>5832</v>
      </c>
      <c r="BX1199" s="110" t="s">
        <v>14</v>
      </c>
      <c r="BY1199" s="110" t="e">
        <f>VLOOKUP(BO1199,#REF!,10,0)</f>
        <v>#REF!</v>
      </c>
      <c r="BZ1199" s="110"/>
    </row>
    <row r="1200" spans="1:78" x14ac:dyDescent="0.2">
      <c r="A1200" s="153" t="s">
        <v>3357</v>
      </c>
      <c r="B1200" s="153"/>
      <c r="C1200" s="100"/>
      <c r="D1200" s="68"/>
      <c r="AM1200"/>
      <c r="BO1200" s="154" t="s">
        <v>2961</v>
      </c>
      <c r="BP1200" s="154" t="s">
        <v>3512</v>
      </c>
      <c r="BQ1200" s="110" t="s">
        <v>5440</v>
      </c>
      <c r="BR1200" s="110" t="s">
        <v>5440</v>
      </c>
      <c r="BS1200" s="110" t="s">
        <v>5440</v>
      </c>
      <c r="BT1200" s="110" t="s">
        <v>5440</v>
      </c>
      <c r="BU1200" s="110" t="s">
        <v>5440</v>
      </c>
      <c r="BV1200" s="110" t="s">
        <v>5440</v>
      </c>
      <c r="BW1200" s="110" t="s">
        <v>5832</v>
      </c>
      <c r="BX1200" s="110" t="s">
        <v>14</v>
      </c>
      <c r="BY1200" s="110" t="e">
        <f>VLOOKUP(BO1200,#REF!,10,0)</f>
        <v>#REF!</v>
      </c>
      <c r="BZ1200" s="110"/>
    </row>
    <row r="1201" spans="1:78" x14ac:dyDescent="0.2">
      <c r="A1201" s="153" t="s">
        <v>3360</v>
      </c>
      <c r="B1201" s="153"/>
      <c r="C1201" s="100"/>
      <c r="D1201" s="68"/>
      <c r="AM1201"/>
      <c r="BO1201" s="154" t="s">
        <v>3678</v>
      </c>
      <c r="BP1201" s="154" t="s">
        <v>3512</v>
      </c>
      <c r="BQ1201" s="110" t="s">
        <v>5440</v>
      </c>
      <c r="BR1201" s="110" t="s">
        <v>5440</v>
      </c>
      <c r="BS1201" s="110" t="s">
        <v>5440</v>
      </c>
      <c r="BT1201" s="110" t="s">
        <v>5440</v>
      </c>
      <c r="BU1201" s="110" t="s">
        <v>5440</v>
      </c>
      <c r="BV1201" s="110" t="s">
        <v>5440</v>
      </c>
      <c r="BW1201" s="110" t="s">
        <v>5832</v>
      </c>
      <c r="BX1201" s="110" t="s">
        <v>14</v>
      </c>
      <c r="BY1201" s="110" t="e">
        <f>VLOOKUP(BO1201,#REF!,10,0)</f>
        <v>#REF!</v>
      </c>
      <c r="BZ1201" s="110"/>
    </row>
    <row r="1202" spans="1:78" x14ac:dyDescent="0.2">
      <c r="A1202" s="153" t="s">
        <v>3363</v>
      </c>
      <c r="B1202" s="153"/>
      <c r="C1202" s="100"/>
      <c r="D1202" s="68"/>
      <c r="AM1202"/>
      <c r="BO1202" s="154" t="s">
        <v>661</v>
      </c>
      <c r="BP1202" s="154" t="s">
        <v>3512</v>
      </c>
      <c r="BQ1202" s="110" t="s">
        <v>5440</v>
      </c>
      <c r="BR1202" s="110" t="s">
        <v>5440</v>
      </c>
      <c r="BS1202" s="110" t="s">
        <v>5440</v>
      </c>
      <c r="BT1202" s="110" t="s">
        <v>5440</v>
      </c>
      <c r="BU1202" s="110" t="s">
        <v>5440</v>
      </c>
      <c r="BV1202" s="110" t="s">
        <v>5440</v>
      </c>
      <c r="BW1202" s="110" t="s">
        <v>5832</v>
      </c>
      <c r="BX1202" s="110" t="s">
        <v>14</v>
      </c>
      <c r="BY1202" s="110" t="e">
        <f>VLOOKUP(BO1202,#REF!,10,0)</f>
        <v>#REF!</v>
      </c>
      <c r="BZ1202" s="110"/>
    </row>
    <row r="1203" spans="1:78" x14ac:dyDescent="0.2">
      <c r="A1203" s="153" t="s">
        <v>3365</v>
      </c>
      <c r="B1203" s="153"/>
      <c r="C1203" s="100"/>
      <c r="D1203" s="68"/>
      <c r="AM1203"/>
      <c r="BO1203" s="154" t="s">
        <v>2964</v>
      </c>
      <c r="BP1203" s="154" t="s">
        <v>3512</v>
      </c>
      <c r="BQ1203" s="110" t="s">
        <v>5440</v>
      </c>
      <c r="BR1203" s="110" t="s">
        <v>5440</v>
      </c>
      <c r="BS1203" s="110" t="s">
        <v>5440</v>
      </c>
      <c r="BT1203" s="110" t="s">
        <v>5440</v>
      </c>
      <c r="BU1203" s="110" t="s">
        <v>5440</v>
      </c>
      <c r="BV1203" s="110" t="s">
        <v>5440</v>
      </c>
      <c r="BW1203" s="110" t="s">
        <v>5832</v>
      </c>
      <c r="BX1203" s="110" t="s">
        <v>14</v>
      </c>
      <c r="BY1203" s="110" t="e">
        <f>VLOOKUP(BO1203,#REF!,10,0)</f>
        <v>#REF!</v>
      </c>
      <c r="BZ1203" s="110"/>
    </row>
    <row r="1204" spans="1:78" x14ac:dyDescent="0.2">
      <c r="A1204" s="153" t="s">
        <v>3368</v>
      </c>
      <c r="B1204" s="153"/>
      <c r="C1204" s="100"/>
      <c r="D1204" s="68"/>
      <c r="AM1204"/>
      <c r="BO1204" s="154" t="s">
        <v>3095</v>
      </c>
      <c r="BP1204" s="154" t="s">
        <v>3512</v>
      </c>
      <c r="BQ1204" s="110" t="s">
        <v>5440</v>
      </c>
      <c r="BR1204" s="110" t="s">
        <v>5440</v>
      </c>
      <c r="BS1204" s="110" t="s">
        <v>5440</v>
      </c>
      <c r="BT1204" s="110" t="s">
        <v>5440</v>
      </c>
      <c r="BU1204" s="110" t="s">
        <v>5440</v>
      </c>
      <c r="BV1204" s="110" t="s">
        <v>5440</v>
      </c>
      <c r="BW1204" s="110" t="s">
        <v>5832</v>
      </c>
      <c r="BX1204" s="110" t="s">
        <v>14</v>
      </c>
      <c r="BY1204" s="110" t="e">
        <f>VLOOKUP(BO1204,#REF!,10,0)</f>
        <v>#REF!</v>
      </c>
      <c r="BZ1204" s="110"/>
    </row>
    <row r="1205" spans="1:78" x14ac:dyDescent="0.2">
      <c r="A1205" s="153" t="s">
        <v>3371</v>
      </c>
      <c r="B1205" s="153"/>
      <c r="C1205" s="100"/>
      <c r="D1205" s="68"/>
      <c r="AM1205"/>
      <c r="BO1205" s="154" t="s">
        <v>2313</v>
      </c>
      <c r="BP1205" s="154" t="s">
        <v>3512</v>
      </c>
      <c r="BQ1205" s="110" t="s">
        <v>5440</v>
      </c>
      <c r="BR1205" s="110" t="s">
        <v>5440</v>
      </c>
      <c r="BS1205" s="110" t="s">
        <v>5440</v>
      </c>
      <c r="BT1205" s="110" t="s">
        <v>5440</v>
      </c>
      <c r="BU1205" s="110" t="s">
        <v>5440</v>
      </c>
      <c r="BV1205" s="110" t="s">
        <v>5440</v>
      </c>
      <c r="BW1205" s="110" t="s">
        <v>5832</v>
      </c>
      <c r="BX1205" s="110" t="s">
        <v>14</v>
      </c>
      <c r="BY1205" s="110" t="e">
        <f>VLOOKUP(BO1205,#REF!,10,0)</f>
        <v>#REF!</v>
      </c>
      <c r="BZ1205" s="110"/>
    </row>
    <row r="1206" spans="1:78" x14ac:dyDescent="0.2">
      <c r="A1206" s="153" t="s">
        <v>3373</v>
      </c>
      <c r="B1206" s="153"/>
      <c r="C1206" s="100"/>
      <c r="D1206" s="68"/>
      <c r="AM1206"/>
      <c r="BO1206" s="154" t="s">
        <v>779</v>
      </c>
      <c r="BP1206" s="154" t="s">
        <v>3512</v>
      </c>
      <c r="BQ1206" s="110" t="s">
        <v>5440</v>
      </c>
      <c r="BR1206" s="110" t="s">
        <v>5440</v>
      </c>
      <c r="BS1206" s="110" t="s">
        <v>5440</v>
      </c>
      <c r="BT1206" s="110" t="s">
        <v>5440</v>
      </c>
      <c r="BU1206" s="110" t="s">
        <v>5440</v>
      </c>
      <c r="BV1206" s="110" t="s">
        <v>5440</v>
      </c>
      <c r="BW1206" s="110" t="s">
        <v>5832</v>
      </c>
      <c r="BX1206" s="110" t="s">
        <v>14</v>
      </c>
      <c r="BY1206" s="110" t="e">
        <f>VLOOKUP(BO1206,#REF!,10,0)</f>
        <v>#REF!</v>
      </c>
      <c r="BZ1206" s="110"/>
    </row>
    <row r="1207" spans="1:78" x14ac:dyDescent="0.2">
      <c r="A1207" s="153" t="s">
        <v>3376</v>
      </c>
      <c r="B1207" s="153"/>
      <c r="C1207" s="100"/>
      <c r="D1207" s="68"/>
      <c r="AM1207"/>
      <c r="BO1207" s="154" t="s">
        <v>6466</v>
      </c>
      <c r="BP1207" s="154" t="s">
        <v>3512</v>
      </c>
      <c r="BQ1207" s="110" t="s">
        <v>5440</v>
      </c>
      <c r="BR1207" s="110" t="s">
        <v>5440</v>
      </c>
      <c r="BS1207" s="110" t="s">
        <v>5832</v>
      </c>
      <c r="BT1207" s="110" t="s">
        <v>5440</v>
      </c>
      <c r="BU1207" s="110" t="s">
        <v>5440</v>
      </c>
      <c r="BV1207" s="110" t="s">
        <v>5440</v>
      </c>
      <c r="BW1207" s="110" t="s">
        <v>5832</v>
      </c>
      <c r="BX1207" s="110" t="s">
        <v>14</v>
      </c>
      <c r="BY1207" s="110" t="e">
        <f>VLOOKUP(BO1207,#REF!,10,0)</f>
        <v>#REF!</v>
      </c>
      <c r="BZ1207" s="110"/>
    </row>
    <row r="1208" spans="1:78" x14ac:dyDescent="0.2">
      <c r="A1208" s="153" t="s">
        <v>3379</v>
      </c>
      <c r="B1208" s="153"/>
      <c r="C1208" s="100"/>
      <c r="D1208" s="68"/>
      <c r="AM1208"/>
      <c r="BO1208" s="154" t="s">
        <v>3716</v>
      </c>
      <c r="BP1208" s="154" t="s">
        <v>3512</v>
      </c>
      <c r="BQ1208" s="110" t="s">
        <v>5440</v>
      </c>
      <c r="BR1208" s="110" t="s">
        <v>5440</v>
      </c>
      <c r="BS1208" s="110" t="s">
        <v>5440</v>
      </c>
      <c r="BT1208" s="110" t="s">
        <v>5440</v>
      </c>
      <c r="BU1208" s="110" t="s">
        <v>5440</v>
      </c>
      <c r="BV1208" s="110" t="s">
        <v>5440</v>
      </c>
      <c r="BW1208" s="110" t="s">
        <v>5832</v>
      </c>
      <c r="BX1208" s="110" t="s">
        <v>14</v>
      </c>
      <c r="BY1208" s="110" t="e">
        <f>VLOOKUP(BO1208,#REF!,10,0)</f>
        <v>#REF!</v>
      </c>
      <c r="BZ1208" s="110"/>
    </row>
    <row r="1209" spans="1:78" x14ac:dyDescent="0.2">
      <c r="A1209" s="153" t="s">
        <v>3382</v>
      </c>
      <c r="B1209" s="153"/>
      <c r="C1209" s="100"/>
      <c r="D1209" s="68"/>
      <c r="AM1209"/>
      <c r="BO1209" s="154" t="s">
        <v>781</v>
      </c>
      <c r="BP1209" s="154" t="s">
        <v>3512</v>
      </c>
      <c r="BQ1209" s="110" t="s">
        <v>5440</v>
      </c>
      <c r="BR1209" s="110" t="s">
        <v>5440</v>
      </c>
      <c r="BS1209" s="110" t="s">
        <v>5440</v>
      </c>
      <c r="BT1209" s="110" t="s">
        <v>5440</v>
      </c>
      <c r="BU1209" s="110" t="s">
        <v>5440</v>
      </c>
      <c r="BV1209" s="110" t="s">
        <v>5440</v>
      </c>
      <c r="BW1209" s="110" t="s">
        <v>5832</v>
      </c>
      <c r="BX1209" s="110" t="s">
        <v>14</v>
      </c>
      <c r="BY1209" s="110" t="e">
        <f>VLOOKUP(BO1209,#REF!,10,0)</f>
        <v>#REF!</v>
      </c>
      <c r="BZ1209" s="110"/>
    </row>
    <row r="1210" spans="1:78" x14ac:dyDescent="0.2">
      <c r="A1210" s="153" t="s">
        <v>3384</v>
      </c>
      <c r="B1210" s="153"/>
      <c r="C1210" s="100"/>
      <c r="D1210" s="68"/>
      <c r="AM1210"/>
      <c r="BO1210" s="154" t="s">
        <v>3097</v>
      </c>
      <c r="BP1210" s="154" t="s">
        <v>3512</v>
      </c>
      <c r="BQ1210" s="110" t="s">
        <v>5440</v>
      </c>
      <c r="BR1210" s="110" t="s">
        <v>5440</v>
      </c>
      <c r="BS1210" s="110" t="s">
        <v>5440</v>
      </c>
      <c r="BT1210" s="110" t="s">
        <v>5440</v>
      </c>
      <c r="BU1210" s="110" t="s">
        <v>5440</v>
      </c>
      <c r="BV1210" s="110" t="s">
        <v>5440</v>
      </c>
      <c r="BW1210" s="110" t="s">
        <v>5832</v>
      </c>
      <c r="BX1210" s="110" t="s">
        <v>14</v>
      </c>
      <c r="BY1210" s="110" t="e">
        <f>VLOOKUP(BO1210,#REF!,10,0)</f>
        <v>#REF!</v>
      </c>
      <c r="BZ1210" s="110"/>
    </row>
    <row r="1211" spans="1:78" x14ac:dyDescent="0.2">
      <c r="A1211" s="153" t="s">
        <v>3386</v>
      </c>
      <c r="B1211" s="153"/>
      <c r="C1211" s="100"/>
      <c r="D1211" s="68"/>
      <c r="AM1211"/>
      <c r="BO1211" s="154" t="s">
        <v>2207</v>
      </c>
      <c r="BP1211" s="154" t="s">
        <v>3512</v>
      </c>
      <c r="BQ1211" s="110" t="s">
        <v>5440</v>
      </c>
      <c r="BR1211" s="110" t="s">
        <v>5440</v>
      </c>
      <c r="BS1211" s="110" t="s">
        <v>5440</v>
      </c>
      <c r="BT1211" s="110" t="s">
        <v>5440</v>
      </c>
      <c r="BU1211" s="110" t="s">
        <v>5440</v>
      </c>
      <c r="BV1211" s="110" t="s">
        <v>5440</v>
      </c>
      <c r="BW1211" s="110" t="s">
        <v>5832</v>
      </c>
      <c r="BX1211" s="110" t="s">
        <v>14</v>
      </c>
      <c r="BY1211" s="110" t="e">
        <f>VLOOKUP(BO1211,#REF!,10,0)</f>
        <v>#REF!</v>
      </c>
      <c r="BZ1211" s="110"/>
    </row>
    <row r="1212" spans="1:78" x14ac:dyDescent="0.2">
      <c r="A1212" s="153" t="s">
        <v>3388</v>
      </c>
      <c r="B1212" s="153"/>
      <c r="C1212" s="100"/>
      <c r="D1212" s="68"/>
      <c r="AM1212"/>
      <c r="BO1212" s="154" t="s">
        <v>6467</v>
      </c>
      <c r="BP1212" s="154" t="s">
        <v>3512</v>
      </c>
      <c r="BQ1212" s="110" t="s">
        <v>5440</v>
      </c>
      <c r="BR1212" s="110" t="s">
        <v>5440</v>
      </c>
      <c r="BS1212" s="110" t="s">
        <v>5440</v>
      </c>
      <c r="BT1212" s="110" t="s">
        <v>5440</v>
      </c>
      <c r="BU1212" s="110" t="s">
        <v>5440</v>
      </c>
      <c r="BV1212" s="110" t="s">
        <v>5440</v>
      </c>
      <c r="BW1212" s="110" t="s">
        <v>5832</v>
      </c>
      <c r="BX1212" s="110" t="s">
        <v>14</v>
      </c>
      <c r="BY1212" s="110" t="e">
        <f>VLOOKUP(BO1212,#REF!,10,0)</f>
        <v>#REF!</v>
      </c>
      <c r="BZ1212" s="110"/>
    </row>
    <row r="1213" spans="1:78" x14ac:dyDescent="0.2">
      <c r="A1213" s="153" t="s">
        <v>3390</v>
      </c>
      <c r="B1213" s="153"/>
      <c r="C1213" s="100"/>
      <c r="D1213" s="68"/>
      <c r="AM1213"/>
      <c r="BO1213" s="154" t="s">
        <v>2966</v>
      </c>
      <c r="BP1213" s="154" t="s">
        <v>3512</v>
      </c>
      <c r="BQ1213" s="110" t="s">
        <v>5440</v>
      </c>
      <c r="BR1213" s="110" t="s">
        <v>5440</v>
      </c>
      <c r="BS1213" s="110" t="s">
        <v>5440</v>
      </c>
      <c r="BT1213" s="110" t="s">
        <v>5440</v>
      </c>
      <c r="BU1213" s="110" t="s">
        <v>5440</v>
      </c>
      <c r="BV1213" s="110" t="s">
        <v>5440</v>
      </c>
      <c r="BW1213" s="110" t="s">
        <v>5832</v>
      </c>
      <c r="BX1213" s="110" t="s">
        <v>14</v>
      </c>
      <c r="BY1213" s="110" t="e">
        <f>VLOOKUP(BO1213,#REF!,10,0)</f>
        <v>#REF!</v>
      </c>
      <c r="BZ1213" s="110"/>
    </row>
    <row r="1214" spans="1:78" x14ac:dyDescent="0.2">
      <c r="A1214" s="153" t="s">
        <v>3392</v>
      </c>
      <c r="B1214" s="153"/>
      <c r="C1214" s="100"/>
      <c r="D1214" s="68"/>
      <c r="AM1214"/>
      <c r="BO1214" s="154" t="s">
        <v>2641</v>
      </c>
      <c r="BP1214" s="154" t="s">
        <v>3512</v>
      </c>
      <c r="BQ1214" s="110" t="s">
        <v>5440</v>
      </c>
      <c r="BR1214" s="110" t="s">
        <v>5440</v>
      </c>
      <c r="BS1214" s="110" t="s">
        <v>5440</v>
      </c>
      <c r="BT1214" s="110" t="s">
        <v>5440</v>
      </c>
      <c r="BU1214" s="110" t="s">
        <v>5440</v>
      </c>
      <c r="BV1214" s="110" t="s">
        <v>5440</v>
      </c>
      <c r="BW1214" s="110" t="s">
        <v>5832</v>
      </c>
      <c r="BX1214" s="110" t="s">
        <v>14</v>
      </c>
      <c r="BY1214" s="110" t="e">
        <f>VLOOKUP(BO1214,#REF!,10,0)</f>
        <v>#REF!</v>
      </c>
      <c r="BZ1214" s="110"/>
    </row>
    <row r="1215" spans="1:78" x14ac:dyDescent="0.2">
      <c r="A1215" s="153" t="s">
        <v>3394</v>
      </c>
      <c r="B1215" s="153"/>
      <c r="C1215" s="100"/>
      <c r="D1215" s="68"/>
      <c r="AM1215"/>
      <c r="BO1215" s="154" t="s">
        <v>1996</v>
      </c>
      <c r="BP1215" s="154" t="s">
        <v>3512</v>
      </c>
      <c r="BQ1215" s="110" t="s">
        <v>5440</v>
      </c>
      <c r="BR1215" s="110" t="s">
        <v>5440</v>
      </c>
      <c r="BS1215" s="110" t="s">
        <v>5440</v>
      </c>
      <c r="BT1215" s="110" t="s">
        <v>5440</v>
      </c>
      <c r="BU1215" s="110" t="s">
        <v>5440</v>
      </c>
      <c r="BV1215" s="110" t="s">
        <v>5440</v>
      </c>
      <c r="BW1215" s="110" t="s">
        <v>5832</v>
      </c>
      <c r="BX1215" s="110" t="s">
        <v>14</v>
      </c>
      <c r="BY1215" s="110" t="e">
        <f>VLOOKUP(BO1215,#REF!,10,0)</f>
        <v>#REF!</v>
      </c>
      <c r="BZ1215" s="110"/>
    </row>
    <row r="1216" spans="1:78" x14ac:dyDescent="0.2">
      <c r="A1216" s="153" t="s">
        <v>3396</v>
      </c>
      <c r="B1216" s="153"/>
      <c r="C1216" s="100"/>
      <c r="D1216" s="68"/>
      <c r="AM1216"/>
      <c r="BO1216" s="154" t="s">
        <v>2817</v>
      </c>
      <c r="BP1216" s="154" t="s">
        <v>3512</v>
      </c>
      <c r="BQ1216" s="110" t="s">
        <v>5440</v>
      </c>
      <c r="BR1216" s="110" t="s">
        <v>5440</v>
      </c>
      <c r="BS1216" s="110" t="s">
        <v>5440</v>
      </c>
      <c r="BT1216" s="110" t="s">
        <v>5440</v>
      </c>
      <c r="BU1216" s="110" t="s">
        <v>5440</v>
      </c>
      <c r="BV1216" s="110" t="s">
        <v>5440</v>
      </c>
      <c r="BW1216" s="110" t="s">
        <v>5832</v>
      </c>
      <c r="BX1216" s="110" t="s">
        <v>14</v>
      </c>
      <c r="BY1216" s="110" t="e">
        <f>VLOOKUP(BO1216,#REF!,10,0)</f>
        <v>#REF!</v>
      </c>
      <c r="BZ1216" s="110"/>
    </row>
    <row r="1217" spans="1:78" x14ac:dyDescent="0.2">
      <c r="A1217" s="153" t="s">
        <v>3399</v>
      </c>
      <c r="B1217" s="153"/>
      <c r="C1217" s="100"/>
      <c r="D1217" s="68"/>
      <c r="AM1217"/>
      <c r="BO1217" s="154" t="s">
        <v>441</v>
      </c>
      <c r="BP1217" s="154" t="s">
        <v>3512</v>
      </c>
      <c r="BQ1217" s="110" t="s">
        <v>5440</v>
      </c>
      <c r="BR1217" s="110" t="s">
        <v>5440</v>
      </c>
      <c r="BS1217" s="110" t="s">
        <v>5440</v>
      </c>
      <c r="BT1217" s="110" t="s">
        <v>5440</v>
      </c>
      <c r="BU1217" s="110" t="s">
        <v>5440</v>
      </c>
      <c r="BV1217" s="110" t="s">
        <v>5440</v>
      </c>
      <c r="BW1217" s="110" t="s">
        <v>5832</v>
      </c>
      <c r="BX1217" s="110" t="s">
        <v>14</v>
      </c>
      <c r="BY1217" s="110" t="e">
        <f>VLOOKUP(BO1217,#REF!,10,0)</f>
        <v>#REF!</v>
      </c>
      <c r="BZ1217" s="110"/>
    </row>
    <row r="1218" spans="1:78" x14ac:dyDescent="0.2">
      <c r="A1218" s="153" t="s">
        <v>3402</v>
      </c>
      <c r="B1218" s="153"/>
      <c r="C1218" s="100"/>
      <c r="D1218" s="68"/>
      <c r="AM1218"/>
      <c r="BO1218" s="154" t="s">
        <v>3384</v>
      </c>
      <c r="BP1218" s="154" t="s">
        <v>3512</v>
      </c>
      <c r="BQ1218" s="110" t="s">
        <v>5440</v>
      </c>
      <c r="BR1218" s="110" t="s">
        <v>5440</v>
      </c>
      <c r="BS1218" s="110" t="s">
        <v>5440</v>
      </c>
      <c r="BT1218" s="110" t="s">
        <v>5440</v>
      </c>
      <c r="BU1218" s="110" t="s">
        <v>5440</v>
      </c>
      <c r="BV1218" s="110" t="s">
        <v>5440</v>
      </c>
      <c r="BW1218" s="110" t="s">
        <v>5832</v>
      </c>
      <c r="BX1218" s="110" t="s">
        <v>14</v>
      </c>
      <c r="BY1218" s="110" t="e">
        <f>VLOOKUP(BO1218,#REF!,10,0)</f>
        <v>#REF!</v>
      </c>
      <c r="BZ1218" s="110"/>
    </row>
    <row r="1219" spans="1:78" x14ac:dyDescent="0.2">
      <c r="A1219" s="153" t="s">
        <v>3404</v>
      </c>
      <c r="B1219" s="153"/>
      <c r="C1219" s="100"/>
      <c r="D1219" s="68"/>
      <c r="AM1219"/>
      <c r="BO1219" s="154" t="s">
        <v>2521</v>
      </c>
      <c r="BP1219" s="154" t="s">
        <v>3512</v>
      </c>
      <c r="BQ1219" s="110" t="s">
        <v>5440</v>
      </c>
      <c r="BR1219" s="110" t="s">
        <v>5440</v>
      </c>
      <c r="BS1219" s="110" t="s">
        <v>5440</v>
      </c>
      <c r="BT1219" s="110" t="s">
        <v>5440</v>
      </c>
      <c r="BU1219" s="110" t="s">
        <v>5440</v>
      </c>
      <c r="BV1219" s="110" t="s">
        <v>5440</v>
      </c>
      <c r="BW1219" s="110" t="s">
        <v>5832</v>
      </c>
      <c r="BX1219" s="110" t="s">
        <v>14</v>
      </c>
      <c r="BY1219" s="110" t="e">
        <f>VLOOKUP(BO1219,#REF!,10,0)</f>
        <v>#REF!</v>
      </c>
      <c r="BZ1219" s="110"/>
    </row>
    <row r="1220" spans="1:78" x14ac:dyDescent="0.2">
      <c r="A1220" s="153" t="s">
        <v>3407</v>
      </c>
      <c r="B1220" s="153"/>
      <c r="C1220" s="100"/>
      <c r="D1220" s="68"/>
      <c r="AM1220"/>
      <c r="BO1220" s="154" t="s">
        <v>6468</v>
      </c>
      <c r="BP1220" s="154" t="s">
        <v>5832</v>
      </c>
      <c r="BQ1220" s="110" t="s">
        <v>5440</v>
      </c>
      <c r="BR1220" s="110" t="s">
        <v>5440</v>
      </c>
      <c r="BS1220" s="110" t="s">
        <v>5440</v>
      </c>
      <c r="BT1220" s="110" t="s">
        <v>5440</v>
      </c>
      <c r="BU1220" s="110" t="s">
        <v>5440</v>
      </c>
      <c r="BV1220" s="110" t="s">
        <v>5440</v>
      </c>
      <c r="BW1220" s="110" t="s">
        <v>5832</v>
      </c>
      <c r="BX1220" s="110" t="s">
        <v>14</v>
      </c>
      <c r="BY1220" s="110" t="e">
        <f>VLOOKUP(BO1220,#REF!,10,0)</f>
        <v>#REF!</v>
      </c>
      <c r="BZ1220" s="110"/>
    </row>
    <row r="1221" spans="1:78" x14ac:dyDescent="0.2">
      <c r="A1221" s="153" t="s">
        <v>3410</v>
      </c>
      <c r="B1221" s="153"/>
      <c r="C1221" s="100"/>
      <c r="D1221" s="68"/>
      <c r="AM1221"/>
      <c r="BO1221" s="154" t="s">
        <v>6469</v>
      </c>
      <c r="BP1221" s="154" t="s">
        <v>3512</v>
      </c>
      <c r="BQ1221" s="110" t="s">
        <v>5440</v>
      </c>
      <c r="BR1221" s="110" t="s">
        <v>5440</v>
      </c>
      <c r="BS1221" s="110" t="s">
        <v>5832</v>
      </c>
      <c r="BT1221" s="110" t="s">
        <v>5440</v>
      </c>
      <c r="BU1221" s="110" t="s">
        <v>5440</v>
      </c>
      <c r="BV1221" s="110" t="s">
        <v>5440</v>
      </c>
      <c r="BW1221" s="110" t="s">
        <v>5832</v>
      </c>
      <c r="BX1221" s="110" t="s">
        <v>14</v>
      </c>
      <c r="BY1221" s="110" t="e">
        <f>VLOOKUP(BO1221,#REF!,10,0)</f>
        <v>#REF!</v>
      </c>
      <c r="BZ1221" s="110"/>
    </row>
    <row r="1222" spans="1:78" x14ac:dyDescent="0.2">
      <c r="A1222" s="153" t="s">
        <v>3413</v>
      </c>
      <c r="B1222" s="153"/>
      <c r="C1222" s="100"/>
      <c r="D1222" s="68"/>
      <c r="AM1222"/>
      <c r="BO1222" s="154" t="s">
        <v>2968</v>
      </c>
      <c r="BP1222" s="154" t="s">
        <v>3512</v>
      </c>
      <c r="BQ1222" s="110" t="s">
        <v>5440</v>
      </c>
      <c r="BR1222" s="110" t="s">
        <v>5440</v>
      </c>
      <c r="BS1222" s="110" t="s">
        <v>5440</v>
      </c>
      <c r="BT1222" s="110" t="s">
        <v>5440</v>
      </c>
      <c r="BU1222" s="110" t="s">
        <v>5440</v>
      </c>
      <c r="BV1222" s="110" t="s">
        <v>5440</v>
      </c>
      <c r="BW1222" s="110" t="s">
        <v>5832</v>
      </c>
      <c r="BX1222" s="110" t="s">
        <v>14</v>
      </c>
      <c r="BY1222" s="110" t="e">
        <f>VLOOKUP(BO1222,#REF!,10,0)</f>
        <v>#REF!</v>
      </c>
      <c r="BZ1222" s="110"/>
    </row>
    <row r="1223" spans="1:78" x14ac:dyDescent="0.2">
      <c r="A1223" s="153" t="s">
        <v>3416</v>
      </c>
      <c r="B1223" s="153"/>
      <c r="C1223" s="100"/>
      <c r="D1223" s="68"/>
      <c r="AM1223"/>
      <c r="BO1223" s="154" t="s">
        <v>3805</v>
      </c>
      <c r="BP1223" s="154" t="s">
        <v>3512</v>
      </c>
      <c r="BQ1223" s="110" t="s">
        <v>5440</v>
      </c>
      <c r="BR1223" s="110" t="s">
        <v>5440</v>
      </c>
      <c r="BS1223" s="110" t="s">
        <v>5440</v>
      </c>
      <c r="BT1223" s="110" t="s">
        <v>5440</v>
      </c>
      <c r="BU1223" s="110" t="s">
        <v>5440</v>
      </c>
      <c r="BV1223" s="110" t="s">
        <v>5440</v>
      </c>
      <c r="BW1223" s="110" t="s">
        <v>5832</v>
      </c>
      <c r="BX1223" s="110" t="s">
        <v>14</v>
      </c>
      <c r="BY1223" s="110" t="e">
        <f>VLOOKUP(BO1223,#REF!,10,0)</f>
        <v>#REF!</v>
      </c>
      <c r="BZ1223" s="110"/>
    </row>
    <row r="1224" spans="1:78" x14ac:dyDescent="0.2">
      <c r="A1224" s="153" t="s">
        <v>3419</v>
      </c>
      <c r="B1224" s="153"/>
      <c r="C1224" s="100"/>
      <c r="D1224" s="68"/>
      <c r="AM1224"/>
      <c r="BO1224" s="154" t="s">
        <v>6470</v>
      </c>
      <c r="BP1224" s="154" t="s">
        <v>3512</v>
      </c>
      <c r="BQ1224" s="110" t="s">
        <v>5440</v>
      </c>
      <c r="BR1224" s="110" t="s">
        <v>5440</v>
      </c>
      <c r="BS1224" s="110" t="s">
        <v>5440</v>
      </c>
      <c r="BT1224" s="110" t="s">
        <v>5440</v>
      </c>
      <c r="BU1224" s="110" t="s">
        <v>5440</v>
      </c>
      <c r="BV1224" s="110" t="s">
        <v>5440</v>
      </c>
      <c r="BW1224" s="110" t="s">
        <v>5832</v>
      </c>
      <c r="BX1224" s="110" t="s">
        <v>14</v>
      </c>
      <c r="BY1224" s="110" t="e">
        <f>VLOOKUP(BO1224,#REF!,10,0)</f>
        <v>#REF!</v>
      </c>
      <c r="BZ1224" s="110"/>
    </row>
    <row r="1225" spans="1:78" x14ac:dyDescent="0.2">
      <c r="A1225" s="153" t="s">
        <v>3422</v>
      </c>
      <c r="B1225" s="153"/>
      <c r="C1225" s="100"/>
      <c r="D1225" s="68"/>
      <c r="AM1225"/>
      <c r="BO1225" s="154" t="s">
        <v>6471</v>
      </c>
      <c r="BP1225" s="154" t="s">
        <v>3512</v>
      </c>
      <c r="BQ1225" s="110" t="s">
        <v>5440</v>
      </c>
      <c r="BR1225" s="110" t="s">
        <v>5440</v>
      </c>
      <c r="BS1225" s="110" t="s">
        <v>5440</v>
      </c>
      <c r="BT1225" s="110" t="s">
        <v>5440</v>
      </c>
      <c r="BU1225" s="110" t="s">
        <v>5440</v>
      </c>
      <c r="BV1225" s="110" t="s">
        <v>5440</v>
      </c>
      <c r="BW1225" s="110" t="s">
        <v>5832</v>
      </c>
      <c r="BX1225" s="110" t="s">
        <v>14</v>
      </c>
      <c r="BY1225" s="110" t="e">
        <f>VLOOKUP(BO1225,#REF!,10,0)</f>
        <v>#REF!</v>
      </c>
      <c r="BZ1225" s="110"/>
    </row>
    <row r="1226" spans="1:78" x14ac:dyDescent="0.2">
      <c r="A1226" s="153" t="s">
        <v>3425</v>
      </c>
      <c r="B1226" s="153"/>
      <c r="C1226" s="100"/>
      <c r="D1226" s="68"/>
      <c r="AM1226"/>
      <c r="BO1226" s="154" t="s">
        <v>6472</v>
      </c>
      <c r="BP1226" s="154" t="s">
        <v>3512</v>
      </c>
      <c r="BQ1226" s="110" t="s">
        <v>5440</v>
      </c>
      <c r="BR1226" s="110" t="s">
        <v>5440</v>
      </c>
      <c r="BS1226" s="110" t="s">
        <v>5440</v>
      </c>
      <c r="BT1226" s="110" t="s">
        <v>5440</v>
      </c>
      <c r="BU1226" s="110" t="s">
        <v>5440</v>
      </c>
      <c r="BV1226" s="110" t="s">
        <v>5440</v>
      </c>
      <c r="BW1226" s="110" t="s">
        <v>5832</v>
      </c>
      <c r="BX1226" s="110" t="s">
        <v>14</v>
      </c>
      <c r="BY1226" s="110" t="e">
        <f>VLOOKUP(BO1226,#REF!,10,0)</f>
        <v>#REF!</v>
      </c>
      <c r="BZ1226" s="110"/>
    </row>
    <row r="1227" spans="1:78" x14ac:dyDescent="0.2">
      <c r="A1227" s="153" t="s">
        <v>3428</v>
      </c>
      <c r="B1227" s="153"/>
      <c r="C1227" s="100"/>
      <c r="D1227" s="68"/>
      <c r="AM1227"/>
      <c r="BO1227" s="154" t="s">
        <v>3718</v>
      </c>
      <c r="BP1227" s="154" t="s">
        <v>3512</v>
      </c>
      <c r="BQ1227" s="110" t="s">
        <v>5440</v>
      </c>
      <c r="BR1227" s="110" t="s">
        <v>5440</v>
      </c>
      <c r="BS1227" s="110" t="s">
        <v>5440</v>
      </c>
      <c r="BT1227" s="110" t="s">
        <v>5440</v>
      </c>
      <c r="BU1227" s="110" t="s">
        <v>5440</v>
      </c>
      <c r="BV1227" s="110" t="s">
        <v>5440</v>
      </c>
      <c r="BW1227" s="110" t="s">
        <v>5832</v>
      </c>
      <c r="BX1227" s="110" t="s">
        <v>14</v>
      </c>
      <c r="BY1227" s="110" t="e">
        <f>VLOOKUP(BO1227,#REF!,10,0)</f>
        <v>#REF!</v>
      </c>
      <c r="BZ1227" s="110"/>
    </row>
    <row r="1228" spans="1:78" x14ac:dyDescent="0.2">
      <c r="A1228" s="153" t="s">
        <v>3431</v>
      </c>
      <c r="B1228" s="153"/>
      <c r="C1228" s="100"/>
      <c r="D1228" s="68"/>
      <c r="AM1228"/>
      <c r="BO1228" s="154" t="s">
        <v>6473</v>
      </c>
      <c r="BP1228" s="154" t="s">
        <v>3512</v>
      </c>
      <c r="BQ1228" s="110" t="s">
        <v>5440</v>
      </c>
      <c r="BR1228" s="110" t="s">
        <v>5440</v>
      </c>
      <c r="BS1228" s="110" t="s">
        <v>5440</v>
      </c>
      <c r="BT1228" s="110" t="s">
        <v>5440</v>
      </c>
      <c r="BU1228" s="110" t="s">
        <v>5832</v>
      </c>
      <c r="BV1228" s="110" t="s">
        <v>5440</v>
      </c>
      <c r="BW1228" s="110" t="s">
        <v>5440</v>
      </c>
      <c r="BX1228" s="110" t="s">
        <v>14</v>
      </c>
      <c r="BY1228" s="110" t="e">
        <f>VLOOKUP(BO1228,#REF!,10,0)</f>
        <v>#REF!</v>
      </c>
      <c r="BZ1228" s="149"/>
    </row>
    <row r="1229" spans="1:78" x14ac:dyDescent="0.2">
      <c r="A1229" s="153" t="s">
        <v>3433</v>
      </c>
      <c r="B1229" s="153"/>
      <c r="C1229" s="100"/>
      <c r="D1229" s="68"/>
      <c r="AM1229"/>
      <c r="BO1229" s="154" t="s">
        <v>6474</v>
      </c>
      <c r="BP1229" s="154" t="s">
        <v>5832</v>
      </c>
      <c r="BQ1229" s="110" t="s">
        <v>5832</v>
      </c>
      <c r="BR1229" s="110" t="s">
        <v>5440</v>
      </c>
      <c r="BS1229" s="110" t="s">
        <v>5440</v>
      </c>
      <c r="BT1229" s="110" t="s">
        <v>5440</v>
      </c>
      <c r="BU1229" s="110" t="s">
        <v>5440</v>
      </c>
      <c r="BV1229" s="110" t="s">
        <v>5440</v>
      </c>
      <c r="BW1229" s="110" t="s">
        <v>5440</v>
      </c>
      <c r="BX1229" s="110" t="s">
        <v>14</v>
      </c>
      <c r="BY1229" s="110" t="e">
        <f>VLOOKUP(BO1229,#REF!,10,0)</f>
        <v>#REF!</v>
      </c>
      <c r="BZ1229" s="110"/>
    </row>
    <row r="1230" spans="1:78" x14ac:dyDescent="0.2">
      <c r="A1230" s="153" t="s">
        <v>3435</v>
      </c>
      <c r="B1230" s="153"/>
      <c r="C1230" s="100"/>
      <c r="D1230" s="68"/>
      <c r="AM1230"/>
      <c r="BO1230" s="154" t="s">
        <v>6475</v>
      </c>
      <c r="BP1230" s="154" t="s">
        <v>3512</v>
      </c>
      <c r="BQ1230" s="110" t="s">
        <v>5440</v>
      </c>
      <c r="BR1230" s="110" t="s">
        <v>5440</v>
      </c>
      <c r="BS1230" s="110" t="s">
        <v>5440</v>
      </c>
      <c r="BT1230" s="110" t="s">
        <v>5440</v>
      </c>
      <c r="BU1230" s="110" t="s">
        <v>5832</v>
      </c>
      <c r="BV1230" s="110" t="s">
        <v>5440</v>
      </c>
      <c r="BW1230" s="110" t="s">
        <v>5440</v>
      </c>
      <c r="BX1230" s="110" t="s">
        <v>14</v>
      </c>
      <c r="BY1230" s="110" t="e">
        <f>VLOOKUP(BO1230,#REF!,10,0)</f>
        <v>#REF!</v>
      </c>
      <c r="BZ1230" s="149"/>
    </row>
    <row r="1231" spans="1:78" x14ac:dyDescent="0.2">
      <c r="A1231" s="153" t="s">
        <v>3438</v>
      </c>
      <c r="B1231" s="153"/>
      <c r="C1231" s="100"/>
      <c r="D1231" s="68"/>
      <c r="AM1231"/>
      <c r="BO1231" s="154" t="s">
        <v>2819</v>
      </c>
      <c r="BP1231" s="154" t="s">
        <v>3512</v>
      </c>
      <c r="BQ1231" s="110" t="s">
        <v>5440</v>
      </c>
      <c r="BR1231" s="110" t="s">
        <v>5440</v>
      </c>
      <c r="BS1231" s="110" t="s">
        <v>5440</v>
      </c>
      <c r="BT1231" s="110" t="s">
        <v>5440</v>
      </c>
      <c r="BU1231" s="110" t="s">
        <v>5440</v>
      </c>
      <c r="BV1231" s="110" t="s">
        <v>5440</v>
      </c>
      <c r="BW1231" s="110" t="s">
        <v>5832</v>
      </c>
      <c r="BX1231" s="110" t="s">
        <v>14</v>
      </c>
      <c r="BY1231" s="110" t="e">
        <f>VLOOKUP(BO1231,#REF!,10,0)</f>
        <v>#REF!</v>
      </c>
      <c r="BZ1231" s="110"/>
    </row>
    <row r="1232" spans="1:78" x14ac:dyDescent="0.2">
      <c r="A1232" s="153" t="s">
        <v>3440</v>
      </c>
      <c r="B1232" s="153"/>
      <c r="C1232" s="100"/>
      <c r="D1232" s="68"/>
      <c r="AM1232"/>
      <c r="BO1232" s="154" t="s">
        <v>5977</v>
      </c>
      <c r="BP1232" s="154" t="s">
        <v>3512</v>
      </c>
      <c r="BQ1232" s="110" t="s">
        <v>5440</v>
      </c>
      <c r="BR1232" s="110" t="s">
        <v>5832</v>
      </c>
      <c r="BS1232" s="110" t="s">
        <v>5440</v>
      </c>
      <c r="BT1232" s="110" t="s">
        <v>5440</v>
      </c>
      <c r="BU1232" s="110" t="s">
        <v>5440</v>
      </c>
      <c r="BV1232" s="110" t="s">
        <v>5440</v>
      </c>
      <c r="BW1232" s="110" t="s">
        <v>5440</v>
      </c>
      <c r="BX1232" s="110" t="s">
        <v>14</v>
      </c>
      <c r="BY1232" s="110" t="e">
        <f>VLOOKUP(BO1232,#REF!,10,0)</f>
        <v>#REF!</v>
      </c>
      <c r="BZ1232" s="110"/>
    </row>
    <row r="1233" spans="1:78" x14ac:dyDescent="0.2">
      <c r="A1233" s="153" t="s">
        <v>3442</v>
      </c>
      <c r="B1233" s="153"/>
      <c r="C1233" s="100"/>
      <c r="D1233" s="68"/>
      <c r="AM1233"/>
      <c r="BO1233" s="154" t="s">
        <v>6476</v>
      </c>
      <c r="BP1233" s="154" t="s">
        <v>3512</v>
      </c>
      <c r="BQ1233" s="110" t="s">
        <v>5440</v>
      </c>
      <c r="BR1233" s="110" t="s">
        <v>5440</v>
      </c>
      <c r="BS1233" s="110" t="s">
        <v>5440</v>
      </c>
      <c r="BT1233" s="110" t="s">
        <v>5440</v>
      </c>
      <c r="BU1233" s="110" t="s">
        <v>5440</v>
      </c>
      <c r="BV1233" s="110" t="s">
        <v>5440</v>
      </c>
      <c r="BW1233" s="110" t="s">
        <v>5832</v>
      </c>
      <c r="BX1233" s="110" t="s">
        <v>14</v>
      </c>
      <c r="BY1233" s="110" t="e">
        <f>VLOOKUP(BO1233,#REF!,10,0)</f>
        <v>#REF!</v>
      </c>
      <c r="BZ1233" s="110"/>
    </row>
    <row r="1234" spans="1:78" x14ac:dyDescent="0.2">
      <c r="A1234" s="153" t="s">
        <v>3445</v>
      </c>
      <c r="B1234" s="153"/>
      <c r="C1234" s="100"/>
      <c r="D1234" s="68"/>
      <c r="AM1234"/>
      <c r="BO1234" s="154" t="s">
        <v>2970</v>
      </c>
      <c r="BP1234" s="154" t="s">
        <v>3512</v>
      </c>
      <c r="BQ1234" s="110" t="s">
        <v>5440</v>
      </c>
      <c r="BR1234" s="110" t="s">
        <v>5440</v>
      </c>
      <c r="BS1234" s="110" t="s">
        <v>5440</v>
      </c>
      <c r="BT1234" s="110" t="s">
        <v>5440</v>
      </c>
      <c r="BU1234" s="110" t="s">
        <v>5440</v>
      </c>
      <c r="BV1234" s="110" t="s">
        <v>5440</v>
      </c>
      <c r="BW1234" s="110" t="s">
        <v>5832</v>
      </c>
      <c r="BX1234" s="110" t="s">
        <v>14</v>
      </c>
      <c r="BY1234" s="110" t="e">
        <f>VLOOKUP(BO1234,#REF!,10,0)</f>
        <v>#REF!</v>
      </c>
      <c r="BZ1234" s="110"/>
    </row>
    <row r="1235" spans="1:78" x14ac:dyDescent="0.2">
      <c r="A1235" s="153" t="s">
        <v>3448</v>
      </c>
      <c r="B1235" s="153"/>
      <c r="C1235" s="100"/>
      <c r="D1235" s="68"/>
      <c r="AM1235"/>
      <c r="BO1235" s="154" t="s">
        <v>663</v>
      </c>
      <c r="BP1235" s="154" t="s">
        <v>3512</v>
      </c>
      <c r="BQ1235" s="110" t="s">
        <v>5440</v>
      </c>
      <c r="BR1235" s="110" t="s">
        <v>5440</v>
      </c>
      <c r="BS1235" s="110" t="s">
        <v>5440</v>
      </c>
      <c r="BT1235" s="110" t="s">
        <v>5440</v>
      </c>
      <c r="BU1235" s="110" t="s">
        <v>5440</v>
      </c>
      <c r="BV1235" s="110" t="s">
        <v>5440</v>
      </c>
      <c r="BW1235" s="110" t="s">
        <v>5832</v>
      </c>
      <c r="BX1235" s="110" t="s">
        <v>14</v>
      </c>
      <c r="BY1235" s="110" t="e">
        <f>VLOOKUP(BO1235,#REF!,10,0)</f>
        <v>#REF!</v>
      </c>
      <c r="BZ1235" s="110"/>
    </row>
    <row r="1236" spans="1:78" x14ac:dyDescent="0.2">
      <c r="A1236" s="153" t="s">
        <v>3451</v>
      </c>
      <c r="B1236" s="153"/>
      <c r="C1236" s="100"/>
      <c r="D1236" s="68"/>
      <c r="AM1236"/>
      <c r="BO1236" s="154" t="s">
        <v>6477</v>
      </c>
      <c r="BP1236" s="154" t="s">
        <v>3512</v>
      </c>
      <c r="BQ1236" s="110" t="s">
        <v>5440</v>
      </c>
      <c r="BR1236" s="110" t="s">
        <v>5440</v>
      </c>
      <c r="BS1236" s="110" t="s">
        <v>5440</v>
      </c>
      <c r="BT1236" s="110" t="s">
        <v>5440</v>
      </c>
      <c r="BU1236" s="110" t="s">
        <v>5440</v>
      </c>
      <c r="BV1236" s="110" t="s">
        <v>5832</v>
      </c>
      <c r="BW1236" s="110" t="s">
        <v>5440</v>
      </c>
      <c r="BX1236" s="110" t="s">
        <v>14</v>
      </c>
      <c r="BY1236" s="110" t="e">
        <f>VLOOKUP(BO1236,#REF!,10,0)</f>
        <v>#REF!</v>
      </c>
      <c r="BZ1236" s="149"/>
    </row>
    <row r="1237" spans="1:78" x14ac:dyDescent="0.2">
      <c r="A1237" s="153" t="s">
        <v>3453</v>
      </c>
      <c r="B1237" s="153"/>
      <c r="C1237" s="100"/>
      <c r="D1237" s="68"/>
      <c r="AM1237"/>
      <c r="BO1237" s="154" t="s">
        <v>3960</v>
      </c>
      <c r="BP1237" s="154" t="s">
        <v>3512</v>
      </c>
      <c r="BQ1237" s="110" t="s">
        <v>5440</v>
      </c>
      <c r="BR1237" s="110" t="s">
        <v>5440</v>
      </c>
      <c r="BS1237" s="110" t="s">
        <v>5440</v>
      </c>
      <c r="BT1237" s="110" t="s">
        <v>5440</v>
      </c>
      <c r="BU1237" s="110" t="s">
        <v>5440</v>
      </c>
      <c r="BV1237" s="110" t="s">
        <v>5440</v>
      </c>
      <c r="BW1237" s="110" t="s">
        <v>5832</v>
      </c>
      <c r="BX1237" s="110" t="s">
        <v>14</v>
      </c>
      <c r="BY1237" s="110" t="e">
        <f>VLOOKUP(BO1237,#REF!,10,0)</f>
        <v>#REF!</v>
      </c>
      <c r="BZ1237" s="110"/>
    </row>
    <row r="1238" spans="1:78" x14ac:dyDescent="0.2">
      <c r="A1238" s="153" t="s">
        <v>3455</v>
      </c>
      <c r="B1238" s="153"/>
      <c r="C1238" s="100"/>
      <c r="D1238" s="68"/>
      <c r="AM1238"/>
      <c r="BO1238" s="154" t="s">
        <v>6478</v>
      </c>
      <c r="BP1238" s="154" t="s">
        <v>3512</v>
      </c>
      <c r="BQ1238" s="110" t="s">
        <v>5440</v>
      </c>
      <c r="BR1238" s="110" t="s">
        <v>5440</v>
      </c>
      <c r="BS1238" s="110" t="s">
        <v>5440</v>
      </c>
      <c r="BT1238" s="110" t="s">
        <v>5440</v>
      </c>
      <c r="BU1238" s="110" t="s">
        <v>5440</v>
      </c>
      <c r="BV1238" s="110" t="s">
        <v>5440</v>
      </c>
      <c r="BW1238" s="110" t="s">
        <v>5832</v>
      </c>
      <c r="BX1238" s="110" t="s">
        <v>14</v>
      </c>
      <c r="BY1238" s="110" t="e">
        <f>VLOOKUP(BO1238,#REF!,10,0)</f>
        <v>#REF!</v>
      </c>
      <c r="BZ1238" s="110"/>
    </row>
    <row r="1239" spans="1:78" x14ac:dyDescent="0.2">
      <c r="A1239" s="153" t="s">
        <v>3457</v>
      </c>
      <c r="B1239" s="153"/>
      <c r="C1239" s="100"/>
      <c r="D1239" s="68"/>
      <c r="AM1239"/>
      <c r="BO1239" s="154" t="s">
        <v>1998</v>
      </c>
      <c r="BP1239" s="154" t="s">
        <v>3512</v>
      </c>
      <c r="BQ1239" s="110" t="s">
        <v>5440</v>
      </c>
      <c r="BR1239" s="110" t="s">
        <v>5440</v>
      </c>
      <c r="BS1239" s="110" t="s">
        <v>5440</v>
      </c>
      <c r="BT1239" s="110" t="s">
        <v>5440</v>
      </c>
      <c r="BU1239" s="110" t="s">
        <v>5440</v>
      </c>
      <c r="BV1239" s="110" t="s">
        <v>5440</v>
      </c>
      <c r="BW1239" s="110" t="s">
        <v>5832</v>
      </c>
      <c r="BX1239" s="110" t="s">
        <v>14</v>
      </c>
      <c r="BY1239" s="110" t="e">
        <f>VLOOKUP(BO1239,#REF!,10,0)</f>
        <v>#REF!</v>
      </c>
      <c r="BZ1239" s="110"/>
    </row>
    <row r="1240" spans="1:78" x14ac:dyDescent="0.2">
      <c r="A1240" s="153" t="s">
        <v>3460</v>
      </c>
      <c r="B1240" s="153"/>
      <c r="C1240" s="100"/>
      <c r="D1240" s="68"/>
      <c r="AM1240"/>
      <c r="BO1240" s="154" t="s">
        <v>2972</v>
      </c>
      <c r="BP1240" s="154" t="s">
        <v>3512</v>
      </c>
      <c r="BQ1240" s="110" t="s">
        <v>5440</v>
      </c>
      <c r="BR1240" s="110" t="s">
        <v>5440</v>
      </c>
      <c r="BS1240" s="110" t="s">
        <v>5440</v>
      </c>
      <c r="BT1240" s="110" t="s">
        <v>5440</v>
      </c>
      <c r="BU1240" s="110" t="s">
        <v>5440</v>
      </c>
      <c r="BV1240" s="110" t="s">
        <v>5440</v>
      </c>
      <c r="BW1240" s="110" t="s">
        <v>5832</v>
      </c>
      <c r="BX1240" s="110" t="s">
        <v>14</v>
      </c>
      <c r="BY1240" s="110" t="e">
        <f>VLOOKUP(BO1240,#REF!,10,0)</f>
        <v>#REF!</v>
      </c>
      <c r="BZ1240" s="110"/>
    </row>
    <row r="1241" spans="1:78" x14ac:dyDescent="0.2">
      <c r="A1241" s="153" t="s">
        <v>3462</v>
      </c>
      <c r="B1241" s="153"/>
      <c r="C1241" s="100"/>
      <c r="D1241" s="68"/>
      <c r="AM1241"/>
      <c r="BO1241" s="154" t="s">
        <v>2523</v>
      </c>
      <c r="BP1241" s="154" t="s">
        <v>3512</v>
      </c>
      <c r="BQ1241" s="110" t="s">
        <v>5440</v>
      </c>
      <c r="BR1241" s="110" t="s">
        <v>5440</v>
      </c>
      <c r="BS1241" s="110" t="s">
        <v>5440</v>
      </c>
      <c r="BT1241" s="110" t="s">
        <v>5440</v>
      </c>
      <c r="BU1241" s="110" t="s">
        <v>5440</v>
      </c>
      <c r="BV1241" s="110" t="s">
        <v>5440</v>
      </c>
      <c r="BW1241" s="110" t="s">
        <v>5832</v>
      </c>
      <c r="BX1241" s="110" t="s">
        <v>14</v>
      </c>
      <c r="BY1241" s="110" t="e">
        <f>VLOOKUP(BO1241,#REF!,10,0)</f>
        <v>#REF!</v>
      </c>
      <c r="BZ1241" s="110"/>
    </row>
    <row r="1242" spans="1:78" x14ac:dyDescent="0.2">
      <c r="A1242" s="153" t="s">
        <v>3464</v>
      </c>
      <c r="B1242" s="153"/>
      <c r="C1242" s="100"/>
      <c r="D1242" s="68"/>
      <c r="AM1242"/>
      <c r="BO1242" s="154" t="s">
        <v>2974</v>
      </c>
      <c r="BP1242" s="154" t="s">
        <v>3512</v>
      </c>
      <c r="BQ1242" s="110" t="s">
        <v>5440</v>
      </c>
      <c r="BR1242" s="110" t="s">
        <v>5440</v>
      </c>
      <c r="BS1242" s="110" t="s">
        <v>5440</v>
      </c>
      <c r="BT1242" s="110" t="s">
        <v>5440</v>
      </c>
      <c r="BU1242" s="110" t="s">
        <v>5440</v>
      </c>
      <c r="BV1242" s="110" t="s">
        <v>5440</v>
      </c>
      <c r="BW1242" s="110" t="s">
        <v>5832</v>
      </c>
      <c r="BX1242" s="110" t="s">
        <v>14</v>
      </c>
      <c r="BY1242" s="110" t="e">
        <f>VLOOKUP(BO1242,#REF!,10,0)</f>
        <v>#REF!</v>
      </c>
      <c r="BZ1242" s="110"/>
    </row>
    <row r="1243" spans="1:78" x14ac:dyDescent="0.2">
      <c r="A1243" s="153" t="s">
        <v>3466</v>
      </c>
      <c r="B1243" s="153"/>
      <c r="C1243" s="100"/>
      <c r="D1243" s="68"/>
      <c r="AM1243"/>
      <c r="BO1243" s="154" t="s">
        <v>6479</v>
      </c>
      <c r="BP1243" s="154" t="s">
        <v>3512</v>
      </c>
      <c r="BQ1243" s="110" t="s">
        <v>5440</v>
      </c>
      <c r="BR1243" s="110" t="s">
        <v>5440</v>
      </c>
      <c r="BS1243" s="110" t="s">
        <v>5440</v>
      </c>
      <c r="BT1243" s="110" t="s">
        <v>5440</v>
      </c>
      <c r="BU1243" s="110" t="s">
        <v>5832</v>
      </c>
      <c r="BV1243" s="110" t="s">
        <v>5440</v>
      </c>
      <c r="BW1243" s="110" t="s">
        <v>5440</v>
      </c>
      <c r="BX1243" s="110" t="s">
        <v>14</v>
      </c>
      <c r="BY1243" s="110" t="e">
        <f>VLOOKUP(BO1243,#REF!,10,0)</f>
        <v>#REF!</v>
      </c>
      <c r="BZ1243" s="149"/>
    </row>
    <row r="1244" spans="1:78" x14ac:dyDescent="0.2">
      <c r="A1244" s="153" t="s">
        <v>3468</v>
      </c>
      <c r="B1244" s="153"/>
      <c r="C1244" s="100"/>
      <c r="D1244" s="68"/>
      <c r="AM1244"/>
      <c r="BO1244" s="154" t="s">
        <v>3807</v>
      </c>
      <c r="BP1244" s="154" t="s">
        <v>3512</v>
      </c>
      <c r="BQ1244" s="110" t="s">
        <v>5440</v>
      </c>
      <c r="BR1244" s="110" t="s">
        <v>5440</v>
      </c>
      <c r="BS1244" s="110" t="s">
        <v>5440</v>
      </c>
      <c r="BT1244" s="110" t="s">
        <v>5440</v>
      </c>
      <c r="BU1244" s="110" t="s">
        <v>5440</v>
      </c>
      <c r="BV1244" s="110" t="s">
        <v>5440</v>
      </c>
      <c r="BW1244" s="110" t="s">
        <v>5832</v>
      </c>
      <c r="BX1244" s="110" t="s">
        <v>14</v>
      </c>
      <c r="BY1244" s="110" t="e">
        <f>VLOOKUP(BO1244,#REF!,10,0)</f>
        <v>#REF!</v>
      </c>
      <c r="BZ1244" s="110"/>
    </row>
    <row r="1245" spans="1:78" x14ac:dyDescent="0.2">
      <c r="A1245" s="153" t="s">
        <v>3470</v>
      </c>
      <c r="B1245" s="153"/>
      <c r="C1245" s="100"/>
      <c r="D1245" s="68"/>
      <c r="AM1245"/>
      <c r="BO1245" s="154" t="s">
        <v>2525</v>
      </c>
      <c r="BP1245" s="154" t="s">
        <v>3512</v>
      </c>
      <c r="BQ1245" s="110" t="s">
        <v>5440</v>
      </c>
      <c r="BR1245" s="110" t="s">
        <v>5440</v>
      </c>
      <c r="BS1245" s="110" t="s">
        <v>5440</v>
      </c>
      <c r="BT1245" s="110" t="s">
        <v>5440</v>
      </c>
      <c r="BU1245" s="110" t="s">
        <v>5440</v>
      </c>
      <c r="BV1245" s="110" t="s">
        <v>5440</v>
      </c>
      <c r="BW1245" s="110" t="s">
        <v>5832</v>
      </c>
      <c r="BX1245" s="110" t="s">
        <v>14</v>
      </c>
      <c r="BY1245" s="110" t="e">
        <f>VLOOKUP(BO1245,#REF!,10,0)</f>
        <v>#REF!</v>
      </c>
      <c r="BZ1245" s="110"/>
    </row>
    <row r="1246" spans="1:78" x14ac:dyDescent="0.2">
      <c r="A1246" s="153" t="s">
        <v>3472</v>
      </c>
      <c r="B1246" s="153"/>
      <c r="C1246" s="100"/>
      <c r="D1246" s="68"/>
      <c r="AM1246"/>
      <c r="BO1246" s="154" t="s">
        <v>6480</v>
      </c>
      <c r="BP1246" s="154" t="s">
        <v>3512</v>
      </c>
      <c r="BQ1246" s="110" t="s">
        <v>5440</v>
      </c>
      <c r="BR1246" s="110" t="s">
        <v>5440</v>
      </c>
      <c r="BS1246" s="110" t="s">
        <v>5440</v>
      </c>
      <c r="BT1246" s="110" t="s">
        <v>5440</v>
      </c>
      <c r="BU1246" s="110" t="s">
        <v>5440</v>
      </c>
      <c r="BV1246" s="110" t="s">
        <v>5440</v>
      </c>
      <c r="BW1246" s="110" t="s">
        <v>5832</v>
      </c>
      <c r="BX1246" s="110" t="s">
        <v>14</v>
      </c>
      <c r="BY1246" s="110" t="e">
        <f>VLOOKUP(BO1246,#REF!,10,0)</f>
        <v>#REF!</v>
      </c>
      <c r="BZ1246" s="110"/>
    </row>
    <row r="1247" spans="1:78" x14ac:dyDescent="0.2">
      <c r="A1247" s="153" t="s">
        <v>3474</v>
      </c>
      <c r="B1247" s="153"/>
      <c r="C1247" s="100"/>
      <c r="D1247" s="68"/>
      <c r="AM1247"/>
      <c r="BO1247" s="154" t="s">
        <v>2643</v>
      </c>
      <c r="BP1247" s="154" t="s">
        <v>3512</v>
      </c>
      <c r="BQ1247" s="110" t="s">
        <v>5440</v>
      </c>
      <c r="BR1247" s="110" t="s">
        <v>5440</v>
      </c>
      <c r="BS1247" s="110" t="s">
        <v>5440</v>
      </c>
      <c r="BT1247" s="110" t="s">
        <v>5440</v>
      </c>
      <c r="BU1247" s="110" t="s">
        <v>5440</v>
      </c>
      <c r="BV1247" s="110" t="s">
        <v>5440</v>
      </c>
      <c r="BW1247" s="110" t="s">
        <v>5832</v>
      </c>
      <c r="BX1247" s="110" t="s">
        <v>14</v>
      </c>
      <c r="BY1247" s="110" t="e">
        <f>VLOOKUP(BO1247,#REF!,10,0)</f>
        <v>#REF!</v>
      </c>
      <c r="BZ1247" s="110"/>
    </row>
    <row r="1248" spans="1:78" x14ac:dyDescent="0.2">
      <c r="A1248" s="153" t="s">
        <v>3476</v>
      </c>
      <c r="B1248" s="153"/>
      <c r="C1248" s="100"/>
      <c r="D1248" s="68"/>
      <c r="AM1248"/>
      <c r="BO1248" s="154" t="s">
        <v>4959</v>
      </c>
      <c r="BP1248" s="154" t="s">
        <v>3512</v>
      </c>
      <c r="BQ1248" s="110" t="s">
        <v>5440</v>
      </c>
      <c r="BR1248" s="110" t="s">
        <v>5440</v>
      </c>
      <c r="BS1248" s="110" t="s">
        <v>5440</v>
      </c>
      <c r="BT1248" s="110" t="s">
        <v>5440</v>
      </c>
      <c r="BU1248" s="110" t="s">
        <v>5440</v>
      </c>
      <c r="BV1248" s="110" t="s">
        <v>5440</v>
      </c>
      <c r="BW1248" s="110" t="s">
        <v>5832</v>
      </c>
      <c r="BX1248" s="110" t="s">
        <v>14</v>
      </c>
      <c r="BY1248" s="110" t="e">
        <f>VLOOKUP(BO1248,#REF!,10,0)</f>
        <v>#REF!</v>
      </c>
      <c r="BZ1248" s="110"/>
    </row>
    <row r="1249" spans="1:78" x14ac:dyDescent="0.2">
      <c r="A1249" s="153" t="s">
        <v>3478</v>
      </c>
      <c r="B1249" s="153"/>
      <c r="C1249" s="100"/>
      <c r="D1249" s="68"/>
      <c r="AM1249"/>
      <c r="BO1249" s="154" t="s">
        <v>6481</v>
      </c>
      <c r="BP1249" s="154" t="s">
        <v>3512</v>
      </c>
      <c r="BQ1249" s="110" t="s">
        <v>5440</v>
      </c>
      <c r="BR1249" s="110" t="s">
        <v>5440</v>
      </c>
      <c r="BS1249" s="110" t="s">
        <v>5440</v>
      </c>
      <c r="BT1249" s="110" t="s">
        <v>5440</v>
      </c>
      <c r="BU1249" s="110" t="s">
        <v>5440</v>
      </c>
      <c r="BV1249" s="110" t="s">
        <v>5440</v>
      </c>
      <c r="BW1249" s="110" t="s">
        <v>5832</v>
      </c>
      <c r="BX1249" s="110" t="s">
        <v>14</v>
      </c>
      <c r="BY1249" s="110" t="e">
        <f>VLOOKUP(BO1249,#REF!,10,0)</f>
        <v>#REF!</v>
      </c>
      <c r="BZ1249" s="110"/>
    </row>
    <row r="1250" spans="1:78" x14ac:dyDescent="0.2">
      <c r="A1250" s="210" t="s">
        <v>3480</v>
      </c>
      <c r="B1250" s="153"/>
      <c r="C1250" s="100"/>
      <c r="D1250" s="68"/>
      <c r="AM1250"/>
      <c r="BO1250" s="154" t="s">
        <v>2976</v>
      </c>
      <c r="BP1250" s="154" t="s">
        <v>3512</v>
      </c>
      <c r="BQ1250" s="110" t="s">
        <v>5440</v>
      </c>
      <c r="BR1250" s="110" t="s">
        <v>5440</v>
      </c>
      <c r="BS1250" s="110" t="s">
        <v>5440</v>
      </c>
      <c r="BT1250" s="110" t="s">
        <v>5440</v>
      </c>
      <c r="BU1250" s="110" t="s">
        <v>5440</v>
      </c>
      <c r="BV1250" s="110" t="s">
        <v>5440</v>
      </c>
      <c r="BW1250" s="110" t="s">
        <v>5832</v>
      </c>
      <c r="BX1250" s="110" t="s">
        <v>14</v>
      </c>
      <c r="BY1250" s="110" t="e">
        <f>VLOOKUP(BO1250,#REF!,10,0)</f>
        <v>#REF!</v>
      </c>
      <c r="BZ1250" s="110"/>
    </row>
    <row r="1251" spans="1:78" x14ac:dyDescent="0.2">
      <c r="A1251" s="153" t="s">
        <v>3483</v>
      </c>
      <c r="B1251" s="153"/>
      <c r="C1251" s="100"/>
      <c r="D1251" s="68"/>
      <c r="AM1251"/>
      <c r="BO1251" s="154" t="s">
        <v>2645</v>
      </c>
      <c r="BP1251" s="154" t="s">
        <v>3512</v>
      </c>
      <c r="BQ1251" s="110" t="s">
        <v>5440</v>
      </c>
      <c r="BR1251" s="110" t="s">
        <v>5440</v>
      </c>
      <c r="BS1251" s="110" t="s">
        <v>5440</v>
      </c>
      <c r="BT1251" s="110" t="s">
        <v>5440</v>
      </c>
      <c r="BU1251" s="110" t="s">
        <v>5440</v>
      </c>
      <c r="BV1251" s="110" t="s">
        <v>5440</v>
      </c>
      <c r="BW1251" s="110" t="s">
        <v>5832</v>
      </c>
      <c r="BX1251" s="110" t="s">
        <v>14</v>
      </c>
      <c r="BY1251" s="110" t="e">
        <f>VLOOKUP(BO1251,#REF!,10,0)</f>
        <v>#REF!</v>
      </c>
      <c r="BZ1251" s="110"/>
    </row>
    <row r="1252" spans="1:78" x14ac:dyDescent="0.2">
      <c r="A1252" s="153" t="s">
        <v>3486</v>
      </c>
      <c r="B1252" s="153"/>
      <c r="C1252" s="100"/>
      <c r="D1252" s="68"/>
      <c r="AM1252"/>
      <c r="BO1252" s="154" t="s">
        <v>4452</v>
      </c>
      <c r="BP1252" s="154" t="s">
        <v>3512</v>
      </c>
      <c r="BQ1252" s="110" t="s">
        <v>5440</v>
      </c>
      <c r="BR1252" s="110" t="s">
        <v>5440</v>
      </c>
      <c r="BS1252" s="110" t="s">
        <v>5440</v>
      </c>
      <c r="BT1252" s="110" t="s">
        <v>5440</v>
      </c>
      <c r="BU1252" s="110" t="s">
        <v>5440</v>
      </c>
      <c r="BV1252" s="110" t="s">
        <v>5440</v>
      </c>
      <c r="BW1252" s="110" t="s">
        <v>5832</v>
      </c>
      <c r="BX1252" s="110" t="s">
        <v>14</v>
      </c>
      <c r="BY1252" s="110" t="e">
        <f>VLOOKUP(BO1252,#REF!,10,0)</f>
        <v>#REF!</v>
      </c>
      <c r="BZ1252" s="110"/>
    </row>
    <row r="1253" spans="1:78" x14ac:dyDescent="0.2">
      <c r="A1253" s="153" t="s">
        <v>3489</v>
      </c>
      <c r="B1253" s="153"/>
      <c r="C1253" s="100"/>
      <c r="D1253" s="68"/>
      <c r="AM1253"/>
      <c r="BO1253" s="154" t="s">
        <v>3099</v>
      </c>
      <c r="BP1253" s="154" t="s">
        <v>3512</v>
      </c>
      <c r="BQ1253" s="110" t="s">
        <v>5440</v>
      </c>
      <c r="BR1253" s="110" t="s">
        <v>5440</v>
      </c>
      <c r="BS1253" s="110" t="s">
        <v>5440</v>
      </c>
      <c r="BT1253" s="110" t="s">
        <v>5440</v>
      </c>
      <c r="BU1253" s="110" t="s">
        <v>5440</v>
      </c>
      <c r="BV1253" s="110" t="s">
        <v>5440</v>
      </c>
      <c r="BW1253" s="110" t="s">
        <v>5832</v>
      </c>
      <c r="BX1253" s="110" t="s">
        <v>14</v>
      </c>
      <c r="BY1253" s="110" t="e">
        <f>VLOOKUP(BO1253,#REF!,10,0)</f>
        <v>#REF!</v>
      </c>
      <c r="BZ1253" s="110"/>
    </row>
    <row r="1254" spans="1:78" x14ac:dyDescent="0.2">
      <c r="A1254" s="153" t="s">
        <v>3491</v>
      </c>
      <c r="B1254" s="153"/>
      <c r="C1254" s="100"/>
      <c r="D1254" s="68"/>
      <c r="AM1254"/>
      <c r="BO1254" s="154" t="s">
        <v>2527</v>
      </c>
      <c r="BP1254" s="154" t="s">
        <v>3512</v>
      </c>
      <c r="BQ1254" s="110" t="s">
        <v>5440</v>
      </c>
      <c r="BR1254" s="110" t="s">
        <v>5440</v>
      </c>
      <c r="BS1254" s="110" t="s">
        <v>5440</v>
      </c>
      <c r="BT1254" s="110" t="s">
        <v>5440</v>
      </c>
      <c r="BU1254" s="110" t="s">
        <v>5440</v>
      </c>
      <c r="BV1254" s="110" t="s">
        <v>5440</v>
      </c>
      <c r="BW1254" s="110" t="s">
        <v>5832</v>
      </c>
      <c r="BX1254" s="110" t="s">
        <v>14</v>
      </c>
      <c r="BY1254" s="110" t="e">
        <f>VLOOKUP(BO1254,#REF!,10,0)</f>
        <v>#REF!</v>
      </c>
      <c r="BZ1254" s="110"/>
    </row>
    <row r="1255" spans="1:78" x14ac:dyDescent="0.2">
      <c r="A1255" s="153" t="s">
        <v>3494</v>
      </c>
      <c r="B1255" s="153"/>
      <c r="C1255" s="100"/>
      <c r="D1255" s="68"/>
      <c r="AM1255"/>
      <c r="BO1255" s="154" t="s">
        <v>6482</v>
      </c>
      <c r="BP1255" s="154" t="s">
        <v>5832</v>
      </c>
      <c r="BQ1255" s="110" t="s">
        <v>5440</v>
      </c>
      <c r="BR1255" s="110" t="s">
        <v>5440</v>
      </c>
      <c r="BS1255" s="110" t="s">
        <v>5440</v>
      </c>
      <c r="BT1255" s="110" t="s">
        <v>5440</v>
      </c>
      <c r="BU1255" s="110" t="s">
        <v>5440</v>
      </c>
      <c r="BV1255" s="110" t="s">
        <v>5440</v>
      </c>
      <c r="BW1255" s="110" t="s">
        <v>5832</v>
      </c>
      <c r="BX1255" s="110" t="s">
        <v>14</v>
      </c>
      <c r="BY1255" s="110" t="e">
        <f>VLOOKUP(BO1255,#REF!,10,0)</f>
        <v>#REF!</v>
      </c>
      <c r="BZ1255" s="110"/>
    </row>
    <row r="1256" spans="1:78" x14ac:dyDescent="0.2">
      <c r="A1256" s="153" t="s">
        <v>3497</v>
      </c>
      <c r="B1256" s="153"/>
      <c r="C1256" s="100"/>
      <c r="D1256" s="68"/>
      <c r="AM1256"/>
      <c r="BO1256" s="154" t="s">
        <v>6483</v>
      </c>
      <c r="BP1256" s="154" t="s">
        <v>3512</v>
      </c>
      <c r="BQ1256" s="110" t="s">
        <v>5440</v>
      </c>
      <c r="BR1256" s="110" t="s">
        <v>5440</v>
      </c>
      <c r="BS1256" s="110" t="s">
        <v>5440</v>
      </c>
      <c r="BT1256" s="110" t="s">
        <v>5440</v>
      </c>
      <c r="BU1256" s="110" t="s">
        <v>5440</v>
      </c>
      <c r="BV1256" s="110" t="s">
        <v>5440</v>
      </c>
      <c r="BW1256" s="110" t="s">
        <v>5832</v>
      </c>
      <c r="BX1256" s="110" t="s">
        <v>14</v>
      </c>
      <c r="BY1256" s="110" t="e">
        <f>VLOOKUP(BO1256,#REF!,10,0)</f>
        <v>#REF!</v>
      </c>
      <c r="BZ1256" s="110"/>
    </row>
    <row r="1257" spans="1:78" x14ac:dyDescent="0.2">
      <c r="A1257" s="153" t="s">
        <v>3500</v>
      </c>
      <c r="B1257" s="153"/>
      <c r="C1257" s="100"/>
      <c r="D1257" s="68"/>
      <c r="AM1257"/>
      <c r="BO1257" s="154" t="s">
        <v>3386</v>
      </c>
      <c r="BP1257" s="154" t="s">
        <v>3512</v>
      </c>
      <c r="BQ1257" s="110" t="s">
        <v>5440</v>
      </c>
      <c r="BR1257" s="110" t="s">
        <v>5440</v>
      </c>
      <c r="BS1257" s="110" t="s">
        <v>5440</v>
      </c>
      <c r="BT1257" s="110" t="s">
        <v>5440</v>
      </c>
      <c r="BU1257" s="110" t="s">
        <v>5440</v>
      </c>
      <c r="BV1257" s="110" t="s">
        <v>5440</v>
      </c>
      <c r="BW1257" s="110" t="s">
        <v>5832</v>
      </c>
      <c r="BX1257" s="110" t="s">
        <v>14</v>
      </c>
      <c r="BY1257" s="110" t="e">
        <f>VLOOKUP(BO1257,#REF!,10,0)</f>
        <v>#REF!</v>
      </c>
      <c r="BZ1257" s="110"/>
    </row>
    <row r="1258" spans="1:78" x14ac:dyDescent="0.2">
      <c r="A1258" s="153" t="s">
        <v>3503</v>
      </c>
      <c r="B1258" s="153"/>
      <c r="C1258" s="100"/>
      <c r="D1258" s="68"/>
      <c r="AM1258"/>
      <c r="BO1258" s="154" t="s">
        <v>2821</v>
      </c>
      <c r="BP1258" s="154" t="s">
        <v>3512</v>
      </c>
      <c r="BQ1258" s="110" t="s">
        <v>5440</v>
      </c>
      <c r="BR1258" s="110" t="s">
        <v>5440</v>
      </c>
      <c r="BS1258" s="110" t="s">
        <v>5440</v>
      </c>
      <c r="BT1258" s="110" t="s">
        <v>5440</v>
      </c>
      <c r="BU1258" s="110" t="s">
        <v>5440</v>
      </c>
      <c r="BV1258" s="110" t="s">
        <v>5440</v>
      </c>
      <c r="BW1258" s="110" t="s">
        <v>5832</v>
      </c>
      <c r="BX1258" s="110" t="s">
        <v>14</v>
      </c>
      <c r="BY1258" s="110" t="e">
        <f>VLOOKUP(BO1258,#REF!,10,0)</f>
        <v>#REF!</v>
      </c>
      <c r="BZ1258" s="110"/>
    </row>
    <row r="1259" spans="1:78" x14ac:dyDescent="0.2">
      <c r="A1259" s="153" t="s">
        <v>3505</v>
      </c>
      <c r="B1259" s="153"/>
      <c r="C1259" s="100"/>
      <c r="D1259" s="68"/>
      <c r="AM1259"/>
      <c r="BO1259" s="154" t="s">
        <v>3963</v>
      </c>
      <c r="BP1259" s="154" t="s">
        <v>3512</v>
      </c>
      <c r="BQ1259" s="110" t="s">
        <v>5440</v>
      </c>
      <c r="BR1259" s="110" t="s">
        <v>5440</v>
      </c>
      <c r="BS1259" s="110" t="s">
        <v>5440</v>
      </c>
      <c r="BT1259" s="110" t="s">
        <v>5440</v>
      </c>
      <c r="BU1259" s="110" t="s">
        <v>5440</v>
      </c>
      <c r="BV1259" s="110" t="s">
        <v>5440</v>
      </c>
      <c r="BW1259" s="110" t="s">
        <v>5832</v>
      </c>
      <c r="BX1259" s="110" t="s">
        <v>14</v>
      </c>
      <c r="BY1259" s="110" t="e">
        <f>VLOOKUP(BO1259,#REF!,10,0)</f>
        <v>#REF!</v>
      </c>
      <c r="BZ1259" s="110"/>
    </row>
    <row r="1260" spans="1:78" x14ac:dyDescent="0.2">
      <c r="A1260" s="153" t="s">
        <v>3507</v>
      </c>
      <c r="B1260" s="153"/>
      <c r="C1260" s="100"/>
      <c r="D1260" s="68"/>
      <c r="AM1260"/>
      <c r="BO1260" s="154" t="s">
        <v>6484</v>
      </c>
      <c r="BP1260" s="154" t="s">
        <v>3512</v>
      </c>
      <c r="BQ1260" s="110" t="s">
        <v>5440</v>
      </c>
      <c r="BR1260" s="110" t="s">
        <v>5440</v>
      </c>
      <c r="BS1260" s="110" t="s">
        <v>5440</v>
      </c>
      <c r="BT1260" s="110" t="s">
        <v>5440</v>
      </c>
      <c r="BU1260" s="110" t="s">
        <v>5440</v>
      </c>
      <c r="BV1260" s="110" t="s">
        <v>5440</v>
      </c>
      <c r="BW1260" s="110" t="s">
        <v>5832</v>
      </c>
      <c r="BX1260" s="110" t="s">
        <v>14</v>
      </c>
      <c r="BY1260" s="110" t="e">
        <f>VLOOKUP(BO1260,#REF!,10,0)</f>
        <v>#REF!</v>
      </c>
      <c r="BZ1260" s="110"/>
    </row>
    <row r="1261" spans="1:78" x14ac:dyDescent="0.2">
      <c r="A1261" s="153" t="s">
        <v>3509</v>
      </c>
      <c r="B1261" s="153"/>
      <c r="C1261" s="100"/>
      <c r="D1261" s="68"/>
      <c r="AM1261"/>
      <c r="BO1261" s="154" t="s">
        <v>3297</v>
      </c>
      <c r="BP1261" s="154" t="s">
        <v>3512</v>
      </c>
      <c r="BQ1261" s="110" t="s">
        <v>5440</v>
      </c>
      <c r="BR1261" s="110" t="s">
        <v>5440</v>
      </c>
      <c r="BS1261" s="110" t="s">
        <v>5440</v>
      </c>
      <c r="BT1261" s="110" t="s">
        <v>5440</v>
      </c>
      <c r="BU1261" s="110" t="s">
        <v>5440</v>
      </c>
      <c r="BV1261" s="110" t="s">
        <v>5440</v>
      </c>
      <c r="BW1261" s="110" t="s">
        <v>5832</v>
      </c>
      <c r="BX1261" s="110" t="s">
        <v>14</v>
      </c>
      <c r="BY1261" s="110" t="e">
        <f>VLOOKUP(BO1261,#REF!,10,0)</f>
        <v>#REF!</v>
      </c>
      <c r="BZ1261" s="110"/>
    </row>
    <row r="1262" spans="1:78" x14ac:dyDescent="0.2">
      <c r="A1262" s="153" t="s">
        <v>3511</v>
      </c>
      <c r="B1262" s="153"/>
      <c r="C1262" s="100"/>
      <c r="D1262" s="68"/>
      <c r="AM1262"/>
      <c r="BO1262" s="154" t="s">
        <v>6485</v>
      </c>
      <c r="BP1262" s="154" t="s">
        <v>3512</v>
      </c>
      <c r="BQ1262" s="110" t="s">
        <v>5440</v>
      </c>
      <c r="BR1262" s="110" t="s">
        <v>5440</v>
      </c>
      <c r="BS1262" s="110" t="s">
        <v>5440</v>
      </c>
      <c r="BT1262" s="110" t="s">
        <v>5440</v>
      </c>
      <c r="BU1262" s="110" t="s">
        <v>5440</v>
      </c>
      <c r="BV1262" s="110" t="s">
        <v>5440</v>
      </c>
      <c r="BW1262" s="110" t="s">
        <v>5832</v>
      </c>
      <c r="BX1262" s="110" t="s">
        <v>14</v>
      </c>
      <c r="BY1262" s="110" t="e">
        <f>VLOOKUP(BO1262,#REF!,10,0)</f>
        <v>#REF!</v>
      </c>
      <c r="BZ1262" s="110"/>
    </row>
    <row r="1263" spans="1:78" x14ac:dyDescent="0.2">
      <c r="A1263" s="153" t="s">
        <v>3514</v>
      </c>
      <c r="B1263" s="153"/>
      <c r="C1263" s="100"/>
      <c r="D1263" s="68"/>
      <c r="AM1263"/>
      <c r="BO1263" s="154" t="s">
        <v>3101</v>
      </c>
      <c r="BP1263" s="154" t="s">
        <v>3512</v>
      </c>
      <c r="BQ1263" s="110" t="s">
        <v>5440</v>
      </c>
      <c r="BR1263" s="110" t="s">
        <v>5440</v>
      </c>
      <c r="BS1263" s="110" t="s">
        <v>5440</v>
      </c>
      <c r="BT1263" s="110" t="s">
        <v>5440</v>
      </c>
      <c r="BU1263" s="110" t="s">
        <v>5440</v>
      </c>
      <c r="BV1263" s="110" t="s">
        <v>5440</v>
      </c>
      <c r="BW1263" s="110" t="s">
        <v>5832</v>
      </c>
      <c r="BX1263" s="110" t="s">
        <v>14</v>
      </c>
      <c r="BY1263" s="110" t="e">
        <f>VLOOKUP(BO1263,#REF!,10,0)</f>
        <v>#REF!</v>
      </c>
      <c r="BZ1263" s="110"/>
    </row>
    <row r="1264" spans="1:78" x14ac:dyDescent="0.2">
      <c r="A1264" s="153" t="s">
        <v>3517</v>
      </c>
      <c r="B1264" s="153"/>
      <c r="C1264" s="100"/>
      <c r="D1264" s="68"/>
      <c r="AM1264"/>
      <c r="BO1264" s="154" t="s">
        <v>3299</v>
      </c>
      <c r="BP1264" s="154" t="s">
        <v>3512</v>
      </c>
      <c r="BQ1264" s="110" t="s">
        <v>5440</v>
      </c>
      <c r="BR1264" s="110" t="s">
        <v>5440</v>
      </c>
      <c r="BS1264" s="110" t="s">
        <v>5440</v>
      </c>
      <c r="BT1264" s="110" t="s">
        <v>5440</v>
      </c>
      <c r="BU1264" s="110" t="s">
        <v>5440</v>
      </c>
      <c r="BV1264" s="110" t="s">
        <v>5440</v>
      </c>
      <c r="BW1264" s="110" t="s">
        <v>5832</v>
      </c>
      <c r="BX1264" s="110" t="s">
        <v>14</v>
      </c>
      <c r="BY1264" s="110" t="e">
        <f>VLOOKUP(BO1264,#REF!,10,0)</f>
        <v>#REF!</v>
      </c>
      <c r="BZ1264" s="110"/>
    </row>
    <row r="1265" spans="1:78" x14ac:dyDescent="0.2">
      <c r="A1265" s="153" t="s">
        <v>3520</v>
      </c>
      <c r="B1265" s="153"/>
      <c r="C1265" s="100"/>
      <c r="D1265" s="68"/>
      <c r="AM1265"/>
      <c r="BO1265" s="154" t="s">
        <v>2648</v>
      </c>
      <c r="BP1265" s="154" t="s">
        <v>3512</v>
      </c>
      <c r="BQ1265" s="110" t="s">
        <v>5440</v>
      </c>
      <c r="BR1265" s="110" t="s">
        <v>5440</v>
      </c>
      <c r="BS1265" s="110" t="s">
        <v>5440</v>
      </c>
      <c r="BT1265" s="110" t="s">
        <v>5440</v>
      </c>
      <c r="BU1265" s="110" t="s">
        <v>5440</v>
      </c>
      <c r="BV1265" s="110" t="s">
        <v>5440</v>
      </c>
      <c r="BW1265" s="110" t="s">
        <v>5832</v>
      </c>
      <c r="BX1265" s="110" t="s">
        <v>14</v>
      </c>
      <c r="BY1265" s="110" t="e">
        <f>VLOOKUP(BO1265,#REF!,10,0)</f>
        <v>#REF!</v>
      </c>
      <c r="BZ1265" s="110"/>
    </row>
    <row r="1266" spans="1:78" x14ac:dyDescent="0.2">
      <c r="A1266" s="153" t="s">
        <v>3523</v>
      </c>
      <c r="B1266" s="153"/>
      <c r="C1266" s="100"/>
      <c r="D1266" s="68"/>
      <c r="AM1266"/>
      <c r="BO1266" s="154" t="s">
        <v>2978</v>
      </c>
      <c r="BP1266" s="154" t="s">
        <v>3512</v>
      </c>
      <c r="BQ1266" s="110" t="s">
        <v>5440</v>
      </c>
      <c r="BR1266" s="110" t="s">
        <v>5440</v>
      </c>
      <c r="BS1266" s="110" t="s">
        <v>5440</v>
      </c>
      <c r="BT1266" s="110" t="s">
        <v>5440</v>
      </c>
      <c r="BU1266" s="110" t="s">
        <v>5440</v>
      </c>
      <c r="BV1266" s="110" t="s">
        <v>5440</v>
      </c>
      <c r="BW1266" s="110" t="s">
        <v>5832</v>
      </c>
      <c r="BX1266" s="110" t="s">
        <v>14</v>
      </c>
      <c r="BY1266" s="110" t="e">
        <f>VLOOKUP(BO1266,#REF!,10,0)</f>
        <v>#REF!</v>
      </c>
      <c r="BZ1266" s="110"/>
    </row>
    <row r="1267" spans="1:78" x14ac:dyDescent="0.2">
      <c r="A1267" s="153" t="s">
        <v>3525</v>
      </c>
      <c r="B1267" s="153"/>
      <c r="C1267" s="100"/>
      <c r="D1267" s="68"/>
      <c r="AM1267"/>
      <c r="BO1267" s="154" t="s">
        <v>6486</v>
      </c>
      <c r="BP1267" s="154" t="s">
        <v>3512</v>
      </c>
      <c r="BQ1267" s="110" t="s">
        <v>5440</v>
      </c>
      <c r="BR1267" s="110" t="s">
        <v>5440</v>
      </c>
      <c r="BS1267" s="110" t="s">
        <v>5440</v>
      </c>
      <c r="BT1267" s="110" t="s">
        <v>5440</v>
      </c>
      <c r="BU1267" s="110" t="s">
        <v>5440</v>
      </c>
      <c r="BV1267" s="110" t="s">
        <v>5440</v>
      </c>
      <c r="BW1267" s="110" t="s">
        <v>5832</v>
      </c>
      <c r="BX1267" s="110" t="s">
        <v>14</v>
      </c>
      <c r="BY1267" s="110" t="e">
        <f>VLOOKUP(BO1267,#REF!,10,0)</f>
        <v>#REF!</v>
      </c>
      <c r="BZ1267" s="110"/>
    </row>
    <row r="1268" spans="1:78" x14ac:dyDescent="0.2">
      <c r="A1268" s="153" t="s">
        <v>3528</v>
      </c>
      <c r="B1268" s="153"/>
      <c r="C1268" s="100"/>
      <c r="D1268" s="68"/>
      <c r="AM1268"/>
      <c r="BO1268" s="154" t="s">
        <v>3906</v>
      </c>
      <c r="BP1268" s="154" t="s">
        <v>3512</v>
      </c>
      <c r="BQ1268" s="110" t="s">
        <v>5440</v>
      </c>
      <c r="BR1268" s="110" t="s">
        <v>5440</v>
      </c>
      <c r="BS1268" s="110" t="s">
        <v>5440</v>
      </c>
      <c r="BT1268" s="110" t="s">
        <v>5440</v>
      </c>
      <c r="BU1268" s="110" t="s">
        <v>5440</v>
      </c>
      <c r="BV1268" s="110" t="s">
        <v>5440</v>
      </c>
      <c r="BW1268" s="110" t="s">
        <v>5832</v>
      </c>
      <c r="BX1268" s="110" t="s">
        <v>14</v>
      </c>
      <c r="BY1268" s="110" t="e">
        <f>VLOOKUP(BO1268,#REF!,10,0)</f>
        <v>#REF!</v>
      </c>
      <c r="BZ1268" s="110"/>
    </row>
    <row r="1269" spans="1:78" x14ac:dyDescent="0.2">
      <c r="A1269" s="153" t="s">
        <v>3530</v>
      </c>
      <c r="B1269" s="153"/>
      <c r="C1269" s="100"/>
      <c r="D1269" s="68"/>
      <c r="AM1269"/>
      <c r="BO1269" s="154" t="s">
        <v>3562</v>
      </c>
      <c r="BP1269" s="154" t="s">
        <v>3512</v>
      </c>
      <c r="BQ1269" s="110" t="s">
        <v>5440</v>
      </c>
      <c r="BR1269" s="110" t="s">
        <v>5440</v>
      </c>
      <c r="BS1269" s="110" t="s">
        <v>5440</v>
      </c>
      <c r="BT1269" s="110" t="s">
        <v>5440</v>
      </c>
      <c r="BU1269" s="110" t="s">
        <v>5440</v>
      </c>
      <c r="BV1269" s="110" t="s">
        <v>5440</v>
      </c>
      <c r="BW1269" s="110" t="s">
        <v>5832</v>
      </c>
      <c r="BX1269" s="110" t="s">
        <v>14</v>
      </c>
      <c r="BY1269" s="110" t="e">
        <f>VLOOKUP(BO1269,#REF!,10,0)</f>
        <v>#REF!</v>
      </c>
      <c r="BZ1269" s="110"/>
    </row>
    <row r="1270" spans="1:78" x14ac:dyDescent="0.2">
      <c r="A1270" s="153" t="s">
        <v>3532</v>
      </c>
      <c r="B1270" s="153"/>
      <c r="C1270" s="100"/>
      <c r="D1270" s="68"/>
      <c r="AM1270"/>
      <c r="BO1270" s="154" t="s">
        <v>6487</v>
      </c>
      <c r="BP1270" s="154" t="s">
        <v>3512</v>
      </c>
      <c r="BQ1270" s="110" t="s">
        <v>5440</v>
      </c>
      <c r="BR1270" s="110" t="s">
        <v>5440</v>
      </c>
      <c r="BS1270" s="110" t="s">
        <v>5440</v>
      </c>
      <c r="BT1270" s="110" t="s">
        <v>5440</v>
      </c>
      <c r="BU1270" s="110" t="s">
        <v>5440</v>
      </c>
      <c r="BV1270" s="110" t="s">
        <v>5440</v>
      </c>
      <c r="BW1270" s="110" t="s">
        <v>5832</v>
      </c>
      <c r="BX1270" s="110" t="s">
        <v>14</v>
      </c>
      <c r="BY1270" s="110" t="e">
        <f>VLOOKUP(BO1270,#REF!,10,0)</f>
        <v>#REF!</v>
      </c>
      <c r="BZ1270" s="110"/>
    </row>
    <row r="1271" spans="1:78" x14ac:dyDescent="0.2">
      <c r="A1271" s="153" t="s">
        <v>3534</v>
      </c>
      <c r="B1271" s="153"/>
      <c r="C1271" s="100"/>
      <c r="D1271" s="68"/>
      <c r="AM1271"/>
      <c r="BO1271" s="154" t="s">
        <v>6488</v>
      </c>
      <c r="BP1271" s="154" t="s">
        <v>3512</v>
      </c>
      <c r="BQ1271" s="110" t="s">
        <v>5440</v>
      </c>
      <c r="BR1271" s="110" t="s">
        <v>5440</v>
      </c>
      <c r="BS1271" s="110" t="s">
        <v>5440</v>
      </c>
      <c r="BT1271" s="110" t="s">
        <v>5440</v>
      </c>
      <c r="BU1271" s="110" t="s">
        <v>5440</v>
      </c>
      <c r="BV1271" s="110" t="s">
        <v>5440</v>
      </c>
      <c r="BW1271" s="110" t="s">
        <v>5832</v>
      </c>
      <c r="BX1271" s="110" t="s">
        <v>14</v>
      </c>
      <c r="BY1271" s="110" t="e">
        <f>VLOOKUP(BO1271,#REF!,10,0)</f>
        <v>#REF!</v>
      </c>
      <c r="BZ1271" s="110"/>
    </row>
    <row r="1272" spans="1:78" x14ac:dyDescent="0.2">
      <c r="A1272" s="153" t="s">
        <v>3536</v>
      </c>
      <c r="B1272" s="153"/>
      <c r="C1272" s="100"/>
      <c r="D1272" s="68"/>
      <c r="AM1272"/>
      <c r="BO1272" s="154" t="s">
        <v>4153</v>
      </c>
      <c r="BP1272" s="154" t="s">
        <v>3512</v>
      </c>
      <c r="BQ1272" s="110" t="s">
        <v>5440</v>
      </c>
      <c r="BR1272" s="110" t="s">
        <v>5440</v>
      </c>
      <c r="BS1272" s="110" t="s">
        <v>5440</v>
      </c>
      <c r="BT1272" s="110" t="s">
        <v>5440</v>
      </c>
      <c r="BU1272" s="110" t="s">
        <v>5440</v>
      </c>
      <c r="BV1272" s="110" t="s">
        <v>5440</v>
      </c>
      <c r="BW1272" s="110" t="s">
        <v>5832</v>
      </c>
      <c r="BX1272" s="110" t="s">
        <v>14</v>
      </c>
      <c r="BY1272" s="110" t="e">
        <f>VLOOKUP(BO1272,#REF!,10,0)</f>
        <v>#REF!</v>
      </c>
      <c r="BZ1272" s="110"/>
    </row>
    <row r="1273" spans="1:78" x14ac:dyDescent="0.2">
      <c r="A1273" s="153" t="s">
        <v>3539</v>
      </c>
      <c r="B1273" s="153"/>
      <c r="C1273" s="100"/>
      <c r="D1273" s="68"/>
      <c r="AM1273"/>
      <c r="BO1273" s="154" t="s">
        <v>3967</v>
      </c>
      <c r="BP1273" s="154" t="s">
        <v>3512</v>
      </c>
      <c r="BQ1273" s="110" t="s">
        <v>5440</v>
      </c>
      <c r="BR1273" s="110" t="s">
        <v>5440</v>
      </c>
      <c r="BS1273" s="110" t="s">
        <v>5440</v>
      </c>
      <c r="BT1273" s="110" t="s">
        <v>5440</v>
      </c>
      <c r="BU1273" s="110" t="s">
        <v>5440</v>
      </c>
      <c r="BV1273" s="110" t="s">
        <v>5440</v>
      </c>
      <c r="BW1273" s="110" t="s">
        <v>5832</v>
      </c>
      <c r="BX1273" s="110" t="s">
        <v>14</v>
      </c>
      <c r="BY1273" s="110" t="e">
        <f>VLOOKUP(BO1273,#REF!,10,0)</f>
        <v>#REF!</v>
      </c>
      <c r="BZ1273" s="110"/>
    </row>
    <row r="1274" spans="1:78" x14ac:dyDescent="0.2">
      <c r="A1274" s="153" t="s">
        <v>3542</v>
      </c>
      <c r="B1274" s="153"/>
      <c r="C1274" s="100"/>
      <c r="D1274" s="68"/>
      <c r="AM1274"/>
      <c r="BO1274" s="154" t="s">
        <v>2980</v>
      </c>
      <c r="BP1274" s="154" t="s">
        <v>3512</v>
      </c>
      <c r="BQ1274" s="110" t="s">
        <v>5440</v>
      </c>
      <c r="BR1274" s="110" t="s">
        <v>5440</v>
      </c>
      <c r="BS1274" s="110" t="s">
        <v>5440</v>
      </c>
      <c r="BT1274" s="110" t="s">
        <v>5440</v>
      </c>
      <c r="BU1274" s="110" t="s">
        <v>5440</v>
      </c>
      <c r="BV1274" s="110" t="s">
        <v>5440</v>
      </c>
      <c r="BW1274" s="110" t="s">
        <v>5832</v>
      </c>
      <c r="BX1274" s="110" t="s">
        <v>14</v>
      </c>
      <c r="BY1274" s="110" t="e">
        <f>VLOOKUP(BO1274,#REF!,10,0)</f>
        <v>#REF!</v>
      </c>
      <c r="BZ1274" s="110"/>
    </row>
    <row r="1275" spans="1:78" x14ac:dyDescent="0.2">
      <c r="A1275" s="153" t="s">
        <v>3545</v>
      </c>
      <c r="B1275" s="153"/>
      <c r="C1275" s="100"/>
      <c r="D1275" s="68"/>
      <c r="AM1275"/>
      <c r="BO1275" s="154" t="s">
        <v>5979</v>
      </c>
      <c r="BP1275" s="154" t="s">
        <v>3512</v>
      </c>
      <c r="BQ1275" s="110" t="s">
        <v>5440</v>
      </c>
      <c r="BR1275" s="110" t="s">
        <v>5832</v>
      </c>
      <c r="BS1275" s="110" t="s">
        <v>5440</v>
      </c>
      <c r="BT1275" s="110" t="s">
        <v>5440</v>
      </c>
      <c r="BU1275" s="110" t="s">
        <v>5440</v>
      </c>
      <c r="BV1275" s="110" t="s">
        <v>5440</v>
      </c>
      <c r="BW1275" s="110" t="s">
        <v>5440</v>
      </c>
      <c r="BX1275" s="110" t="s">
        <v>14</v>
      </c>
      <c r="BY1275" s="110" t="e">
        <f>VLOOKUP(BO1275,#REF!,10,0)</f>
        <v>#REF!</v>
      </c>
      <c r="BZ1275" s="110"/>
    </row>
    <row r="1276" spans="1:78" x14ac:dyDescent="0.2">
      <c r="A1276" s="153" t="s">
        <v>3547</v>
      </c>
      <c r="B1276" s="153"/>
      <c r="C1276" s="100"/>
      <c r="D1276" s="68"/>
      <c r="AM1276"/>
      <c r="BO1276" s="154" t="s">
        <v>2823</v>
      </c>
      <c r="BP1276" s="154" t="s">
        <v>3512</v>
      </c>
      <c r="BQ1276" s="110" t="s">
        <v>5440</v>
      </c>
      <c r="BR1276" s="110" t="s">
        <v>5440</v>
      </c>
      <c r="BS1276" s="110" t="s">
        <v>5440</v>
      </c>
      <c r="BT1276" s="110" t="s">
        <v>5440</v>
      </c>
      <c r="BU1276" s="110" t="s">
        <v>5440</v>
      </c>
      <c r="BV1276" s="110" t="s">
        <v>5832</v>
      </c>
      <c r="BW1276" s="110" t="s">
        <v>5440</v>
      </c>
      <c r="BX1276" s="110" t="s">
        <v>14</v>
      </c>
      <c r="BY1276" s="110" t="e">
        <f>VLOOKUP(BO1276,#REF!,10,0)</f>
        <v>#REF!</v>
      </c>
      <c r="BZ1276" s="149"/>
    </row>
    <row r="1277" spans="1:78" x14ac:dyDescent="0.2">
      <c r="A1277" s="153" t="s">
        <v>3549</v>
      </c>
      <c r="B1277" s="153"/>
      <c r="C1277" s="100"/>
      <c r="D1277" s="68"/>
      <c r="AM1277"/>
      <c r="BO1277" s="154" t="s">
        <v>5980</v>
      </c>
      <c r="BP1277" s="154" t="s">
        <v>3512</v>
      </c>
      <c r="BQ1277" s="110" t="s">
        <v>5440</v>
      </c>
      <c r="BR1277" s="110" t="s">
        <v>5832</v>
      </c>
      <c r="BS1277" s="110" t="s">
        <v>5440</v>
      </c>
      <c r="BT1277" s="110" t="s">
        <v>5440</v>
      </c>
      <c r="BU1277" s="110" t="s">
        <v>5440</v>
      </c>
      <c r="BV1277" s="110" t="s">
        <v>5440</v>
      </c>
      <c r="BW1277" s="110" t="s">
        <v>5440</v>
      </c>
      <c r="BX1277" s="110" t="s">
        <v>14</v>
      </c>
      <c r="BY1277" s="110" t="e">
        <f>VLOOKUP(BO1277,#REF!,10,0)</f>
        <v>#REF!</v>
      </c>
      <c r="BZ1277" s="110"/>
    </row>
    <row r="1278" spans="1:78" x14ac:dyDescent="0.2">
      <c r="A1278" s="153" t="s">
        <v>3552</v>
      </c>
      <c r="B1278" s="153"/>
      <c r="C1278" s="100"/>
      <c r="D1278" s="68"/>
      <c r="AM1278"/>
      <c r="BO1278" s="154" t="s">
        <v>505</v>
      </c>
      <c r="BP1278" s="154" t="s">
        <v>3512</v>
      </c>
      <c r="BQ1278" s="110" t="s">
        <v>5440</v>
      </c>
      <c r="BR1278" s="110" t="s">
        <v>5440</v>
      </c>
      <c r="BS1278" s="110" t="s">
        <v>5440</v>
      </c>
      <c r="BT1278" s="110" t="s">
        <v>5440</v>
      </c>
      <c r="BU1278" s="110" t="s">
        <v>5440</v>
      </c>
      <c r="BV1278" s="110" t="s">
        <v>5440</v>
      </c>
      <c r="BW1278" s="110" t="s">
        <v>5832</v>
      </c>
      <c r="BX1278" s="110" t="s">
        <v>14</v>
      </c>
      <c r="BY1278" s="110" t="e">
        <f>VLOOKUP(BO1278,#REF!,10,0)</f>
        <v>#REF!</v>
      </c>
      <c r="BZ1278" s="110"/>
    </row>
    <row r="1279" spans="1:78" x14ac:dyDescent="0.2">
      <c r="A1279" s="153" t="s">
        <v>3554</v>
      </c>
      <c r="B1279" s="153"/>
      <c r="C1279" s="100"/>
      <c r="D1279" s="68"/>
      <c r="AM1279"/>
      <c r="BO1279" s="154" t="s">
        <v>6489</v>
      </c>
      <c r="BP1279" s="154" t="s">
        <v>3512</v>
      </c>
      <c r="BQ1279" s="110" t="s">
        <v>5440</v>
      </c>
      <c r="BR1279" s="110" t="s">
        <v>5440</v>
      </c>
      <c r="BS1279" s="110" t="s">
        <v>5440</v>
      </c>
      <c r="BT1279" s="110" t="s">
        <v>5440</v>
      </c>
      <c r="BU1279" s="110" t="s">
        <v>5440</v>
      </c>
      <c r="BV1279" s="110" t="s">
        <v>5440</v>
      </c>
      <c r="BW1279" s="110" t="s">
        <v>5832</v>
      </c>
      <c r="BX1279" s="110" t="s">
        <v>14</v>
      </c>
      <c r="BY1279" s="110" t="e">
        <f>VLOOKUP(BO1279,#REF!,10,0)</f>
        <v>#REF!</v>
      </c>
      <c r="BZ1279" s="110"/>
    </row>
    <row r="1280" spans="1:78" x14ac:dyDescent="0.2">
      <c r="A1280" s="153" t="s">
        <v>3556</v>
      </c>
      <c r="B1280" s="153"/>
      <c r="C1280" s="100"/>
      <c r="D1280" s="68"/>
      <c r="AM1280"/>
      <c r="BO1280" s="154" t="s">
        <v>6490</v>
      </c>
      <c r="BP1280" s="154" t="s">
        <v>3512</v>
      </c>
      <c r="BQ1280" s="110" t="s">
        <v>5440</v>
      </c>
      <c r="BR1280" s="110" t="s">
        <v>5440</v>
      </c>
      <c r="BS1280" s="110" t="s">
        <v>5440</v>
      </c>
      <c r="BT1280" s="110" t="s">
        <v>5440</v>
      </c>
      <c r="BU1280" s="110" t="s">
        <v>5440</v>
      </c>
      <c r="BV1280" s="110" t="s">
        <v>5440</v>
      </c>
      <c r="BW1280" s="110" t="s">
        <v>5832</v>
      </c>
      <c r="BX1280" s="110" t="s">
        <v>14</v>
      </c>
      <c r="BY1280" s="110" t="e">
        <f>VLOOKUP(BO1280,#REF!,10,0)</f>
        <v>#REF!</v>
      </c>
      <c r="BZ1280" s="110"/>
    </row>
    <row r="1281" spans="1:78" x14ac:dyDescent="0.2">
      <c r="A1281" s="153" t="s">
        <v>3558</v>
      </c>
      <c r="B1281" s="153"/>
      <c r="C1281" s="100"/>
      <c r="D1281" s="68"/>
      <c r="AM1281"/>
      <c r="BO1281" s="154" t="s">
        <v>6491</v>
      </c>
      <c r="BP1281" s="154" t="s">
        <v>3512</v>
      </c>
      <c r="BQ1281" s="110" t="s">
        <v>5440</v>
      </c>
      <c r="BR1281" s="110" t="s">
        <v>5440</v>
      </c>
      <c r="BS1281" s="110" t="s">
        <v>5440</v>
      </c>
      <c r="BT1281" s="110" t="s">
        <v>5440</v>
      </c>
      <c r="BU1281" s="110" t="s">
        <v>5832</v>
      </c>
      <c r="BV1281" s="110" t="s">
        <v>5440</v>
      </c>
      <c r="BW1281" s="110" t="s">
        <v>5440</v>
      </c>
      <c r="BX1281" s="110" t="s">
        <v>14</v>
      </c>
      <c r="BY1281" s="110" t="e">
        <f>VLOOKUP(BO1281,#REF!,10,0)</f>
        <v>#REF!</v>
      </c>
      <c r="BZ1281" s="149"/>
    </row>
    <row r="1282" spans="1:78" x14ac:dyDescent="0.2">
      <c r="A1282" s="153" t="s">
        <v>3560</v>
      </c>
      <c r="B1282" s="153"/>
      <c r="C1282" s="100"/>
      <c r="D1282" s="68"/>
      <c r="AM1282"/>
      <c r="BO1282" s="154" t="s">
        <v>4189</v>
      </c>
      <c r="BP1282" s="154" t="s">
        <v>3512</v>
      </c>
      <c r="BQ1282" s="110" t="s">
        <v>5440</v>
      </c>
      <c r="BR1282" s="110" t="s">
        <v>5440</v>
      </c>
      <c r="BS1282" s="110" t="s">
        <v>5440</v>
      </c>
      <c r="BT1282" s="110" t="s">
        <v>5440</v>
      </c>
      <c r="BU1282" s="110" t="s">
        <v>5440</v>
      </c>
      <c r="BV1282" s="110" t="s">
        <v>5440</v>
      </c>
      <c r="BW1282" s="110" t="s">
        <v>5832</v>
      </c>
      <c r="BX1282" s="110" t="s">
        <v>14</v>
      </c>
      <c r="BY1282" s="110" t="e">
        <f>VLOOKUP(BO1282,#REF!,10,0)</f>
        <v>#REF!</v>
      </c>
      <c r="BZ1282" s="110"/>
    </row>
    <row r="1283" spans="1:78" x14ac:dyDescent="0.2">
      <c r="A1283" s="153" t="s">
        <v>3562</v>
      </c>
      <c r="B1283" s="153"/>
      <c r="C1283" s="100"/>
      <c r="D1283" s="68"/>
      <c r="AM1283"/>
      <c r="BO1283" s="154" t="s">
        <v>2438</v>
      </c>
      <c r="BP1283" s="154" t="s">
        <v>3512</v>
      </c>
      <c r="BQ1283" s="110" t="s">
        <v>5440</v>
      </c>
      <c r="BR1283" s="110" t="s">
        <v>5440</v>
      </c>
      <c r="BS1283" s="110" t="s">
        <v>5440</v>
      </c>
      <c r="BT1283" s="110" t="s">
        <v>5440</v>
      </c>
      <c r="BU1283" s="110" t="s">
        <v>5440</v>
      </c>
      <c r="BV1283" s="110" t="s">
        <v>5440</v>
      </c>
      <c r="BW1283" s="110" t="s">
        <v>5832</v>
      </c>
      <c r="BX1283" s="110" t="s">
        <v>14</v>
      </c>
      <c r="BY1283" s="110" t="e">
        <f>VLOOKUP(BO1283,#REF!,10,0)</f>
        <v>#REF!</v>
      </c>
      <c r="BZ1283" s="110"/>
    </row>
    <row r="1284" spans="1:78" x14ac:dyDescent="0.2">
      <c r="A1284" s="153" t="s">
        <v>3564</v>
      </c>
      <c r="B1284" s="153"/>
      <c r="C1284" s="100"/>
      <c r="D1284" s="68"/>
      <c r="AM1284"/>
      <c r="BO1284" s="154" t="s">
        <v>3390</v>
      </c>
      <c r="BP1284" s="154" t="s">
        <v>3512</v>
      </c>
      <c r="BQ1284" s="110" t="s">
        <v>5440</v>
      </c>
      <c r="BR1284" s="110" t="s">
        <v>5440</v>
      </c>
      <c r="BS1284" s="110" t="s">
        <v>5440</v>
      </c>
      <c r="BT1284" s="110" t="s">
        <v>5440</v>
      </c>
      <c r="BU1284" s="110" t="s">
        <v>5440</v>
      </c>
      <c r="BV1284" s="110" t="s">
        <v>5440</v>
      </c>
      <c r="BW1284" s="110" t="s">
        <v>5832</v>
      </c>
      <c r="BX1284" s="110" t="s">
        <v>14</v>
      </c>
      <c r="BY1284" s="110" t="e">
        <f>VLOOKUP(BO1284,#REF!,10,0)</f>
        <v>#REF!</v>
      </c>
      <c r="BZ1284" s="110"/>
    </row>
    <row r="1285" spans="1:78" x14ac:dyDescent="0.2">
      <c r="A1285" s="153" t="s">
        <v>3567</v>
      </c>
      <c r="B1285" s="153"/>
      <c r="C1285" s="100"/>
      <c r="D1285" s="68"/>
      <c r="AM1285"/>
      <c r="BO1285" s="154" t="s">
        <v>2982</v>
      </c>
      <c r="BP1285" s="154" t="s">
        <v>3512</v>
      </c>
      <c r="BQ1285" s="110" t="s">
        <v>5440</v>
      </c>
      <c r="BR1285" s="110" t="s">
        <v>5440</v>
      </c>
      <c r="BS1285" s="110" t="s">
        <v>5440</v>
      </c>
      <c r="BT1285" s="110" t="s">
        <v>5440</v>
      </c>
      <c r="BU1285" s="110" t="s">
        <v>5440</v>
      </c>
      <c r="BV1285" s="110" t="s">
        <v>5440</v>
      </c>
      <c r="BW1285" s="110" t="s">
        <v>5832</v>
      </c>
      <c r="BX1285" s="110" t="s">
        <v>14</v>
      </c>
      <c r="BY1285" s="110" t="e">
        <f>VLOOKUP(BO1285,#REF!,10,0)</f>
        <v>#REF!</v>
      </c>
      <c r="BZ1285" s="110"/>
    </row>
    <row r="1286" spans="1:78" x14ac:dyDescent="0.2">
      <c r="A1286" s="153" t="s">
        <v>3570</v>
      </c>
      <c r="B1286" s="153"/>
      <c r="C1286" s="100"/>
      <c r="D1286" s="68"/>
      <c r="AM1286"/>
      <c r="BO1286" s="154" t="s">
        <v>3392</v>
      </c>
      <c r="BP1286" s="154" t="s">
        <v>3512</v>
      </c>
      <c r="BQ1286" s="110" t="s">
        <v>5440</v>
      </c>
      <c r="BR1286" s="110" t="s">
        <v>5440</v>
      </c>
      <c r="BS1286" s="110" t="s">
        <v>5440</v>
      </c>
      <c r="BT1286" s="110" t="s">
        <v>5440</v>
      </c>
      <c r="BU1286" s="110" t="s">
        <v>5440</v>
      </c>
      <c r="BV1286" s="110" t="s">
        <v>5440</v>
      </c>
      <c r="BW1286" s="110" t="s">
        <v>5832</v>
      </c>
      <c r="BX1286" s="110" t="s">
        <v>14</v>
      </c>
      <c r="BY1286" s="110" t="e">
        <f>VLOOKUP(BO1286,#REF!,10,0)</f>
        <v>#REF!</v>
      </c>
      <c r="BZ1286" s="110"/>
    </row>
    <row r="1287" spans="1:78" x14ac:dyDescent="0.2">
      <c r="A1287" s="153" t="s">
        <v>3573</v>
      </c>
      <c r="B1287" s="153"/>
      <c r="C1287" s="100"/>
      <c r="D1287" s="68"/>
      <c r="AM1287"/>
      <c r="BO1287" s="154" t="s">
        <v>6492</v>
      </c>
      <c r="BP1287" s="154" t="s">
        <v>3512</v>
      </c>
      <c r="BQ1287" s="110" t="s">
        <v>5440</v>
      </c>
      <c r="BR1287" s="110" t="s">
        <v>5440</v>
      </c>
      <c r="BS1287" s="110" t="s">
        <v>5440</v>
      </c>
      <c r="BT1287" s="110" t="s">
        <v>5440</v>
      </c>
      <c r="BU1287" s="110" t="s">
        <v>5440</v>
      </c>
      <c r="BV1287" s="110" t="s">
        <v>5440</v>
      </c>
      <c r="BW1287" s="110" t="s">
        <v>5832</v>
      </c>
      <c r="BX1287" s="110" t="s">
        <v>14</v>
      </c>
      <c r="BY1287" s="110" t="e">
        <f>VLOOKUP(BO1287,#REF!,10,0)</f>
        <v>#REF!</v>
      </c>
      <c r="BZ1287" s="110"/>
    </row>
    <row r="1288" spans="1:78" x14ac:dyDescent="0.2">
      <c r="A1288" s="153" t="s">
        <v>3575</v>
      </c>
      <c r="B1288" s="153"/>
      <c r="C1288" s="100"/>
      <c r="D1288" s="68"/>
      <c r="AM1288"/>
      <c r="BO1288" s="154" t="s">
        <v>6493</v>
      </c>
      <c r="BP1288" s="154" t="s">
        <v>3512</v>
      </c>
      <c r="BQ1288" s="110" t="s">
        <v>5440</v>
      </c>
      <c r="BR1288" s="110" t="s">
        <v>5440</v>
      </c>
      <c r="BS1288" s="110" t="s">
        <v>5440</v>
      </c>
      <c r="BT1288" s="110" t="s">
        <v>5440</v>
      </c>
      <c r="BU1288" s="110" t="s">
        <v>5440</v>
      </c>
      <c r="BV1288" s="110" t="s">
        <v>5440</v>
      </c>
      <c r="BW1288" s="110" t="s">
        <v>5832</v>
      </c>
      <c r="BX1288" s="110" t="s">
        <v>14</v>
      </c>
      <c r="BY1288" s="110" t="e">
        <f>VLOOKUP(BO1288,#REF!,10,0)</f>
        <v>#REF!</v>
      </c>
      <c r="BZ1288" s="110"/>
    </row>
    <row r="1289" spans="1:78" x14ac:dyDescent="0.2">
      <c r="A1289" s="153" t="s">
        <v>3577</v>
      </c>
      <c r="B1289" s="153"/>
      <c r="C1289" s="100"/>
      <c r="D1289" s="68"/>
      <c r="AM1289"/>
      <c r="BO1289" s="154" t="s">
        <v>2315</v>
      </c>
      <c r="BP1289" s="154" t="s">
        <v>3512</v>
      </c>
      <c r="BQ1289" s="110" t="s">
        <v>5440</v>
      </c>
      <c r="BR1289" s="110" t="s">
        <v>5440</v>
      </c>
      <c r="BS1289" s="110" t="s">
        <v>5440</v>
      </c>
      <c r="BT1289" s="110" t="s">
        <v>5440</v>
      </c>
      <c r="BU1289" s="110" t="s">
        <v>5440</v>
      </c>
      <c r="BV1289" s="110" t="s">
        <v>5440</v>
      </c>
      <c r="BW1289" s="110" t="s">
        <v>5832</v>
      </c>
      <c r="BX1289" s="110" t="s">
        <v>14</v>
      </c>
      <c r="BY1289" s="110" t="e">
        <f>VLOOKUP(BO1289,#REF!,10,0)</f>
        <v>#REF!</v>
      </c>
      <c r="BZ1289" s="110"/>
    </row>
    <row r="1290" spans="1:78" x14ac:dyDescent="0.2">
      <c r="A1290" s="153" t="s">
        <v>3578</v>
      </c>
      <c r="B1290" s="153"/>
      <c r="C1290" s="100"/>
      <c r="D1290" s="68"/>
      <c r="AM1290"/>
      <c r="BO1290" s="154" t="s">
        <v>2000</v>
      </c>
      <c r="BP1290" s="154" t="s">
        <v>3512</v>
      </c>
      <c r="BQ1290" s="110" t="s">
        <v>5440</v>
      </c>
      <c r="BR1290" s="110" t="s">
        <v>5440</v>
      </c>
      <c r="BS1290" s="110" t="s">
        <v>5440</v>
      </c>
      <c r="BT1290" s="110" t="s">
        <v>5440</v>
      </c>
      <c r="BU1290" s="110" t="s">
        <v>5440</v>
      </c>
      <c r="BV1290" s="110" t="s">
        <v>5440</v>
      </c>
      <c r="BW1290" s="110" t="s">
        <v>5832</v>
      </c>
      <c r="BX1290" s="110" t="s">
        <v>14</v>
      </c>
      <c r="BY1290" s="110" t="e">
        <f>VLOOKUP(BO1290,#REF!,10,0)</f>
        <v>#REF!</v>
      </c>
      <c r="BZ1290" s="110"/>
    </row>
    <row r="1291" spans="1:78" x14ac:dyDescent="0.2">
      <c r="A1291" s="153" t="s">
        <v>3580</v>
      </c>
      <c r="B1291" s="153"/>
      <c r="C1291" s="100"/>
      <c r="D1291" s="68"/>
      <c r="AM1291"/>
      <c r="BO1291" s="154" t="s">
        <v>6494</v>
      </c>
      <c r="BP1291" s="154" t="s">
        <v>3512</v>
      </c>
      <c r="BQ1291" s="110" t="s">
        <v>5440</v>
      </c>
      <c r="BR1291" s="110" t="s">
        <v>5440</v>
      </c>
      <c r="BS1291" s="110" t="s">
        <v>5440</v>
      </c>
      <c r="BT1291" s="110" t="s">
        <v>5440</v>
      </c>
      <c r="BU1291" s="110" t="s">
        <v>5440</v>
      </c>
      <c r="BV1291" s="110" t="s">
        <v>5440</v>
      </c>
      <c r="BW1291" s="110" t="s">
        <v>5832</v>
      </c>
      <c r="BX1291" s="110" t="s">
        <v>14</v>
      </c>
      <c r="BY1291" s="110" t="e">
        <f>VLOOKUP(BO1291,#REF!,10,0)</f>
        <v>#REF!</v>
      </c>
      <c r="BZ1291" s="110"/>
    </row>
    <row r="1292" spans="1:78" x14ac:dyDescent="0.2">
      <c r="A1292" s="153" t="s">
        <v>3583</v>
      </c>
      <c r="B1292" s="153"/>
      <c r="C1292" s="100"/>
      <c r="D1292" s="68"/>
      <c r="AM1292"/>
      <c r="BO1292" s="154" t="s">
        <v>1069</v>
      </c>
      <c r="BP1292" s="154" t="s">
        <v>3512</v>
      </c>
      <c r="BQ1292" s="110" t="s">
        <v>5440</v>
      </c>
      <c r="BR1292" s="110" t="s">
        <v>5440</v>
      </c>
      <c r="BS1292" s="110" t="s">
        <v>5440</v>
      </c>
      <c r="BT1292" s="110" t="s">
        <v>5440</v>
      </c>
      <c r="BU1292" s="110" t="s">
        <v>5440</v>
      </c>
      <c r="BV1292" s="110" t="s">
        <v>5440</v>
      </c>
      <c r="BW1292" s="110" t="s">
        <v>5832</v>
      </c>
      <c r="BX1292" s="110" t="s">
        <v>14</v>
      </c>
      <c r="BY1292" s="110" t="e">
        <f>VLOOKUP(BO1292,#REF!,10,0)</f>
        <v>#REF!</v>
      </c>
      <c r="BZ1292" s="110"/>
    </row>
    <row r="1293" spans="1:78" x14ac:dyDescent="0.2">
      <c r="A1293" s="153" t="s">
        <v>3586</v>
      </c>
      <c r="B1293" s="153"/>
      <c r="C1293" s="100"/>
      <c r="D1293" s="68"/>
      <c r="AM1293"/>
      <c r="BO1293" s="154" t="s">
        <v>2650</v>
      </c>
      <c r="BP1293" s="154" t="s">
        <v>3512</v>
      </c>
      <c r="BQ1293" s="110" t="s">
        <v>5440</v>
      </c>
      <c r="BR1293" s="110" t="s">
        <v>5440</v>
      </c>
      <c r="BS1293" s="110" t="s">
        <v>5440</v>
      </c>
      <c r="BT1293" s="110" t="s">
        <v>5440</v>
      </c>
      <c r="BU1293" s="110" t="s">
        <v>5440</v>
      </c>
      <c r="BV1293" s="110" t="s">
        <v>5440</v>
      </c>
      <c r="BW1293" s="110" t="s">
        <v>5832</v>
      </c>
      <c r="BX1293" s="110" t="s">
        <v>14</v>
      </c>
      <c r="BY1293" s="110" t="e">
        <f>VLOOKUP(BO1293,#REF!,10,0)</f>
        <v>#REF!</v>
      </c>
      <c r="BZ1293" s="110"/>
    </row>
    <row r="1294" spans="1:78" x14ac:dyDescent="0.2">
      <c r="A1294" s="153" t="s">
        <v>3588</v>
      </c>
      <c r="B1294" s="153"/>
      <c r="C1294" s="100"/>
      <c r="D1294" s="68"/>
      <c r="AM1294"/>
      <c r="BO1294" s="154" t="s">
        <v>3103</v>
      </c>
      <c r="BP1294" s="154" t="s">
        <v>3512</v>
      </c>
      <c r="BQ1294" s="110" t="s">
        <v>5440</v>
      </c>
      <c r="BR1294" s="110" t="s">
        <v>5440</v>
      </c>
      <c r="BS1294" s="110" t="s">
        <v>5832</v>
      </c>
      <c r="BT1294" s="110" t="s">
        <v>5440</v>
      </c>
      <c r="BU1294" s="110" t="s">
        <v>5440</v>
      </c>
      <c r="BV1294" s="110" t="s">
        <v>5440</v>
      </c>
      <c r="BW1294" s="110" t="s">
        <v>5832</v>
      </c>
      <c r="BX1294" s="110" t="s">
        <v>14</v>
      </c>
      <c r="BY1294" s="110" t="e">
        <f>VLOOKUP(BO1294,#REF!,10,0)</f>
        <v>#REF!</v>
      </c>
      <c r="BZ1294" s="110"/>
    </row>
    <row r="1295" spans="1:78" x14ac:dyDescent="0.2">
      <c r="A1295" s="153" t="s">
        <v>3591</v>
      </c>
      <c r="B1295" s="153"/>
      <c r="C1295" s="100"/>
      <c r="D1295" s="68"/>
      <c r="AM1295"/>
      <c r="BO1295" s="154" t="s">
        <v>4071</v>
      </c>
      <c r="BP1295" s="154" t="s">
        <v>3512</v>
      </c>
      <c r="BQ1295" s="110" t="s">
        <v>5440</v>
      </c>
      <c r="BR1295" s="110" t="s">
        <v>5440</v>
      </c>
      <c r="BS1295" s="110" t="s">
        <v>5440</v>
      </c>
      <c r="BT1295" s="110" t="s">
        <v>5440</v>
      </c>
      <c r="BU1295" s="110" t="s">
        <v>5440</v>
      </c>
      <c r="BV1295" s="110" t="s">
        <v>5440</v>
      </c>
      <c r="BW1295" s="110" t="s">
        <v>5832</v>
      </c>
      <c r="BX1295" s="110" t="s">
        <v>14</v>
      </c>
      <c r="BY1295" s="110" t="e">
        <f>VLOOKUP(BO1295,#REF!,10,0)</f>
        <v>#REF!</v>
      </c>
      <c r="BZ1295" s="110"/>
    </row>
    <row r="1296" spans="1:78" x14ac:dyDescent="0.2">
      <c r="A1296" s="153" t="s">
        <v>3594</v>
      </c>
      <c r="B1296" s="153"/>
      <c r="C1296" s="100"/>
      <c r="D1296" s="68"/>
      <c r="AM1296"/>
      <c r="BO1296" s="154" t="s">
        <v>5981</v>
      </c>
      <c r="BP1296" s="154" t="s">
        <v>3512</v>
      </c>
      <c r="BQ1296" s="110" t="s">
        <v>5440</v>
      </c>
      <c r="BR1296" s="110" t="s">
        <v>5832</v>
      </c>
      <c r="BS1296" s="110" t="s">
        <v>5440</v>
      </c>
      <c r="BT1296" s="110" t="s">
        <v>5440</v>
      </c>
      <c r="BU1296" s="110" t="s">
        <v>5440</v>
      </c>
      <c r="BV1296" s="110" t="s">
        <v>5440</v>
      </c>
      <c r="BW1296" s="110" t="s">
        <v>5440</v>
      </c>
      <c r="BX1296" s="110" t="s">
        <v>14</v>
      </c>
      <c r="BY1296" s="110" t="e">
        <f>VLOOKUP(BO1296,#REF!,10,0)</f>
        <v>#REF!</v>
      </c>
      <c r="BZ1296" s="110"/>
    </row>
    <row r="1297" spans="1:78" x14ac:dyDescent="0.2">
      <c r="A1297" s="153" t="s">
        <v>3597</v>
      </c>
      <c r="B1297" s="153"/>
      <c r="C1297" s="100"/>
      <c r="D1297" s="68"/>
      <c r="AM1297"/>
      <c r="BO1297" s="154" t="s">
        <v>3105</v>
      </c>
      <c r="BP1297" s="154" t="s">
        <v>3512</v>
      </c>
      <c r="BQ1297" s="110" t="s">
        <v>5440</v>
      </c>
      <c r="BR1297" s="110" t="s">
        <v>5440</v>
      </c>
      <c r="BS1297" s="110" t="s">
        <v>5440</v>
      </c>
      <c r="BT1297" s="110" t="s">
        <v>5440</v>
      </c>
      <c r="BU1297" s="110" t="s">
        <v>5440</v>
      </c>
      <c r="BV1297" s="110" t="s">
        <v>5440</v>
      </c>
      <c r="BW1297" s="110" t="s">
        <v>5832</v>
      </c>
      <c r="BX1297" s="110" t="s">
        <v>14</v>
      </c>
      <c r="BY1297" s="110" t="e">
        <f>VLOOKUP(BO1297,#REF!,10,0)</f>
        <v>#REF!</v>
      </c>
      <c r="BZ1297" s="110"/>
    </row>
    <row r="1298" spans="1:78" x14ac:dyDescent="0.2">
      <c r="A1298" s="153" t="s">
        <v>3600</v>
      </c>
      <c r="B1298" s="153"/>
      <c r="C1298" s="100"/>
      <c r="D1298" s="68"/>
      <c r="AM1298"/>
      <c r="BO1298" s="154" t="s">
        <v>5880</v>
      </c>
      <c r="BP1298" s="154" t="s">
        <v>3512</v>
      </c>
      <c r="BQ1298" s="110" t="s">
        <v>5440</v>
      </c>
      <c r="BR1298" s="110" t="s">
        <v>5440</v>
      </c>
      <c r="BS1298" s="110" t="s">
        <v>5440</v>
      </c>
      <c r="BT1298" s="110" t="s">
        <v>5440</v>
      </c>
      <c r="BU1298" s="110" t="s">
        <v>5440</v>
      </c>
      <c r="BV1298" s="110" t="s">
        <v>5440</v>
      </c>
      <c r="BW1298" s="110" t="s">
        <v>5832</v>
      </c>
      <c r="BX1298" s="110" t="s">
        <v>14</v>
      </c>
      <c r="BY1298" s="110" t="e">
        <f>VLOOKUP(BO1298,#REF!,10,0)</f>
        <v>#REF!</v>
      </c>
      <c r="BZ1298" s="110"/>
    </row>
    <row r="1299" spans="1:78" x14ac:dyDescent="0.2">
      <c r="A1299" s="153" t="s">
        <v>3602</v>
      </c>
      <c r="B1299" s="153"/>
      <c r="C1299" s="100"/>
      <c r="D1299" s="68"/>
      <c r="AM1299"/>
      <c r="BO1299" s="154" t="s">
        <v>3638</v>
      </c>
      <c r="BP1299" s="154" t="s">
        <v>3512</v>
      </c>
      <c r="BQ1299" s="110" t="s">
        <v>5440</v>
      </c>
      <c r="BR1299" s="110" t="s">
        <v>5440</v>
      </c>
      <c r="BS1299" s="110" t="s">
        <v>5440</v>
      </c>
      <c r="BT1299" s="110" t="s">
        <v>5440</v>
      </c>
      <c r="BU1299" s="110" t="s">
        <v>5440</v>
      </c>
      <c r="BV1299" s="110" t="s">
        <v>5440</v>
      </c>
      <c r="BW1299" s="110" t="s">
        <v>5832</v>
      </c>
      <c r="BX1299" s="110" t="s">
        <v>14</v>
      </c>
      <c r="BY1299" s="110" t="e">
        <f>VLOOKUP(BO1299,#REF!,10,0)</f>
        <v>#REF!</v>
      </c>
      <c r="BZ1299" s="110"/>
    </row>
    <row r="1300" spans="1:78" x14ac:dyDescent="0.2">
      <c r="A1300" s="153" t="s">
        <v>3604</v>
      </c>
      <c r="B1300" s="153"/>
      <c r="C1300" s="100"/>
      <c r="D1300" s="68"/>
      <c r="AM1300"/>
      <c r="BO1300" s="154" t="s">
        <v>2317</v>
      </c>
      <c r="BP1300" s="154" t="s">
        <v>3512</v>
      </c>
      <c r="BQ1300" s="110" t="s">
        <v>5440</v>
      </c>
      <c r="BR1300" s="110" t="s">
        <v>5440</v>
      </c>
      <c r="BS1300" s="110" t="s">
        <v>5440</v>
      </c>
      <c r="BT1300" s="110" t="s">
        <v>5440</v>
      </c>
      <c r="BU1300" s="110" t="s">
        <v>5440</v>
      </c>
      <c r="BV1300" s="110" t="s">
        <v>5440</v>
      </c>
      <c r="BW1300" s="110" t="s">
        <v>5832</v>
      </c>
      <c r="BX1300" s="110" t="s">
        <v>14</v>
      </c>
      <c r="BY1300" s="110" t="e">
        <f>VLOOKUP(BO1300,#REF!,10,0)</f>
        <v>#REF!</v>
      </c>
      <c r="BZ1300" s="110"/>
    </row>
    <row r="1301" spans="1:78" x14ac:dyDescent="0.2">
      <c r="A1301" s="153" t="s">
        <v>3606</v>
      </c>
      <c r="B1301" s="153"/>
      <c r="C1301" s="100"/>
      <c r="D1301" s="68"/>
      <c r="AM1301"/>
      <c r="BO1301" s="154" t="s">
        <v>549</v>
      </c>
      <c r="BP1301" s="154" t="s">
        <v>3512</v>
      </c>
      <c r="BQ1301" s="110" t="s">
        <v>5440</v>
      </c>
      <c r="BR1301" s="110" t="s">
        <v>5440</v>
      </c>
      <c r="BS1301" s="110" t="s">
        <v>5440</v>
      </c>
      <c r="BT1301" s="110" t="s">
        <v>5440</v>
      </c>
      <c r="BU1301" s="110" t="s">
        <v>5440</v>
      </c>
      <c r="BV1301" s="110" t="s">
        <v>5440</v>
      </c>
      <c r="BW1301" s="110" t="s">
        <v>5832</v>
      </c>
      <c r="BX1301" s="110" t="s">
        <v>14</v>
      </c>
      <c r="BY1301" s="110" t="e">
        <f>VLOOKUP(BO1301,#REF!,10,0)</f>
        <v>#REF!</v>
      </c>
      <c r="BZ1301" s="110"/>
    </row>
    <row r="1302" spans="1:78" x14ac:dyDescent="0.2">
      <c r="A1302" s="153" t="s">
        <v>3609</v>
      </c>
      <c r="B1302" s="153"/>
      <c r="C1302" s="100"/>
      <c r="D1302" s="68"/>
      <c r="AM1302"/>
      <c r="BO1302" s="154" t="s">
        <v>6495</v>
      </c>
      <c r="BP1302" s="154" t="s">
        <v>3512</v>
      </c>
      <c r="BQ1302" s="110" t="s">
        <v>5440</v>
      </c>
      <c r="BR1302" s="110" t="s">
        <v>5440</v>
      </c>
      <c r="BS1302" s="110" t="s">
        <v>5440</v>
      </c>
      <c r="BT1302" s="110" t="s">
        <v>5440</v>
      </c>
      <c r="BU1302" s="110" t="s">
        <v>5440</v>
      </c>
      <c r="BV1302" s="110" t="s">
        <v>5440</v>
      </c>
      <c r="BW1302" s="110" t="s">
        <v>5832</v>
      </c>
      <c r="BX1302" s="110" t="s">
        <v>14</v>
      </c>
      <c r="BY1302" s="110" t="e">
        <f>VLOOKUP(BO1302,#REF!,10,0)</f>
        <v>#REF!</v>
      </c>
      <c r="BZ1302" s="110"/>
    </row>
    <row r="1303" spans="1:78" x14ac:dyDescent="0.2">
      <c r="A1303" s="153" t="s">
        <v>3611</v>
      </c>
      <c r="B1303" s="153"/>
      <c r="C1303" s="100"/>
      <c r="D1303" s="68"/>
      <c r="AM1303"/>
      <c r="BO1303" s="154" t="s">
        <v>2319</v>
      </c>
      <c r="BP1303" s="154" t="s">
        <v>3512</v>
      </c>
      <c r="BQ1303" s="110" t="s">
        <v>5440</v>
      </c>
      <c r="BR1303" s="110" t="s">
        <v>5440</v>
      </c>
      <c r="BS1303" s="110" t="s">
        <v>5440</v>
      </c>
      <c r="BT1303" s="110" t="s">
        <v>5440</v>
      </c>
      <c r="BU1303" s="110" t="s">
        <v>5440</v>
      </c>
      <c r="BV1303" s="110" t="s">
        <v>5440</v>
      </c>
      <c r="BW1303" s="110" t="s">
        <v>5832</v>
      </c>
      <c r="BX1303" s="110" t="s">
        <v>14</v>
      </c>
      <c r="BY1303" s="110" t="e">
        <f>VLOOKUP(BO1303,#REF!,10,0)</f>
        <v>#REF!</v>
      </c>
      <c r="BZ1303" s="110"/>
    </row>
    <row r="1304" spans="1:78" x14ac:dyDescent="0.2">
      <c r="A1304" s="153" t="s">
        <v>3614</v>
      </c>
      <c r="B1304" s="153"/>
      <c r="C1304" s="100"/>
      <c r="D1304" s="68"/>
      <c r="AM1304"/>
      <c r="BO1304" s="154" t="s">
        <v>1444</v>
      </c>
      <c r="BP1304" s="154" t="s">
        <v>3512</v>
      </c>
      <c r="BQ1304" s="110" t="s">
        <v>5440</v>
      </c>
      <c r="BR1304" s="110" t="s">
        <v>5440</v>
      </c>
      <c r="BS1304" s="110" t="s">
        <v>5440</v>
      </c>
      <c r="BT1304" s="110" t="s">
        <v>5440</v>
      </c>
      <c r="BU1304" s="110" t="s">
        <v>5440</v>
      </c>
      <c r="BV1304" s="110" t="s">
        <v>5832</v>
      </c>
      <c r="BW1304" s="110" t="s">
        <v>5440</v>
      </c>
      <c r="BX1304" s="110" t="s">
        <v>14</v>
      </c>
      <c r="BY1304" s="110" t="e">
        <f>VLOOKUP(BO1304,#REF!,10,0)</f>
        <v>#REF!</v>
      </c>
      <c r="BZ1304" s="149"/>
    </row>
    <row r="1305" spans="1:78" x14ac:dyDescent="0.2">
      <c r="A1305" s="153" t="s">
        <v>3616</v>
      </c>
      <c r="B1305" s="153"/>
      <c r="C1305" s="100"/>
      <c r="D1305" s="68"/>
      <c r="AM1305"/>
      <c r="BO1305" s="154" t="s">
        <v>2209</v>
      </c>
      <c r="BP1305" s="154" t="s">
        <v>3512</v>
      </c>
      <c r="BQ1305" s="110" t="s">
        <v>5440</v>
      </c>
      <c r="BR1305" s="110" t="s">
        <v>5440</v>
      </c>
      <c r="BS1305" s="110" t="s">
        <v>5440</v>
      </c>
      <c r="BT1305" s="110" t="s">
        <v>5440</v>
      </c>
      <c r="BU1305" s="110" t="s">
        <v>5440</v>
      </c>
      <c r="BV1305" s="110" t="s">
        <v>5440</v>
      </c>
      <c r="BW1305" s="110" t="s">
        <v>5832</v>
      </c>
      <c r="BX1305" s="110" t="s">
        <v>14</v>
      </c>
      <c r="BY1305" s="110" t="e">
        <f>VLOOKUP(BO1305,#REF!,10,0)</f>
        <v>#REF!</v>
      </c>
      <c r="BZ1305" s="110"/>
    </row>
    <row r="1306" spans="1:78" x14ac:dyDescent="0.2">
      <c r="A1306" s="153" t="s">
        <v>3618</v>
      </c>
      <c r="B1306" s="153"/>
      <c r="C1306" s="100"/>
      <c r="D1306" s="68"/>
      <c r="AM1306"/>
      <c r="BO1306" s="154" t="s">
        <v>2124</v>
      </c>
      <c r="BP1306" s="154" t="s">
        <v>3512</v>
      </c>
      <c r="BQ1306" s="110" t="s">
        <v>5440</v>
      </c>
      <c r="BR1306" s="110" t="s">
        <v>5440</v>
      </c>
      <c r="BS1306" s="110" t="s">
        <v>5440</v>
      </c>
      <c r="BT1306" s="110" t="s">
        <v>5440</v>
      </c>
      <c r="BU1306" s="110" t="s">
        <v>5440</v>
      </c>
      <c r="BV1306" s="110" t="s">
        <v>5440</v>
      </c>
      <c r="BW1306" s="110" t="s">
        <v>5832</v>
      </c>
      <c r="BX1306" s="110" t="s">
        <v>14</v>
      </c>
      <c r="BY1306" s="110" t="e">
        <f>VLOOKUP(BO1306,#REF!,10,0)</f>
        <v>#REF!</v>
      </c>
      <c r="BZ1306" s="110"/>
    </row>
    <row r="1307" spans="1:78" x14ac:dyDescent="0.2">
      <c r="A1307" s="153" t="s">
        <v>3622</v>
      </c>
      <c r="B1307" s="153"/>
      <c r="C1307" s="100"/>
      <c r="D1307" s="68"/>
      <c r="AM1307"/>
      <c r="BO1307" s="154" t="s">
        <v>4454</v>
      </c>
      <c r="BP1307" s="154" t="s">
        <v>3512</v>
      </c>
      <c r="BQ1307" s="110" t="s">
        <v>5440</v>
      </c>
      <c r="BR1307" s="110" t="s">
        <v>5440</v>
      </c>
      <c r="BS1307" s="110" t="s">
        <v>5440</v>
      </c>
      <c r="BT1307" s="110" t="s">
        <v>5440</v>
      </c>
      <c r="BU1307" s="110" t="s">
        <v>5440</v>
      </c>
      <c r="BV1307" s="110" t="s">
        <v>5832</v>
      </c>
      <c r="BW1307" s="110" t="s">
        <v>5440</v>
      </c>
      <c r="BX1307" s="110" t="s">
        <v>14</v>
      </c>
      <c r="BY1307" s="110" t="e">
        <f>VLOOKUP(BO1307,#REF!,10,0)</f>
        <v>#REF!</v>
      </c>
      <c r="BZ1307" s="149"/>
    </row>
    <row r="1308" spans="1:78" x14ac:dyDescent="0.2">
      <c r="A1308" s="153" t="s">
        <v>3624</v>
      </c>
      <c r="B1308" s="153"/>
      <c r="C1308" s="100"/>
      <c r="D1308" s="68"/>
      <c r="AM1308"/>
      <c r="BO1308" s="154" t="s">
        <v>546</v>
      </c>
      <c r="BP1308" s="154" t="s">
        <v>3512</v>
      </c>
      <c r="BQ1308" s="110" t="s">
        <v>5440</v>
      </c>
      <c r="BR1308" s="110" t="s">
        <v>5440</v>
      </c>
      <c r="BS1308" s="110" t="s">
        <v>5440</v>
      </c>
      <c r="BT1308" s="110" t="s">
        <v>5440</v>
      </c>
      <c r="BU1308" s="110" t="s">
        <v>5440</v>
      </c>
      <c r="BV1308" s="110" t="s">
        <v>5440</v>
      </c>
      <c r="BW1308" s="110" t="s">
        <v>5832</v>
      </c>
      <c r="BX1308" s="110" t="s">
        <v>14</v>
      </c>
      <c r="BY1308" s="110" t="e">
        <f>VLOOKUP(BO1308,#REF!,10,0)</f>
        <v>#REF!</v>
      </c>
      <c r="BZ1308" s="110"/>
    </row>
    <row r="1309" spans="1:78" x14ac:dyDescent="0.2">
      <c r="A1309" s="153" t="s">
        <v>3626</v>
      </c>
      <c r="B1309" s="153"/>
      <c r="C1309" s="100"/>
      <c r="D1309" s="68"/>
      <c r="AM1309"/>
      <c r="BO1309" s="154" t="s">
        <v>2211</v>
      </c>
      <c r="BP1309" s="154" t="s">
        <v>3512</v>
      </c>
      <c r="BQ1309" s="110" t="s">
        <v>5440</v>
      </c>
      <c r="BR1309" s="110" t="s">
        <v>5440</v>
      </c>
      <c r="BS1309" s="110" t="s">
        <v>5440</v>
      </c>
      <c r="BT1309" s="110" t="s">
        <v>5440</v>
      </c>
      <c r="BU1309" s="110" t="s">
        <v>5440</v>
      </c>
      <c r="BV1309" s="110" t="s">
        <v>5440</v>
      </c>
      <c r="BW1309" s="110" t="s">
        <v>5832</v>
      </c>
      <c r="BX1309" s="110" t="s">
        <v>14</v>
      </c>
      <c r="BY1309" s="110" t="e">
        <f>VLOOKUP(BO1309,#REF!,10,0)</f>
        <v>#REF!</v>
      </c>
      <c r="BZ1309" s="110"/>
    </row>
    <row r="1310" spans="1:78" x14ac:dyDescent="0.2">
      <c r="A1310" s="153" t="s">
        <v>3628</v>
      </c>
      <c r="B1310" s="153"/>
      <c r="C1310" s="100"/>
      <c r="D1310" s="68"/>
      <c r="AM1310"/>
      <c r="BO1310" s="154" t="s">
        <v>2002</v>
      </c>
      <c r="BP1310" s="154" t="s">
        <v>3512</v>
      </c>
      <c r="BQ1310" s="110" t="s">
        <v>5440</v>
      </c>
      <c r="BR1310" s="110" t="s">
        <v>5440</v>
      </c>
      <c r="BS1310" s="110" t="s">
        <v>5440</v>
      </c>
      <c r="BT1310" s="110" t="s">
        <v>5440</v>
      </c>
      <c r="BU1310" s="110" t="s">
        <v>5440</v>
      </c>
      <c r="BV1310" s="110" t="s">
        <v>5440</v>
      </c>
      <c r="BW1310" s="110" t="s">
        <v>5832</v>
      </c>
      <c r="BX1310" s="110" t="s">
        <v>14</v>
      </c>
      <c r="BY1310" s="110" t="e">
        <f>VLOOKUP(BO1310,#REF!,10,0)</f>
        <v>#REF!</v>
      </c>
      <c r="BZ1310" s="110"/>
    </row>
    <row r="1311" spans="1:78" x14ac:dyDescent="0.2">
      <c r="A1311" s="153" t="s">
        <v>3630</v>
      </c>
      <c r="B1311" s="153"/>
      <c r="C1311" s="100"/>
      <c r="D1311" s="68"/>
      <c r="AM1311"/>
      <c r="BO1311" s="154" t="s">
        <v>3107</v>
      </c>
      <c r="BP1311" s="154" t="s">
        <v>3512</v>
      </c>
      <c r="BQ1311" s="110" t="s">
        <v>5440</v>
      </c>
      <c r="BR1311" s="110" t="s">
        <v>5440</v>
      </c>
      <c r="BS1311" s="110" t="s">
        <v>5440</v>
      </c>
      <c r="BT1311" s="110" t="s">
        <v>5440</v>
      </c>
      <c r="BU1311" s="110" t="s">
        <v>5440</v>
      </c>
      <c r="BV1311" s="110" t="s">
        <v>5440</v>
      </c>
      <c r="BW1311" s="110" t="s">
        <v>5832</v>
      </c>
      <c r="BX1311" s="110" t="s">
        <v>14</v>
      </c>
      <c r="BY1311" s="110" t="e">
        <f>VLOOKUP(BO1311,#REF!,10,0)</f>
        <v>#REF!</v>
      </c>
      <c r="BZ1311" s="110"/>
    </row>
    <row r="1312" spans="1:78" x14ac:dyDescent="0.2">
      <c r="A1312" s="153" t="s">
        <v>3632</v>
      </c>
      <c r="B1312" s="153"/>
      <c r="C1312" s="100"/>
      <c r="D1312" s="68"/>
      <c r="AM1312"/>
      <c r="BO1312" s="154" t="s">
        <v>6496</v>
      </c>
      <c r="BP1312" s="154" t="s">
        <v>3512</v>
      </c>
      <c r="BQ1312" s="110" t="s">
        <v>5440</v>
      </c>
      <c r="BR1312" s="110" t="s">
        <v>5440</v>
      </c>
      <c r="BS1312" s="110" t="s">
        <v>5440</v>
      </c>
      <c r="BT1312" s="110" t="s">
        <v>5440</v>
      </c>
      <c r="BU1312" s="110" t="s">
        <v>5440</v>
      </c>
      <c r="BV1312" s="110" t="s">
        <v>5440</v>
      </c>
      <c r="BW1312" s="110" t="s">
        <v>5832</v>
      </c>
      <c r="BX1312" s="110" t="s">
        <v>14</v>
      </c>
      <c r="BY1312" s="110" t="e">
        <f>VLOOKUP(BO1312,#REF!,10,0)</f>
        <v>#REF!</v>
      </c>
      <c r="BZ1312" s="149"/>
    </row>
    <row r="1313" spans="1:78" x14ac:dyDescent="0.2">
      <c r="A1313" s="153" t="s">
        <v>3634</v>
      </c>
      <c r="B1313" s="153"/>
      <c r="C1313" s="100"/>
      <c r="D1313" s="68"/>
      <c r="AM1313"/>
      <c r="BO1313" s="154" t="s">
        <v>5982</v>
      </c>
      <c r="BP1313" s="154" t="s">
        <v>3512</v>
      </c>
      <c r="BQ1313" s="110" t="s">
        <v>5440</v>
      </c>
      <c r="BR1313" s="110" t="s">
        <v>5832</v>
      </c>
      <c r="BS1313" s="110" t="s">
        <v>5440</v>
      </c>
      <c r="BT1313" s="110" t="s">
        <v>5440</v>
      </c>
      <c r="BU1313" s="110" t="s">
        <v>5440</v>
      </c>
      <c r="BV1313" s="110" t="s">
        <v>5440</v>
      </c>
      <c r="BW1313" s="110" t="s">
        <v>5440</v>
      </c>
      <c r="BX1313" s="110" t="s">
        <v>14</v>
      </c>
      <c r="BY1313" s="110" t="e">
        <f>VLOOKUP(BO1313,#REF!,10,0)</f>
        <v>#REF!</v>
      </c>
      <c r="BZ1313" s="110"/>
    </row>
    <row r="1314" spans="1:78" x14ac:dyDescent="0.2">
      <c r="A1314" s="153" t="s">
        <v>3636</v>
      </c>
      <c r="B1314" s="153"/>
      <c r="C1314" s="100"/>
      <c r="D1314" s="68"/>
      <c r="AM1314"/>
      <c r="BO1314" s="154" t="s">
        <v>1765</v>
      </c>
      <c r="BP1314" s="154" t="s">
        <v>3512</v>
      </c>
      <c r="BQ1314" s="110" t="s">
        <v>5440</v>
      </c>
      <c r="BR1314" s="110" t="s">
        <v>5440</v>
      </c>
      <c r="BS1314" s="110" t="s">
        <v>5440</v>
      </c>
      <c r="BT1314" s="110" t="s">
        <v>5440</v>
      </c>
      <c r="BU1314" s="110" t="s">
        <v>5440</v>
      </c>
      <c r="BV1314" s="110" t="s">
        <v>5440</v>
      </c>
      <c r="BW1314" s="110" t="s">
        <v>5832</v>
      </c>
      <c r="BX1314" s="110" t="s">
        <v>14</v>
      </c>
      <c r="BY1314" s="110" t="e">
        <f>VLOOKUP(BO1314,#REF!,10,0)</f>
        <v>#REF!</v>
      </c>
      <c r="BZ1314" s="110"/>
    </row>
    <row r="1315" spans="1:78" x14ac:dyDescent="0.2">
      <c r="A1315" s="153" t="s">
        <v>3638</v>
      </c>
      <c r="B1315" s="153"/>
      <c r="C1315" s="100"/>
      <c r="D1315" s="68"/>
      <c r="AM1315"/>
      <c r="BO1315" s="154" t="s">
        <v>5308</v>
      </c>
      <c r="BP1315" s="154" t="s">
        <v>3512</v>
      </c>
      <c r="BQ1315" s="110" t="s">
        <v>5440</v>
      </c>
      <c r="BR1315" s="110" t="s">
        <v>5440</v>
      </c>
      <c r="BS1315" s="110" t="s">
        <v>5440</v>
      </c>
      <c r="BT1315" s="110" t="s">
        <v>5440</v>
      </c>
      <c r="BU1315" s="110" t="s">
        <v>5440</v>
      </c>
      <c r="BV1315" s="110" t="s">
        <v>5440</v>
      </c>
      <c r="BW1315" s="110" t="s">
        <v>5832</v>
      </c>
      <c r="BX1315" s="110" t="s">
        <v>14</v>
      </c>
      <c r="BY1315" s="110" t="e">
        <f>VLOOKUP(BO1315,#REF!,10,0)</f>
        <v>#REF!</v>
      </c>
      <c r="BZ1315" s="110"/>
    </row>
    <row r="1316" spans="1:78" x14ac:dyDescent="0.2">
      <c r="A1316" s="153" t="s">
        <v>3640</v>
      </c>
      <c r="B1316" s="153"/>
      <c r="C1316" s="100"/>
      <c r="D1316" s="68"/>
      <c r="AM1316"/>
      <c r="BO1316" s="154" t="s">
        <v>1863</v>
      </c>
      <c r="BP1316" s="154" t="s">
        <v>3512</v>
      </c>
      <c r="BQ1316" s="110" t="s">
        <v>5440</v>
      </c>
      <c r="BR1316" s="110" t="s">
        <v>5440</v>
      </c>
      <c r="BS1316" s="110" t="s">
        <v>5440</v>
      </c>
      <c r="BT1316" s="110" t="s">
        <v>5440</v>
      </c>
      <c r="BU1316" s="110" t="s">
        <v>5440</v>
      </c>
      <c r="BV1316" s="110" t="s">
        <v>5440</v>
      </c>
      <c r="BW1316" s="110" t="s">
        <v>5832</v>
      </c>
      <c r="BX1316" s="110" t="s">
        <v>14</v>
      </c>
      <c r="BY1316" s="110" t="e">
        <f>VLOOKUP(BO1316,#REF!,10,0)</f>
        <v>#REF!</v>
      </c>
      <c r="BZ1316" s="110"/>
    </row>
    <row r="1317" spans="1:78" x14ac:dyDescent="0.2">
      <c r="A1317" s="153" t="s">
        <v>3643</v>
      </c>
      <c r="B1317" s="153"/>
      <c r="C1317" s="100"/>
      <c r="D1317" s="68"/>
      <c r="AM1317"/>
      <c r="BO1317" s="154" t="s">
        <v>2529</v>
      </c>
      <c r="BP1317" s="154" t="s">
        <v>3512</v>
      </c>
      <c r="BQ1317" s="110" t="s">
        <v>5440</v>
      </c>
      <c r="BR1317" s="110" t="s">
        <v>5440</v>
      </c>
      <c r="BS1317" s="110" t="s">
        <v>5440</v>
      </c>
      <c r="BT1317" s="110" t="s">
        <v>5440</v>
      </c>
      <c r="BU1317" s="110" t="s">
        <v>5440</v>
      </c>
      <c r="BV1317" s="110" t="s">
        <v>5440</v>
      </c>
      <c r="BW1317" s="110" t="s">
        <v>5832</v>
      </c>
      <c r="BX1317" s="110" t="s">
        <v>14</v>
      </c>
      <c r="BY1317" s="110" t="e">
        <f>VLOOKUP(BO1317,#REF!,10,0)</f>
        <v>#REF!</v>
      </c>
      <c r="BZ1317" s="110"/>
    </row>
    <row r="1318" spans="1:78" x14ac:dyDescent="0.2">
      <c r="A1318" s="153" t="s">
        <v>3645</v>
      </c>
      <c r="B1318" s="153"/>
      <c r="C1318" s="100"/>
      <c r="D1318" s="68"/>
      <c r="AM1318"/>
      <c r="BO1318" s="154" t="s">
        <v>6497</v>
      </c>
      <c r="BP1318" s="154" t="s">
        <v>3512</v>
      </c>
      <c r="BQ1318" s="110" t="s">
        <v>5440</v>
      </c>
      <c r="BR1318" s="110" t="s">
        <v>5440</v>
      </c>
      <c r="BS1318" s="110" t="s">
        <v>5440</v>
      </c>
      <c r="BT1318" s="110" t="s">
        <v>5440</v>
      </c>
      <c r="BU1318" s="110" t="s">
        <v>5832</v>
      </c>
      <c r="BV1318" s="110" t="s">
        <v>5440</v>
      </c>
      <c r="BW1318" s="110" t="s">
        <v>5440</v>
      </c>
      <c r="BX1318" s="110" t="s">
        <v>14</v>
      </c>
      <c r="BY1318" s="110" t="e">
        <f>VLOOKUP(BO1318,#REF!,10,0)</f>
        <v>#REF!</v>
      </c>
      <c r="BZ1318" s="149"/>
    </row>
    <row r="1319" spans="1:78" x14ac:dyDescent="0.2">
      <c r="A1319" s="153" t="s">
        <v>3647</v>
      </c>
      <c r="B1319" s="153"/>
      <c r="C1319" s="100"/>
      <c r="D1319" s="68"/>
      <c r="AM1319"/>
      <c r="BO1319" s="154" t="s">
        <v>6498</v>
      </c>
      <c r="BP1319" s="154" t="s">
        <v>3512</v>
      </c>
      <c r="BQ1319" s="110" t="s">
        <v>5440</v>
      </c>
      <c r="BR1319" s="110" t="s">
        <v>5440</v>
      </c>
      <c r="BS1319" s="110" t="s">
        <v>5440</v>
      </c>
      <c r="BT1319" s="110" t="s">
        <v>5440</v>
      </c>
      <c r="BU1319" s="110" t="s">
        <v>5440</v>
      </c>
      <c r="BV1319" s="110" t="s">
        <v>5440</v>
      </c>
      <c r="BW1319" s="110" t="s">
        <v>5832</v>
      </c>
      <c r="BX1319" s="110" t="s">
        <v>14</v>
      </c>
      <c r="BY1319" s="110" t="e">
        <f>VLOOKUP(BO1319,#REF!,10,0)</f>
        <v>#REF!</v>
      </c>
      <c r="BZ1319" s="110"/>
    </row>
    <row r="1320" spans="1:78" x14ac:dyDescent="0.2">
      <c r="A1320" s="153" t="s">
        <v>3650</v>
      </c>
      <c r="B1320" s="153"/>
      <c r="C1320" s="100"/>
      <c r="D1320" s="68"/>
      <c r="AM1320"/>
      <c r="BO1320" s="154" t="s">
        <v>4515</v>
      </c>
      <c r="BP1320" s="154" t="s">
        <v>3512</v>
      </c>
      <c r="BQ1320" s="110" t="s">
        <v>5440</v>
      </c>
      <c r="BR1320" s="110" t="s">
        <v>5440</v>
      </c>
      <c r="BS1320" s="110" t="s">
        <v>5440</v>
      </c>
      <c r="BT1320" s="110" t="s">
        <v>5440</v>
      </c>
      <c r="BU1320" s="110" t="s">
        <v>5440</v>
      </c>
      <c r="BV1320" s="110" t="s">
        <v>5440</v>
      </c>
      <c r="BW1320" s="110" t="s">
        <v>5832</v>
      </c>
      <c r="BX1320" s="110" t="s">
        <v>14</v>
      </c>
      <c r="BY1320" s="110" t="e">
        <f>VLOOKUP(BO1320,#REF!,10,0)</f>
        <v>#REF!</v>
      </c>
      <c r="BZ1320" s="110"/>
    </row>
    <row r="1321" spans="1:78" x14ac:dyDescent="0.2">
      <c r="A1321" s="153" t="s">
        <v>3652</v>
      </c>
      <c r="B1321" s="153"/>
      <c r="C1321" s="100"/>
      <c r="D1321" s="68"/>
      <c r="AM1321"/>
      <c r="BO1321" s="154" t="s">
        <v>4149</v>
      </c>
      <c r="BP1321" s="154" t="s">
        <v>3512</v>
      </c>
      <c r="BQ1321" s="110" t="s">
        <v>5440</v>
      </c>
      <c r="BR1321" s="110" t="s">
        <v>5440</v>
      </c>
      <c r="BS1321" s="110" t="s">
        <v>5440</v>
      </c>
      <c r="BT1321" s="110" t="s">
        <v>5440</v>
      </c>
      <c r="BU1321" s="110" t="s">
        <v>5440</v>
      </c>
      <c r="BV1321" s="110" t="s">
        <v>5440</v>
      </c>
      <c r="BW1321" s="110" t="s">
        <v>5832</v>
      </c>
      <c r="BX1321" s="110" t="s">
        <v>14</v>
      </c>
      <c r="BY1321" s="110" t="e">
        <f>VLOOKUP(BO1321,#REF!,10,0)</f>
        <v>#REF!</v>
      </c>
      <c r="BZ1321" s="110"/>
    </row>
    <row r="1322" spans="1:78" x14ac:dyDescent="0.2">
      <c r="A1322" s="153" t="s">
        <v>3655</v>
      </c>
      <c r="B1322" s="153"/>
      <c r="C1322" s="100"/>
      <c r="D1322" s="68"/>
      <c r="AM1322"/>
      <c r="BO1322" s="154" t="s">
        <v>6499</v>
      </c>
      <c r="BP1322" s="154" t="s">
        <v>3512</v>
      </c>
      <c r="BQ1322" s="110" t="s">
        <v>5440</v>
      </c>
      <c r="BR1322" s="110" t="s">
        <v>5440</v>
      </c>
      <c r="BS1322" s="110" t="s">
        <v>5440</v>
      </c>
      <c r="BT1322" s="110" t="s">
        <v>5440</v>
      </c>
      <c r="BU1322" s="110" t="s">
        <v>5832</v>
      </c>
      <c r="BV1322" s="110" t="s">
        <v>5440</v>
      </c>
      <c r="BW1322" s="110" t="s">
        <v>5440</v>
      </c>
      <c r="BX1322" s="110" t="s">
        <v>14</v>
      </c>
      <c r="BY1322" s="110" t="e">
        <f>VLOOKUP(BO1322,#REF!,10,0)</f>
        <v>#REF!</v>
      </c>
      <c r="BZ1322" s="149"/>
    </row>
    <row r="1323" spans="1:78" x14ac:dyDescent="0.2">
      <c r="A1323" s="153" t="s">
        <v>3658</v>
      </c>
      <c r="B1323" s="153"/>
      <c r="C1323" s="100"/>
      <c r="D1323" s="68"/>
      <c r="AM1323"/>
      <c r="BO1323" s="154" t="s">
        <v>2652</v>
      </c>
      <c r="BP1323" s="154" t="s">
        <v>3512</v>
      </c>
      <c r="BQ1323" s="110" t="s">
        <v>5440</v>
      </c>
      <c r="BR1323" s="110" t="s">
        <v>5440</v>
      </c>
      <c r="BS1323" s="110" t="s">
        <v>5440</v>
      </c>
      <c r="BT1323" s="110" t="s">
        <v>5440</v>
      </c>
      <c r="BU1323" s="110" t="s">
        <v>5440</v>
      </c>
      <c r="BV1323" s="110" t="s">
        <v>5440</v>
      </c>
      <c r="BW1323" s="110" t="s">
        <v>5832</v>
      </c>
      <c r="BX1323" s="110" t="s">
        <v>14</v>
      </c>
      <c r="BY1323" s="110" t="e">
        <f>VLOOKUP(BO1323,#REF!,10,0)</f>
        <v>#REF!</v>
      </c>
      <c r="BZ1323" s="110"/>
    </row>
    <row r="1324" spans="1:78" x14ac:dyDescent="0.2">
      <c r="A1324" s="153" t="s">
        <v>3661</v>
      </c>
      <c r="B1324" s="153"/>
      <c r="C1324" s="100"/>
      <c r="D1324" s="68"/>
      <c r="AM1324"/>
      <c r="BO1324" s="154" t="s">
        <v>3564</v>
      </c>
      <c r="BP1324" s="154" t="s">
        <v>3512</v>
      </c>
      <c r="BQ1324" s="110" t="s">
        <v>5440</v>
      </c>
      <c r="BR1324" s="110" t="s">
        <v>5440</v>
      </c>
      <c r="BS1324" s="110" t="s">
        <v>5440</v>
      </c>
      <c r="BT1324" s="110" t="s">
        <v>5440</v>
      </c>
      <c r="BU1324" s="110" t="s">
        <v>5440</v>
      </c>
      <c r="BV1324" s="110" t="s">
        <v>5440</v>
      </c>
      <c r="BW1324" s="110" t="s">
        <v>5832</v>
      </c>
      <c r="BX1324" s="110" t="s">
        <v>14</v>
      </c>
      <c r="BY1324" s="110" t="e">
        <f>VLOOKUP(BO1324,#REF!,10,0)</f>
        <v>#REF!</v>
      </c>
      <c r="BZ1324" s="110"/>
    </row>
    <row r="1325" spans="1:78" x14ac:dyDescent="0.2">
      <c r="A1325" s="153" t="s">
        <v>3663</v>
      </c>
      <c r="B1325" s="153"/>
      <c r="C1325" s="100"/>
      <c r="D1325" s="68"/>
      <c r="AM1325"/>
      <c r="BO1325" s="154" t="s">
        <v>665</v>
      </c>
      <c r="BP1325" s="154" t="s">
        <v>3512</v>
      </c>
      <c r="BQ1325" s="110" t="s">
        <v>5440</v>
      </c>
      <c r="BR1325" s="110" t="s">
        <v>5440</v>
      </c>
      <c r="BS1325" s="110" t="s">
        <v>5440</v>
      </c>
      <c r="BT1325" s="110" t="s">
        <v>5440</v>
      </c>
      <c r="BU1325" s="110" t="s">
        <v>5440</v>
      </c>
      <c r="BV1325" s="110" t="s">
        <v>5440</v>
      </c>
      <c r="BW1325" s="110" t="s">
        <v>5832</v>
      </c>
      <c r="BX1325" s="110" t="s">
        <v>14</v>
      </c>
      <c r="BY1325" s="110" t="e">
        <f>VLOOKUP(BO1325,#REF!,10,0)</f>
        <v>#REF!</v>
      </c>
      <c r="BZ1325" s="110"/>
    </row>
    <row r="1326" spans="1:78" x14ac:dyDescent="0.2">
      <c r="A1326" s="153" t="s">
        <v>3665</v>
      </c>
      <c r="B1326" s="153"/>
      <c r="C1326" s="100"/>
      <c r="D1326" s="68"/>
      <c r="AM1326"/>
      <c r="BO1326" s="154" t="s">
        <v>6500</v>
      </c>
      <c r="BP1326" s="154" t="s">
        <v>3512</v>
      </c>
      <c r="BQ1326" s="110" t="s">
        <v>5440</v>
      </c>
      <c r="BR1326" s="110" t="s">
        <v>5440</v>
      </c>
      <c r="BS1326" s="110" t="s">
        <v>5440</v>
      </c>
      <c r="BT1326" s="110" t="s">
        <v>5440</v>
      </c>
      <c r="BU1326" s="110" t="s">
        <v>5440</v>
      </c>
      <c r="BV1326" s="110" t="s">
        <v>5440</v>
      </c>
      <c r="BW1326" s="110" t="s">
        <v>5832</v>
      </c>
      <c r="BX1326" s="110" t="s">
        <v>14</v>
      </c>
      <c r="BY1326" s="110" t="e">
        <f>VLOOKUP(BO1326,#REF!,10,0)</f>
        <v>#REF!</v>
      </c>
      <c r="BZ1326" s="110"/>
    </row>
    <row r="1327" spans="1:78" x14ac:dyDescent="0.2">
      <c r="A1327" s="153" t="s">
        <v>3668</v>
      </c>
      <c r="B1327" s="153"/>
      <c r="C1327" s="100"/>
      <c r="D1327" s="68"/>
      <c r="AM1327"/>
      <c r="BO1327" s="154" t="s">
        <v>4187</v>
      </c>
      <c r="BP1327" s="154" t="s">
        <v>3512</v>
      </c>
      <c r="BQ1327" s="110" t="s">
        <v>5440</v>
      </c>
      <c r="BR1327" s="110" t="s">
        <v>5440</v>
      </c>
      <c r="BS1327" s="110" t="s">
        <v>5440</v>
      </c>
      <c r="BT1327" s="110" t="s">
        <v>5440</v>
      </c>
      <c r="BU1327" s="110" t="s">
        <v>5440</v>
      </c>
      <c r="BV1327" s="110" t="s">
        <v>5440</v>
      </c>
      <c r="BW1327" s="110" t="s">
        <v>5832</v>
      </c>
      <c r="BX1327" s="110" t="s">
        <v>14</v>
      </c>
      <c r="BY1327" s="110" t="e">
        <f>VLOOKUP(BO1327,#REF!,10,0)</f>
        <v>#REF!</v>
      </c>
      <c r="BZ1327" s="110"/>
    </row>
    <row r="1328" spans="1:78" x14ac:dyDescent="0.2">
      <c r="A1328" s="153" t="s">
        <v>3671</v>
      </c>
      <c r="B1328" s="153"/>
      <c r="C1328" s="100"/>
      <c r="D1328" s="68"/>
      <c r="AM1328"/>
      <c r="BO1328" s="154" t="s">
        <v>6501</v>
      </c>
      <c r="BP1328" s="154" t="s">
        <v>3512</v>
      </c>
      <c r="BQ1328" s="110" t="s">
        <v>5440</v>
      </c>
      <c r="BR1328" s="110" t="s">
        <v>5440</v>
      </c>
      <c r="BS1328" s="110" t="s">
        <v>5440</v>
      </c>
      <c r="BT1328" s="110" t="s">
        <v>5440</v>
      </c>
      <c r="BU1328" s="110" t="s">
        <v>5440</v>
      </c>
      <c r="BV1328" s="110" t="s">
        <v>5440</v>
      </c>
      <c r="BW1328" s="110" t="s">
        <v>5832</v>
      </c>
      <c r="BX1328" s="110" t="s">
        <v>14</v>
      </c>
      <c r="BY1328" s="110" t="e">
        <f>VLOOKUP(BO1328,#REF!,10,0)</f>
        <v>#REF!</v>
      </c>
      <c r="BZ1328" s="110"/>
    </row>
    <row r="1329" spans="1:78" x14ac:dyDescent="0.2">
      <c r="A1329" s="153" t="s">
        <v>3673</v>
      </c>
      <c r="B1329" s="153"/>
      <c r="C1329" s="100"/>
      <c r="D1329" s="68"/>
      <c r="AM1329"/>
      <c r="BO1329" s="154" t="s">
        <v>1071</v>
      </c>
      <c r="BP1329" s="154" t="s">
        <v>3512</v>
      </c>
      <c r="BQ1329" s="110" t="s">
        <v>5440</v>
      </c>
      <c r="BR1329" s="110" t="s">
        <v>5440</v>
      </c>
      <c r="BS1329" s="110" t="s">
        <v>5440</v>
      </c>
      <c r="BT1329" s="110" t="s">
        <v>5440</v>
      </c>
      <c r="BU1329" s="110" t="s">
        <v>5440</v>
      </c>
      <c r="BV1329" s="110" t="s">
        <v>5440</v>
      </c>
      <c r="BW1329" s="110" t="s">
        <v>5832</v>
      </c>
      <c r="BX1329" s="110" t="s">
        <v>14</v>
      </c>
      <c r="BY1329" s="110" t="e">
        <f>VLOOKUP(BO1329,#REF!,10,0)</f>
        <v>#REF!</v>
      </c>
      <c r="BZ1329" s="110"/>
    </row>
    <row r="1330" spans="1:78" x14ac:dyDescent="0.2">
      <c r="A1330" s="153" t="s">
        <v>3676</v>
      </c>
      <c r="B1330" s="153"/>
      <c r="C1330" s="100"/>
      <c r="D1330" s="68"/>
      <c r="AM1330"/>
      <c r="BO1330" s="154" t="s">
        <v>2004</v>
      </c>
      <c r="BP1330" s="154" t="s">
        <v>3512</v>
      </c>
      <c r="BQ1330" s="110" t="s">
        <v>5440</v>
      </c>
      <c r="BR1330" s="110" t="s">
        <v>5440</v>
      </c>
      <c r="BS1330" s="110" t="s">
        <v>5440</v>
      </c>
      <c r="BT1330" s="110" t="s">
        <v>5440</v>
      </c>
      <c r="BU1330" s="110" t="s">
        <v>5440</v>
      </c>
      <c r="BV1330" s="110" t="s">
        <v>5440</v>
      </c>
      <c r="BW1330" s="110" t="s">
        <v>5832</v>
      </c>
      <c r="BX1330" s="110" t="s">
        <v>14</v>
      </c>
      <c r="BY1330" s="110" t="e">
        <f>VLOOKUP(BO1330,#REF!,10,0)</f>
        <v>#REF!</v>
      </c>
      <c r="BZ1330" s="110"/>
    </row>
    <row r="1331" spans="1:78" x14ac:dyDescent="0.2">
      <c r="A1331" s="153" t="s">
        <v>3678</v>
      </c>
      <c r="B1331" s="153"/>
      <c r="C1331" s="100"/>
      <c r="D1331" s="68"/>
      <c r="AM1331"/>
      <c r="BO1331" s="154" t="s">
        <v>2321</v>
      </c>
      <c r="BP1331" s="154" t="s">
        <v>3512</v>
      </c>
      <c r="BQ1331" s="110" t="s">
        <v>5440</v>
      </c>
      <c r="BR1331" s="110" t="s">
        <v>5440</v>
      </c>
      <c r="BS1331" s="110" t="s">
        <v>5440</v>
      </c>
      <c r="BT1331" s="110" t="s">
        <v>5440</v>
      </c>
      <c r="BU1331" s="110" t="s">
        <v>5440</v>
      </c>
      <c r="BV1331" s="110" t="s">
        <v>5440</v>
      </c>
      <c r="BW1331" s="110" t="s">
        <v>5832</v>
      </c>
      <c r="BX1331" s="110" t="s">
        <v>14</v>
      </c>
      <c r="BY1331" s="110" t="e">
        <f>VLOOKUP(BO1331,#REF!,10,0)</f>
        <v>#REF!</v>
      </c>
      <c r="BZ1331" s="110"/>
    </row>
    <row r="1332" spans="1:78" x14ac:dyDescent="0.2">
      <c r="A1332" s="153" t="s">
        <v>3680</v>
      </c>
      <c r="B1332" s="153"/>
      <c r="C1332" s="100"/>
      <c r="D1332" s="68"/>
      <c r="AM1332"/>
      <c r="BO1332" s="154" t="s">
        <v>4456</v>
      </c>
      <c r="BP1332" s="154" t="s">
        <v>3512</v>
      </c>
      <c r="BQ1332" s="110" t="s">
        <v>5440</v>
      </c>
      <c r="BR1332" s="110" t="s">
        <v>5440</v>
      </c>
      <c r="BS1332" s="110" t="s">
        <v>5440</v>
      </c>
      <c r="BT1332" s="110" t="s">
        <v>5440</v>
      </c>
      <c r="BU1332" s="110" t="s">
        <v>5440</v>
      </c>
      <c r="BV1332" s="110" t="s">
        <v>5440</v>
      </c>
      <c r="BW1332" s="110" t="s">
        <v>5832</v>
      </c>
      <c r="BX1332" s="110" t="s">
        <v>14</v>
      </c>
      <c r="BY1332" s="110" t="e">
        <f>VLOOKUP(BO1332,#REF!,10,0)</f>
        <v>#REF!</v>
      </c>
      <c r="BZ1332" s="110"/>
    </row>
    <row r="1333" spans="1:78" x14ac:dyDescent="0.2">
      <c r="A1333" s="153" t="s">
        <v>3683</v>
      </c>
      <c r="B1333" s="153"/>
      <c r="C1333" s="100"/>
      <c r="D1333" s="68"/>
      <c r="AM1333"/>
      <c r="BO1333" s="154" t="s">
        <v>6502</v>
      </c>
      <c r="BP1333" s="154" t="s">
        <v>3512</v>
      </c>
      <c r="BQ1333" s="110" t="s">
        <v>5440</v>
      </c>
      <c r="BR1333" s="110" t="s">
        <v>5440</v>
      </c>
      <c r="BS1333" s="110" t="s">
        <v>5440</v>
      </c>
      <c r="BT1333" s="110" t="s">
        <v>5440</v>
      </c>
      <c r="BU1333" s="110" t="s">
        <v>5440</v>
      </c>
      <c r="BV1333" s="110" t="s">
        <v>5832</v>
      </c>
      <c r="BW1333" s="110" t="s">
        <v>5440</v>
      </c>
      <c r="BX1333" s="110" t="s">
        <v>14</v>
      </c>
      <c r="BY1333" s="110" t="e">
        <f>VLOOKUP(BO1333,#REF!,10,0)</f>
        <v>#REF!</v>
      </c>
      <c r="BZ1333" s="149"/>
    </row>
    <row r="1334" spans="1:78" x14ac:dyDescent="0.2">
      <c r="A1334" s="153" t="s">
        <v>3686</v>
      </c>
      <c r="B1334" s="153"/>
      <c r="C1334" s="100"/>
      <c r="D1334" s="68"/>
      <c r="AM1334"/>
      <c r="BO1334" s="154" t="s">
        <v>6503</v>
      </c>
      <c r="BP1334" s="154" t="s">
        <v>3512</v>
      </c>
      <c r="BQ1334" s="110" t="s">
        <v>5440</v>
      </c>
      <c r="BR1334" s="110" t="s">
        <v>5440</v>
      </c>
      <c r="BS1334" s="110" t="s">
        <v>5440</v>
      </c>
      <c r="BT1334" s="110" t="s">
        <v>5440</v>
      </c>
      <c r="BU1334" s="110" t="s">
        <v>5440</v>
      </c>
      <c r="BV1334" s="110" t="s">
        <v>5440</v>
      </c>
      <c r="BW1334" s="110" t="s">
        <v>5832</v>
      </c>
      <c r="BX1334" s="110" t="s">
        <v>14</v>
      </c>
      <c r="BY1334" s="110" t="e">
        <f>VLOOKUP(BO1334,#REF!,10,0)</f>
        <v>#REF!</v>
      </c>
      <c r="BZ1334" s="110"/>
    </row>
    <row r="1335" spans="1:78" x14ac:dyDescent="0.2">
      <c r="A1335" s="153" t="s">
        <v>3689</v>
      </c>
      <c r="B1335" s="153"/>
      <c r="C1335" s="100"/>
      <c r="D1335" s="68"/>
      <c r="AM1335"/>
      <c r="BO1335" s="154" t="s">
        <v>6504</v>
      </c>
      <c r="BP1335" s="154" t="s">
        <v>3512</v>
      </c>
      <c r="BQ1335" s="110" t="s">
        <v>5440</v>
      </c>
      <c r="BR1335" s="110" t="s">
        <v>5440</v>
      </c>
      <c r="BS1335" s="110" t="s">
        <v>5440</v>
      </c>
      <c r="BT1335" s="110" t="s">
        <v>5440</v>
      </c>
      <c r="BU1335" s="110" t="s">
        <v>5440</v>
      </c>
      <c r="BV1335" s="110" t="s">
        <v>5440</v>
      </c>
      <c r="BW1335" s="110" t="s">
        <v>5832</v>
      </c>
      <c r="BX1335" s="110" t="s">
        <v>14</v>
      </c>
      <c r="BY1335" s="110" t="e">
        <f>VLOOKUP(BO1335,#REF!,10,0)</f>
        <v>#REF!</v>
      </c>
      <c r="BZ1335" s="110"/>
    </row>
    <row r="1336" spans="1:78" x14ac:dyDescent="0.2">
      <c r="A1336" s="153" t="s">
        <v>3692</v>
      </c>
      <c r="B1336" s="153"/>
      <c r="C1336" s="100"/>
      <c r="D1336" s="68"/>
      <c r="AM1336"/>
      <c r="BO1336" s="154" t="s">
        <v>1868</v>
      </c>
      <c r="BP1336" s="154" t="s">
        <v>3512</v>
      </c>
      <c r="BQ1336" s="110" t="s">
        <v>5440</v>
      </c>
      <c r="BR1336" s="110" t="s">
        <v>5440</v>
      </c>
      <c r="BS1336" s="110" t="s">
        <v>5440</v>
      </c>
      <c r="BT1336" s="110" t="s">
        <v>5440</v>
      </c>
      <c r="BU1336" s="110" t="s">
        <v>5440</v>
      </c>
      <c r="BV1336" s="110" t="s">
        <v>5440</v>
      </c>
      <c r="BW1336" s="110" t="s">
        <v>5832</v>
      </c>
      <c r="BX1336" s="110" t="s">
        <v>14</v>
      </c>
      <c r="BY1336" s="110" t="e">
        <f>VLOOKUP(BO1336,#REF!,10,0)</f>
        <v>#REF!</v>
      </c>
      <c r="BZ1336" s="110"/>
    </row>
    <row r="1337" spans="1:78" x14ac:dyDescent="0.2">
      <c r="A1337" s="153" t="s">
        <v>3694</v>
      </c>
      <c r="B1337" s="153"/>
      <c r="C1337" s="100"/>
      <c r="D1337" s="68"/>
      <c r="AM1337"/>
      <c r="BO1337" s="154" t="s">
        <v>393</v>
      </c>
      <c r="BP1337" s="154" t="s">
        <v>3512</v>
      </c>
      <c r="BQ1337" s="110" t="s">
        <v>5440</v>
      </c>
      <c r="BR1337" s="110" t="s">
        <v>5440</v>
      </c>
      <c r="BS1337" s="110" t="s">
        <v>5440</v>
      </c>
      <c r="BT1337" s="110" t="s">
        <v>5440</v>
      </c>
      <c r="BU1337" s="110" t="s">
        <v>5440</v>
      </c>
      <c r="BV1337" s="110" t="s">
        <v>5440</v>
      </c>
      <c r="BW1337" s="110" t="s">
        <v>5832</v>
      </c>
      <c r="BX1337" s="110" t="s">
        <v>14</v>
      </c>
      <c r="BY1337" s="110" t="e">
        <f>VLOOKUP(BO1337,#REF!,10,0)</f>
        <v>#REF!</v>
      </c>
      <c r="BZ1337" s="110"/>
    </row>
    <row r="1338" spans="1:78" x14ac:dyDescent="0.2">
      <c r="A1338" s="153" t="s">
        <v>3697</v>
      </c>
      <c r="B1338" s="153"/>
      <c r="C1338" s="100"/>
      <c r="D1338" s="68"/>
      <c r="AM1338"/>
      <c r="BO1338" s="154" t="s">
        <v>2984</v>
      </c>
      <c r="BP1338" s="154" t="s">
        <v>3512</v>
      </c>
      <c r="BQ1338" s="110" t="s">
        <v>5440</v>
      </c>
      <c r="BR1338" s="110" t="s">
        <v>5440</v>
      </c>
      <c r="BS1338" s="110" t="s">
        <v>5440</v>
      </c>
      <c r="BT1338" s="110" t="s">
        <v>5440</v>
      </c>
      <c r="BU1338" s="110" t="s">
        <v>5440</v>
      </c>
      <c r="BV1338" s="110" t="s">
        <v>5440</v>
      </c>
      <c r="BW1338" s="110" t="s">
        <v>5832</v>
      </c>
      <c r="BX1338" s="110" t="s">
        <v>14</v>
      </c>
      <c r="BY1338" s="110" t="e">
        <f>VLOOKUP(BO1338,#REF!,10,0)</f>
        <v>#REF!</v>
      </c>
      <c r="BZ1338" s="110"/>
    </row>
    <row r="1339" spans="1:78" x14ac:dyDescent="0.2">
      <c r="A1339" s="153" t="s">
        <v>3699</v>
      </c>
      <c r="B1339" s="153"/>
      <c r="C1339" s="100"/>
      <c r="D1339" s="68"/>
      <c r="AM1339"/>
      <c r="BO1339" s="154" t="s">
        <v>2654</v>
      </c>
      <c r="BP1339" s="154" t="s">
        <v>3512</v>
      </c>
      <c r="BQ1339" s="110" t="s">
        <v>5440</v>
      </c>
      <c r="BR1339" s="110" t="s">
        <v>5440</v>
      </c>
      <c r="BS1339" s="110" t="s">
        <v>5440</v>
      </c>
      <c r="BT1339" s="110" t="s">
        <v>5440</v>
      </c>
      <c r="BU1339" s="110" t="s">
        <v>5440</v>
      </c>
      <c r="BV1339" s="110" t="s">
        <v>5440</v>
      </c>
      <c r="BW1339" s="110" t="s">
        <v>5832</v>
      </c>
      <c r="BX1339" s="110" t="s">
        <v>14</v>
      </c>
      <c r="BY1339" s="110" t="e">
        <f>VLOOKUP(BO1339,#REF!,10,0)</f>
        <v>#REF!</v>
      </c>
      <c r="BZ1339" s="110"/>
    </row>
    <row r="1340" spans="1:78" x14ac:dyDescent="0.2">
      <c r="A1340" s="153" t="s">
        <v>3702</v>
      </c>
      <c r="B1340" s="153"/>
      <c r="C1340" s="100"/>
      <c r="D1340" s="68"/>
      <c r="AM1340"/>
      <c r="BO1340" s="154" t="s">
        <v>2324</v>
      </c>
      <c r="BP1340" s="154" t="s">
        <v>3512</v>
      </c>
      <c r="BQ1340" s="110" t="s">
        <v>5440</v>
      </c>
      <c r="BR1340" s="110" t="s">
        <v>5440</v>
      </c>
      <c r="BS1340" s="110" t="s">
        <v>5440</v>
      </c>
      <c r="BT1340" s="110" t="s">
        <v>5440</v>
      </c>
      <c r="BU1340" s="110" t="s">
        <v>5440</v>
      </c>
      <c r="BV1340" s="110" t="s">
        <v>5440</v>
      </c>
      <c r="BW1340" s="110" t="s">
        <v>5832</v>
      </c>
      <c r="BX1340" s="110" t="s">
        <v>14</v>
      </c>
      <c r="BY1340" s="110" t="e">
        <f>VLOOKUP(BO1340,#REF!,10,0)</f>
        <v>#REF!</v>
      </c>
      <c r="BZ1340" s="110"/>
    </row>
    <row r="1341" spans="1:78" x14ac:dyDescent="0.2">
      <c r="A1341" s="153" t="s">
        <v>3704</v>
      </c>
      <c r="B1341" s="153"/>
      <c r="C1341" s="100"/>
      <c r="D1341" s="68"/>
      <c r="AM1341"/>
      <c r="BO1341" s="154" t="s">
        <v>1865</v>
      </c>
      <c r="BP1341" s="154" t="s">
        <v>3512</v>
      </c>
      <c r="BQ1341" s="110" t="s">
        <v>5440</v>
      </c>
      <c r="BR1341" s="110" t="s">
        <v>5440</v>
      </c>
      <c r="BS1341" s="110" t="s">
        <v>5440</v>
      </c>
      <c r="BT1341" s="110" t="s">
        <v>5440</v>
      </c>
      <c r="BU1341" s="110" t="s">
        <v>5440</v>
      </c>
      <c r="BV1341" s="110" t="s">
        <v>5440</v>
      </c>
      <c r="BW1341" s="110" t="s">
        <v>5832</v>
      </c>
      <c r="BX1341" s="110" t="s">
        <v>14</v>
      </c>
      <c r="BY1341" s="110" t="e">
        <f>VLOOKUP(BO1341,#REF!,10,0)</f>
        <v>#REF!</v>
      </c>
      <c r="BZ1341" s="110"/>
    </row>
    <row r="1342" spans="1:78" x14ac:dyDescent="0.2">
      <c r="A1342" s="153" t="s">
        <v>3707</v>
      </c>
      <c r="B1342" s="153"/>
      <c r="C1342" s="100"/>
      <c r="D1342" s="68"/>
      <c r="AM1342"/>
      <c r="BO1342" s="154" t="s">
        <v>2218</v>
      </c>
      <c r="BP1342" s="154" t="s">
        <v>3512</v>
      </c>
      <c r="BQ1342" s="110" t="s">
        <v>5440</v>
      </c>
      <c r="BR1342" s="110" t="s">
        <v>5440</v>
      </c>
      <c r="BS1342" s="110" t="s">
        <v>5440</v>
      </c>
      <c r="BT1342" s="110" t="s">
        <v>5440</v>
      </c>
      <c r="BU1342" s="110" t="s">
        <v>5440</v>
      </c>
      <c r="BV1342" s="110" t="s">
        <v>5440</v>
      </c>
      <c r="BW1342" s="110" t="s">
        <v>5832</v>
      </c>
      <c r="BX1342" s="110" t="s">
        <v>14</v>
      </c>
      <c r="BY1342" s="110" t="e">
        <f>VLOOKUP(BO1342,#REF!,10,0)</f>
        <v>#REF!</v>
      </c>
      <c r="BZ1342" s="110"/>
    </row>
    <row r="1343" spans="1:78" x14ac:dyDescent="0.2">
      <c r="A1343" s="153" t="s">
        <v>3710</v>
      </c>
      <c r="B1343" s="153"/>
      <c r="C1343" s="100"/>
      <c r="D1343" s="68"/>
      <c r="AM1343"/>
      <c r="BO1343" s="154" t="s">
        <v>1871</v>
      </c>
      <c r="BP1343" s="154" t="s">
        <v>3512</v>
      </c>
      <c r="BQ1343" s="110" t="s">
        <v>5440</v>
      </c>
      <c r="BR1343" s="110" t="s">
        <v>5440</v>
      </c>
      <c r="BS1343" s="110" t="s">
        <v>5440</v>
      </c>
      <c r="BT1343" s="110" t="s">
        <v>5440</v>
      </c>
      <c r="BU1343" s="110" t="s">
        <v>5440</v>
      </c>
      <c r="BV1343" s="110" t="s">
        <v>5440</v>
      </c>
      <c r="BW1343" s="110" t="s">
        <v>5832</v>
      </c>
      <c r="BX1343" s="110" t="s">
        <v>14</v>
      </c>
      <c r="BY1343" s="110" t="e">
        <f>VLOOKUP(BO1343,#REF!,10,0)</f>
        <v>#REF!</v>
      </c>
      <c r="BZ1343" s="110"/>
    </row>
    <row r="1344" spans="1:78" x14ac:dyDescent="0.2">
      <c r="A1344" s="153" t="s">
        <v>3712</v>
      </c>
      <c r="B1344" s="153"/>
      <c r="C1344" s="100"/>
      <c r="D1344" s="68"/>
      <c r="AM1344"/>
      <c r="BO1344" s="154" t="s">
        <v>1874</v>
      </c>
      <c r="BP1344" s="154" t="s">
        <v>3512</v>
      </c>
      <c r="BQ1344" s="110" t="s">
        <v>5440</v>
      </c>
      <c r="BR1344" s="110" t="s">
        <v>5440</v>
      </c>
      <c r="BS1344" s="110" t="s">
        <v>5440</v>
      </c>
      <c r="BT1344" s="110" t="s">
        <v>5440</v>
      </c>
      <c r="BU1344" s="110" t="s">
        <v>5440</v>
      </c>
      <c r="BV1344" s="110" t="s">
        <v>5440</v>
      </c>
      <c r="BW1344" s="110" t="s">
        <v>5832</v>
      </c>
      <c r="BX1344" s="110" t="s">
        <v>14</v>
      </c>
      <c r="BY1344" s="110" t="e">
        <f>VLOOKUP(BO1344,#REF!,10,0)</f>
        <v>#REF!</v>
      </c>
      <c r="BZ1344" s="110"/>
    </row>
    <row r="1345" spans="1:78" x14ac:dyDescent="0.2">
      <c r="A1345" s="153" t="s">
        <v>3714</v>
      </c>
      <c r="B1345" s="153"/>
      <c r="C1345" s="100"/>
      <c r="D1345" s="68"/>
      <c r="AM1345"/>
      <c r="BO1345" s="154" t="s">
        <v>2440</v>
      </c>
      <c r="BP1345" s="154" t="s">
        <v>3512</v>
      </c>
      <c r="BQ1345" s="110" t="s">
        <v>5440</v>
      </c>
      <c r="BR1345" s="110" t="s">
        <v>5440</v>
      </c>
      <c r="BS1345" s="110" t="s">
        <v>5440</v>
      </c>
      <c r="BT1345" s="110" t="s">
        <v>5440</v>
      </c>
      <c r="BU1345" s="110" t="s">
        <v>5440</v>
      </c>
      <c r="BV1345" s="110" t="s">
        <v>5440</v>
      </c>
      <c r="BW1345" s="110" t="s">
        <v>5832</v>
      </c>
      <c r="BX1345" s="110" t="s">
        <v>14</v>
      </c>
      <c r="BY1345" s="110" t="e">
        <f>VLOOKUP(BO1345,#REF!,10,0)</f>
        <v>#REF!</v>
      </c>
      <c r="BZ1345" s="110"/>
    </row>
    <row r="1346" spans="1:78" x14ac:dyDescent="0.2">
      <c r="A1346" s="153" t="s">
        <v>3716</v>
      </c>
      <c r="B1346" s="153"/>
      <c r="C1346" s="100"/>
      <c r="D1346" s="68"/>
      <c r="AM1346"/>
      <c r="BO1346" s="154" t="s">
        <v>2215</v>
      </c>
      <c r="BP1346" s="154" t="s">
        <v>3512</v>
      </c>
      <c r="BQ1346" s="110" t="s">
        <v>5440</v>
      </c>
      <c r="BR1346" s="110" t="s">
        <v>5440</v>
      </c>
      <c r="BS1346" s="110" t="s">
        <v>5440</v>
      </c>
      <c r="BT1346" s="110" t="s">
        <v>5440</v>
      </c>
      <c r="BU1346" s="110" t="s">
        <v>5440</v>
      </c>
      <c r="BV1346" s="110" t="s">
        <v>5440</v>
      </c>
      <c r="BW1346" s="110" t="s">
        <v>5832</v>
      </c>
      <c r="BX1346" s="110" t="s">
        <v>14</v>
      </c>
      <c r="BY1346" s="110" t="e">
        <f>VLOOKUP(BO1346,#REF!,10,0)</f>
        <v>#REF!</v>
      </c>
      <c r="BZ1346" s="110"/>
    </row>
    <row r="1347" spans="1:78" x14ac:dyDescent="0.2">
      <c r="A1347" s="153" t="s">
        <v>3718</v>
      </c>
      <c r="B1347" s="153"/>
      <c r="C1347" s="100"/>
      <c r="D1347" s="68"/>
      <c r="AM1347"/>
      <c r="BO1347" s="154" t="s">
        <v>2007</v>
      </c>
      <c r="BP1347" s="154" t="s">
        <v>3512</v>
      </c>
      <c r="BQ1347" s="110" t="s">
        <v>5440</v>
      </c>
      <c r="BR1347" s="110" t="s">
        <v>5440</v>
      </c>
      <c r="BS1347" s="110" t="s">
        <v>5440</v>
      </c>
      <c r="BT1347" s="110" t="s">
        <v>5440</v>
      </c>
      <c r="BU1347" s="110" t="s">
        <v>5440</v>
      </c>
      <c r="BV1347" s="110" t="s">
        <v>5440</v>
      </c>
      <c r="BW1347" s="110" t="s">
        <v>5832</v>
      </c>
      <c r="BX1347" s="110" t="s">
        <v>14</v>
      </c>
      <c r="BY1347" s="110" t="e">
        <f>VLOOKUP(BO1347,#REF!,10,0)</f>
        <v>#REF!</v>
      </c>
      <c r="BZ1347" s="110"/>
    </row>
    <row r="1348" spans="1:78" x14ac:dyDescent="0.2">
      <c r="A1348" s="153" t="s">
        <v>3720</v>
      </c>
      <c r="B1348" s="153"/>
      <c r="C1348" s="100"/>
      <c r="D1348" s="68"/>
      <c r="AM1348"/>
      <c r="BO1348" s="154" t="s">
        <v>3872</v>
      </c>
      <c r="BP1348" s="154" t="s">
        <v>3512</v>
      </c>
      <c r="BQ1348" s="110" t="s">
        <v>5440</v>
      </c>
      <c r="BR1348" s="110" t="s">
        <v>5440</v>
      </c>
      <c r="BS1348" s="110" t="s">
        <v>5440</v>
      </c>
      <c r="BT1348" s="110" t="s">
        <v>5440</v>
      </c>
      <c r="BU1348" s="110" t="s">
        <v>5440</v>
      </c>
      <c r="BV1348" s="110" t="s">
        <v>5440</v>
      </c>
      <c r="BW1348" s="110" t="s">
        <v>5832</v>
      </c>
      <c r="BX1348" s="110" t="s">
        <v>14</v>
      </c>
      <c r="BY1348" s="110" t="e">
        <f>VLOOKUP(BO1348,#REF!,10,0)</f>
        <v>#REF!</v>
      </c>
      <c r="BZ1348" s="110"/>
    </row>
    <row r="1349" spans="1:78" x14ac:dyDescent="0.2">
      <c r="A1349" s="153" t="s">
        <v>3723</v>
      </c>
      <c r="B1349" s="153"/>
      <c r="C1349" s="100"/>
      <c r="D1349" s="68"/>
      <c r="AM1349"/>
      <c r="BO1349" s="154" t="s">
        <v>6505</v>
      </c>
      <c r="BP1349" s="154" t="s">
        <v>5832</v>
      </c>
      <c r="BQ1349" s="110" t="s">
        <v>5440</v>
      </c>
      <c r="BR1349" s="110" t="s">
        <v>5440</v>
      </c>
      <c r="BS1349" s="110" t="s">
        <v>5832</v>
      </c>
      <c r="BT1349" s="110" t="s">
        <v>5832</v>
      </c>
      <c r="BU1349" s="110" t="s">
        <v>5440</v>
      </c>
      <c r="BV1349" s="110" t="s">
        <v>5440</v>
      </c>
      <c r="BW1349" s="110" t="s">
        <v>5440</v>
      </c>
      <c r="BX1349" s="110" t="s">
        <v>14</v>
      </c>
      <c r="BY1349" s="110" t="e">
        <f>VLOOKUP(BO1349,#REF!,10,0)</f>
        <v>#REF!</v>
      </c>
      <c r="BZ1349" s="110"/>
    </row>
    <row r="1350" spans="1:78" x14ac:dyDescent="0.2">
      <c r="A1350" s="153" t="s">
        <v>3726</v>
      </c>
      <c r="B1350" s="153"/>
      <c r="C1350" s="100"/>
      <c r="D1350" s="68"/>
      <c r="AM1350"/>
      <c r="BO1350" s="154" t="s">
        <v>6506</v>
      </c>
      <c r="BP1350" s="154" t="s">
        <v>3512</v>
      </c>
      <c r="BQ1350" s="110" t="s">
        <v>5440</v>
      </c>
      <c r="BR1350" s="110" t="s">
        <v>5440</v>
      </c>
      <c r="BS1350" s="110" t="s">
        <v>5440</v>
      </c>
      <c r="BT1350" s="110" t="s">
        <v>5440</v>
      </c>
      <c r="BU1350" s="110" t="s">
        <v>5440</v>
      </c>
      <c r="BV1350" s="110" t="s">
        <v>5440</v>
      </c>
      <c r="BW1350" s="110" t="s">
        <v>5832</v>
      </c>
      <c r="BX1350" s="110" t="s">
        <v>14</v>
      </c>
      <c r="BY1350" s="110" t="e">
        <f>VLOOKUP(BO1350,#REF!,10,0)</f>
        <v>#REF!</v>
      </c>
      <c r="BZ1350" s="110"/>
    </row>
    <row r="1351" spans="1:78" x14ac:dyDescent="0.2">
      <c r="A1351" s="153" t="s">
        <v>3729</v>
      </c>
      <c r="B1351" s="153"/>
      <c r="C1351" s="100"/>
      <c r="D1351" s="68"/>
      <c r="AM1351"/>
      <c r="BO1351" s="154" t="s">
        <v>2889</v>
      </c>
      <c r="BP1351" s="154" t="s">
        <v>3512</v>
      </c>
      <c r="BQ1351" s="110" t="s">
        <v>5440</v>
      </c>
      <c r="BR1351" s="110" t="s">
        <v>5440</v>
      </c>
      <c r="BS1351" s="110" t="s">
        <v>5440</v>
      </c>
      <c r="BT1351" s="110" t="s">
        <v>5440</v>
      </c>
      <c r="BU1351" s="110" t="s">
        <v>5440</v>
      </c>
      <c r="BV1351" s="110" t="s">
        <v>5440</v>
      </c>
      <c r="BW1351" s="110" t="s">
        <v>5832</v>
      </c>
      <c r="BX1351" s="110" t="s">
        <v>14</v>
      </c>
      <c r="BY1351" s="110" t="e">
        <f>VLOOKUP(BO1351,#REF!,10,0)</f>
        <v>#REF!</v>
      </c>
      <c r="BZ1351" s="110"/>
    </row>
    <row r="1352" spans="1:78" x14ac:dyDescent="0.2">
      <c r="A1352" s="153" t="s">
        <v>3732</v>
      </c>
      <c r="B1352" s="153"/>
      <c r="C1352" s="100"/>
      <c r="D1352" s="68"/>
      <c r="AM1352"/>
      <c r="BO1352" s="154" t="s">
        <v>371</v>
      </c>
      <c r="BP1352" s="154" t="s">
        <v>3512</v>
      </c>
      <c r="BQ1352" s="110" t="s">
        <v>5440</v>
      </c>
      <c r="BR1352" s="110" t="s">
        <v>5440</v>
      </c>
      <c r="BS1352" s="110" t="s">
        <v>5440</v>
      </c>
      <c r="BT1352" s="110" t="s">
        <v>5440</v>
      </c>
      <c r="BU1352" s="110" t="s">
        <v>5440</v>
      </c>
      <c r="BV1352" s="110" t="s">
        <v>5440</v>
      </c>
      <c r="BW1352" s="110" t="s">
        <v>5832</v>
      </c>
      <c r="BX1352" s="110" t="s">
        <v>14</v>
      </c>
      <c r="BY1352" s="110" t="e">
        <f>VLOOKUP(BO1352,#REF!,10,0)</f>
        <v>#REF!</v>
      </c>
      <c r="BZ1352" s="110"/>
    </row>
    <row r="1353" spans="1:78" x14ac:dyDescent="0.2">
      <c r="A1353" s="153" t="s">
        <v>3735</v>
      </c>
      <c r="B1353" s="153"/>
      <c r="C1353" s="100"/>
      <c r="D1353" s="68"/>
      <c r="AM1353"/>
      <c r="BO1353" s="154" t="s">
        <v>1362</v>
      </c>
      <c r="BP1353" s="154" t="s">
        <v>3512</v>
      </c>
      <c r="BQ1353" s="110" t="s">
        <v>5440</v>
      </c>
      <c r="BR1353" s="110" t="s">
        <v>5440</v>
      </c>
      <c r="BS1353" s="110" t="s">
        <v>5440</v>
      </c>
      <c r="BT1353" s="110" t="s">
        <v>5440</v>
      </c>
      <c r="BU1353" s="110" t="s">
        <v>5440</v>
      </c>
      <c r="BV1353" s="110" t="s">
        <v>5440</v>
      </c>
      <c r="BW1353" s="110" t="s">
        <v>5832</v>
      </c>
      <c r="BX1353" s="110" t="s">
        <v>14</v>
      </c>
      <c r="BY1353" s="110" t="e">
        <f>VLOOKUP(BO1353,#REF!,10,0)</f>
        <v>#REF!</v>
      </c>
      <c r="BZ1353" s="110"/>
    </row>
    <row r="1354" spans="1:78" x14ac:dyDescent="0.2">
      <c r="A1354" s="153" t="s">
        <v>3738</v>
      </c>
      <c r="B1354" s="153"/>
      <c r="C1354" s="100"/>
      <c r="D1354" s="68"/>
      <c r="AM1354"/>
      <c r="BO1354" s="154" t="s">
        <v>2010</v>
      </c>
      <c r="BP1354" s="154" t="s">
        <v>3512</v>
      </c>
      <c r="BQ1354" s="110" t="s">
        <v>5440</v>
      </c>
      <c r="BR1354" s="110" t="s">
        <v>5440</v>
      </c>
      <c r="BS1354" s="110" t="s">
        <v>5440</v>
      </c>
      <c r="BT1354" s="110" t="s">
        <v>5440</v>
      </c>
      <c r="BU1354" s="110" t="s">
        <v>5440</v>
      </c>
      <c r="BV1354" s="110" t="s">
        <v>5440</v>
      </c>
      <c r="BW1354" s="110" t="s">
        <v>5832</v>
      </c>
      <c r="BX1354" s="110" t="s">
        <v>14</v>
      </c>
      <c r="BY1354" s="110" t="e">
        <f>VLOOKUP(BO1354,#REF!,10,0)</f>
        <v>#REF!</v>
      </c>
      <c r="BZ1354" s="110"/>
    </row>
    <row r="1355" spans="1:78" x14ac:dyDescent="0.2">
      <c r="A1355" s="153" t="s">
        <v>3740</v>
      </c>
      <c r="B1355" s="153"/>
      <c r="C1355" s="100"/>
      <c r="D1355" s="68"/>
      <c r="AM1355"/>
      <c r="BO1355" s="154" t="s">
        <v>1694</v>
      </c>
      <c r="BP1355" s="154" t="s">
        <v>3512</v>
      </c>
      <c r="BQ1355" s="110" t="s">
        <v>5440</v>
      </c>
      <c r="BR1355" s="110" t="s">
        <v>5440</v>
      </c>
      <c r="BS1355" s="110" t="s">
        <v>5440</v>
      </c>
      <c r="BT1355" s="110" t="s">
        <v>5440</v>
      </c>
      <c r="BU1355" s="110" t="s">
        <v>5440</v>
      </c>
      <c r="BV1355" s="110" t="s">
        <v>5440</v>
      </c>
      <c r="BW1355" s="110" t="s">
        <v>5832</v>
      </c>
      <c r="BX1355" s="110" t="s">
        <v>14</v>
      </c>
      <c r="BY1355" s="110" t="e">
        <f>VLOOKUP(BO1355,#REF!,10,0)</f>
        <v>#REF!</v>
      </c>
      <c r="BZ1355" s="110"/>
    </row>
    <row r="1356" spans="1:78" x14ac:dyDescent="0.2">
      <c r="A1356" s="153" t="s">
        <v>3742</v>
      </c>
      <c r="B1356" s="153"/>
      <c r="C1356" s="100"/>
      <c r="D1356" s="68"/>
      <c r="AM1356"/>
      <c r="BO1356" s="154" t="s">
        <v>2657</v>
      </c>
      <c r="BP1356" s="154" t="s">
        <v>3512</v>
      </c>
      <c r="BQ1356" s="110" t="s">
        <v>5440</v>
      </c>
      <c r="BR1356" s="110" t="s">
        <v>5440</v>
      </c>
      <c r="BS1356" s="110" t="s">
        <v>5440</v>
      </c>
      <c r="BT1356" s="110" t="s">
        <v>5440</v>
      </c>
      <c r="BU1356" s="110" t="s">
        <v>5440</v>
      </c>
      <c r="BV1356" s="110" t="s">
        <v>5440</v>
      </c>
      <c r="BW1356" s="110" t="s">
        <v>5832</v>
      </c>
      <c r="BX1356" s="110" t="s">
        <v>14</v>
      </c>
      <c r="BY1356" s="110" t="e">
        <f>VLOOKUP(BO1356,#REF!,10,0)</f>
        <v>#REF!</v>
      </c>
      <c r="BZ1356" s="110"/>
    </row>
    <row r="1357" spans="1:78" x14ac:dyDescent="0.2">
      <c r="A1357" s="153" t="s">
        <v>3744</v>
      </c>
      <c r="B1357" s="153"/>
      <c r="C1357" s="100"/>
      <c r="D1357" s="68"/>
      <c r="AM1357"/>
      <c r="BO1357" s="154" t="s">
        <v>5983</v>
      </c>
      <c r="BP1357" s="154" t="s">
        <v>3512</v>
      </c>
      <c r="BQ1357" s="110" t="s">
        <v>5440</v>
      </c>
      <c r="BR1357" s="110" t="s">
        <v>5832</v>
      </c>
      <c r="BS1357" s="110" t="s">
        <v>5440</v>
      </c>
      <c r="BT1357" s="110" t="s">
        <v>5440</v>
      </c>
      <c r="BU1357" s="110" t="s">
        <v>5440</v>
      </c>
      <c r="BV1357" s="110" t="s">
        <v>5440</v>
      </c>
      <c r="BW1357" s="110" t="s">
        <v>5440</v>
      </c>
      <c r="BX1357" s="110" t="s">
        <v>14</v>
      </c>
      <c r="BY1357" s="110" t="e">
        <f>VLOOKUP(BO1357,#REF!,10,0)</f>
        <v>#REF!</v>
      </c>
      <c r="BZ1357" s="110"/>
    </row>
    <row r="1358" spans="1:78" x14ac:dyDescent="0.2">
      <c r="A1358" s="153" t="s">
        <v>3746</v>
      </c>
      <c r="B1358" s="153"/>
      <c r="C1358" s="100"/>
      <c r="D1358" s="68"/>
      <c r="AM1358"/>
      <c r="BO1358" s="154" t="s">
        <v>6507</v>
      </c>
      <c r="BP1358" s="154" t="s">
        <v>3512</v>
      </c>
      <c r="BQ1358" s="110" t="s">
        <v>5440</v>
      </c>
      <c r="BR1358" s="110" t="s">
        <v>5440</v>
      </c>
      <c r="BS1358" s="110" t="s">
        <v>5440</v>
      </c>
      <c r="BT1358" s="110" t="s">
        <v>5440</v>
      </c>
      <c r="BU1358" s="110" t="s">
        <v>5440</v>
      </c>
      <c r="BV1358" s="110" t="s">
        <v>5440</v>
      </c>
      <c r="BW1358" s="110" t="s">
        <v>5832</v>
      </c>
      <c r="BX1358" s="110" t="s">
        <v>14</v>
      </c>
      <c r="BY1358" s="110" t="e">
        <f>VLOOKUP(BO1358,#REF!,10,0)</f>
        <v>#REF!</v>
      </c>
      <c r="BZ1358" s="110"/>
    </row>
    <row r="1359" spans="1:78" x14ac:dyDescent="0.2">
      <c r="A1359" s="153" t="s">
        <v>3749</v>
      </c>
      <c r="B1359" s="153"/>
      <c r="C1359" s="100"/>
      <c r="D1359" s="68"/>
      <c r="AM1359"/>
      <c r="BO1359" s="154" t="s">
        <v>3227</v>
      </c>
      <c r="BP1359" s="154" t="s">
        <v>3512</v>
      </c>
      <c r="BQ1359" s="110" t="s">
        <v>5440</v>
      </c>
      <c r="BR1359" s="110" t="s">
        <v>5440</v>
      </c>
      <c r="BS1359" s="110" t="s">
        <v>5440</v>
      </c>
      <c r="BT1359" s="110" t="s">
        <v>5440</v>
      </c>
      <c r="BU1359" s="110" t="s">
        <v>5440</v>
      </c>
      <c r="BV1359" s="110" t="s">
        <v>5440</v>
      </c>
      <c r="BW1359" s="110" t="s">
        <v>5832</v>
      </c>
      <c r="BX1359" s="110" t="s">
        <v>14</v>
      </c>
      <c r="BY1359" s="110" t="e">
        <f>VLOOKUP(BO1359,#REF!,10,0)</f>
        <v>#REF!</v>
      </c>
      <c r="BZ1359" s="110"/>
    </row>
    <row r="1360" spans="1:78" x14ac:dyDescent="0.2">
      <c r="A1360" s="153" t="s">
        <v>3751</v>
      </c>
      <c r="B1360" s="153"/>
      <c r="C1360" s="100"/>
      <c r="D1360" s="68"/>
      <c r="AM1360"/>
      <c r="BO1360" s="154" t="s">
        <v>6508</v>
      </c>
      <c r="BP1360" s="154" t="s">
        <v>3512</v>
      </c>
      <c r="BQ1360" s="110" t="s">
        <v>5440</v>
      </c>
      <c r="BR1360" s="110" t="s">
        <v>5440</v>
      </c>
      <c r="BS1360" s="110" t="s">
        <v>5440</v>
      </c>
      <c r="BT1360" s="110" t="s">
        <v>5440</v>
      </c>
      <c r="BU1360" s="110" t="s">
        <v>5440</v>
      </c>
      <c r="BV1360" s="110" t="s">
        <v>5832</v>
      </c>
      <c r="BW1360" s="110" t="s">
        <v>5440</v>
      </c>
      <c r="BX1360" s="110" t="s">
        <v>14</v>
      </c>
      <c r="BY1360" s="110" t="e">
        <f>VLOOKUP(BO1360,#REF!,10,0)</f>
        <v>#REF!</v>
      </c>
      <c r="BZ1360" s="149"/>
    </row>
    <row r="1361" spans="1:78" x14ac:dyDescent="0.2">
      <c r="A1361" s="153" t="s">
        <v>3754</v>
      </c>
      <c r="B1361" s="153"/>
      <c r="C1361" s="100"/>
      <c r="D1361" s="68"/>
      <c r="AM1361"/>
      <c r="BO1361" s="154" t="s">
        <v>2327</v>
      </c>
      <c r="BP1361" s="154" t="s">
        <v>3512</v>
      </c>
      <c r="BQ1361" s="110" t="s">
        <v>5440</v>
      </c>
      <c r="BR1361" s="110" t="s">
        <v>5440</v>
      </c>
      <c r="BS1361" s="110" t="s">
        <v>5440</v>
      </c>
      <c r="BT1361" s="110" t="s">
        <v>5440</v>
      </c>
      <c r="BU1361" s="110" t="s">
        <v>5440</v>
      </c>
      <c r="BV1361" s="110" t="s">
        <v>5440</v>
      </c>
      <c r="BW1361" s="110" t="s">
        <v>5832</v>
      </c>
      <c r="BX1361" s="110" t="s">
        <v>14</v>
      </c>
      <c r="BY1361" s="110" t="e">
        <f>VLOOKUP(BO1361,#REF!,10,0)</f>
        <v>#REF!</v>
      </c>
      <c r="BZ1361" s="110"/>
    </row>
    <row r="1362" spans="1:78" x14ac:dyDescent="0.2">
      <c r="A1362" s="153" t="s">
        <v>3756</v>
      </c>
      <c r="B1362" s="153"/>
      <c r="C1362" s="100"/>
      <c r="D1362" s="68"/>
      <c r="AM1362"/>
      <c r="BO1362" s="154" t="s">
        <v>1728</v>
      </c>
      <c r="BP1362" s="154" t="s">
        <v>3512</v>
      </c>
      <c r="BQ1362" s="110" t="s">
        <v>5440</v>
      </c>
      <c r="BR1362" s="110" t="s">
        <v>5440</v>
      </c>
      <c r="BS1362" s="110" t="s">
        <v>5440</v>
      </c>
      <c r="BT1362" s="110" t="s">
        <v>5440</v>
      </c>
      <c r="BU1362" s="110" t="s">
        <v>5440</v>
      </c>
      <c r="BV1362" s="110" t="s">
        <v>5832</v>
      </c>
      <c r="BW1362" s="110" t="s">
        <v>5440</v>
      </c>
      <c r="BX1362" s="110" t="s">
        <v>14</v>
      </c>
      <c r="BY1362" s="110" t="e">
        <f>VLOOKUP(BO1362,#REF!,10,0)</f>
        <v>#REF!</v>
      </c>
      <c r="BZ1362" s="149"/>
    </row>
    <row r="1363" spans="1:78" x14ac:dyDescent="0.2">
      <c r="A1363" s="153" t="s">
        <v>3758</v>
      </c>
      <c r="B1363" s="153"/>
      <c r="C1363" s="100"/>
      <c r="D1363" s="68"/>
      <c r="AM1363"/>
      <c r="BO1363" s="154" t="s">
        <v>4073</v>
      </c>
      <c r="BP1363" s="154" t="s">
        <v>3512</v>
      </c>
      <c r="BQ1363" s="110" t="s">
        <v>5440</v>
      </c>
      <c r="BR1363" s="110" t="s">
        <v>5440</v>
      </c>
      <c r="BS1363" s="110" t="s">
        <v>5440</v>
      </c>
      <c r="BT1363" s="110" t="s">
        <v>5440</v>
      </c>
      <c r="BU1363" s="110" t="s">
        <v>5440</v>
      </c>
      <c r="BV1363" s="110" t="s">
        <v>5440</v>
      </c>
      <c r="BW1363" s="110" t="s">
        <v>5832</v>
      </c>
      <c r="BX1363" s="110" t="s">
        <v>14</v>
      </c>
      <c r="BY1363" s="110" t="e">
        <f>VLOOKUP(BO1363,#REF!,10,0)</f>
        <v>#REF!</v>
      </c>
      <c r="BZ1363" s="110"/>
    </row>
    <row r="1364" spans="1:78" x14ac:dyDescent="0.2">
      <c r="A1364" s="153" t="s">
        <v>3762</v>
      </c>
      <c r="B1364" s="153"/>
      <c r="C1364" s="100"/>
      <c r="D1364" s="68"/>
      <c r="AM1364"/>
      <c r="BO1364" s="154" t="s">
        <v>2013</v>
      </c>
      <c r="BP1364" s="154" t="s">
        <v>3512</v>
      </c>
      <c r="BQ1364" s="110" t="s">
        <v>5440</v>
      </c>
      <c r="BR1364" s="110" t="s">
        <v>5440</v>
      </c>
      <c r="BS1364" s="110" t="s">
        <v>5440</v>
      </c>
      <c r="BT1364" s="110" t="s">
        <v>5440</v>
      </c>
      <c r="BU1364" s="110" t="s">
        <v>5440</v>
      </c>
      <c r="BV1364" s="110" t="s">
        <v>5440</v>
      </c>
      <c r="BW1364" s="110" t="s">
        <v>5832</v>
      </c>
      <c r="BX1364" s="110" t="s">
        <v>14</v>
      </c>
      <c r="BY1364" s="110" t="e">
        <f>VLOOKUP(BO1364,#REF!,10,0)</f>
        <v>#REF!</v>
      </c>
      <c r="BZ1364" s="110"/>
    </row>
    <row r="1365" spans="1:78" x14ac:dyDescent="0.2">
      <c r="A1365" s="153" t="s">
        <v>3765</v>
      </c>
      <c r="B1365" s="153"/>
      <c r="C1365" s="100"/>
      <c r="D1365" s="68"/>
      <c r="AM1365"/>
      <c r="BO1365" s="154" t="s">
        <v>1074</v>
      </c>
      <c r="BP1365" s="154" t="s">
        <v>3512</v>
      </c>
      <c r="BQ1365" s="110" t="s">
        <v>5440</v>
      </c>
      <c r="BR1365" s="110" t="s">
        <v>5440</v>
      </c>
      <c r="BS1365" s="110" t="s">
        <v>5440</v>
      </c>
      <c r="BT1365" s="110" t="s">
        <v>5440</v>
      </c>
      <c r="BU1365" s="110" t="s">
        <v>5440</v>
      </c>
      <c r="BV1365" s="110" t="s">
        <v>5440</v>
      </c>
      <c r="BW1365" s="110" t="s">
        <v>5832</v>
      </c>
      <c r="BX1365" s="110" t="s">
        <v>14</v>
      </c>
      <c r="BY1365" s="110" t="e">
        <f>VLOOKUP(BO1365,#REF!,10,0)</f>
        <v>#REF!</v>
      </c>
      <c r="BZ1365" s="110"/>
    </row>
    <row r="1366" spans="1:78" x14ac:dyDescent="0.2">
      <c r="A1366" s="153" t="s">
        <v>3768</v>
      </c>
      <c r="B1366" s="153"/>
      <c r="C1366" s="100"/>
      <c r="D1366" s="68"/>
      <c r="AM1366"/>
      <c r="BO1366" s="154" t="s">
        <v>2987</v>
      </c>
      <c r="BP1366" s="154" t="s">
        <v>3512</v>
      </c>
      <c r="BQ1366" s="110" t="s">
        <v>5440</v>
      </c>
      <c r="BR1366" s="110" t="s">
        <v>5440</v>
      </c>
      <c r="BS1366" s="110" t="s">
        <v>5440</v>
      </c>
      <c r="BT1366" s="110" t="s">
        <v>5440</v>
      </c>
      <c r="BU1366" s="110" t="s">
        <v>5440</v>
      </c>
      <c r="BV1366" s="110" t="s">
        <v>5440</v>
      </c>
      <c r="BW1366" s="110" t="s">
        <v>5832</v>
      </c>
      <c r="BX1366" s="110" t="s">
        <v>14</v>
      </c>
      <c r="BY1366" s="110" t="e">
        <f>VLOOKUP(BO1366,#REF!,10,0)</f>
        <v>#REF!</v>
      </c>
      <c r="BZ1366" s="110"/>
    </row>
    <row r="1367" spans="1:78" x14ac:dyDescent="0.2">
      <c r="A1367" s="153" t="s">
        <v>3771</v>
      </c>
      <c r="B1367" s="153"/>
      <c r="C1367" s="100"/>
      <c r="D1367" s="68"/>
      <c r="AM1367"/>
      <c r="BO1367" s="154" t="s">
        <v>2102</v>
      </c>
      <c r="BP1367" s="154" t="s">
        <v>3512</v>
      </c>
      <c r="BQ1367" s="110" t="s">
        <v>5440</v>
      </c>
      <c r="BR1367" s="110" t="s">
        <v>5440</v>
      </c>
      <c r="BS1367" s="110" t="s">
        <v>5440</v>
      </c>
      <c r="BT1367" s="110" t="s">
        <v>5440</v>
      </c>
      <c r="BU1367" s="110" t="s">
        <v>5440</v>
      </c>
      <c r="BV1367" s="110" t="s">
        <v>5440</v>
      </c>
      <c r="BW1367" s="110" t="s">
        <v>5832</v>
      </c>
      <c r="BX1367" s="110" t="s">
        <v>14</v>
      </c>
      <c r="BY1367" s="110" t="e">
        <f>VLOOKUP(BO1367,#REF!,10,0)</f>
        <v>#REF!</v>
      </c>
      <c r="BZ1367" s="110"/>
    </row>
    <row r="1368" spans="1:78" x14ac:dyDescent="0.2">
      <c r="A1368" s="153" t="s">
        <v>3774</v>
      </c>
      <c r="B1368" s="153"/>
      <c r="C1368" s="100"/>
      <c r="D1368" s="68"/>
      <c r="AM1368"/>
      <c r="BO1368" s="154" t="s">
        <v>1877</v>
      </c>
      <c r="BP1368" s="154" t="s">
        <v>3512</v>
      </c>
      <c r="BQ1368" s="110" t="s">
        <v>5440</v>
      </c>
      <c r="BR1368" s="110" t="s">
        <v>5440</v>
      </c>
      <c r="BS1368" s="110" t="s">
        <v>5440</v>
      </c>
      <c r="BT1368" s="110" t="s">
        <v>5440</v>
      </c>
      <c r="BU1368" s="110" t="s">
        <v>5440</v>
      </c>
      <c r="BV1368" s="110" t="s">
        <v>5440</v>
      </c>
      <c r="BW1368" s="110" t="s">
        <v>5832</v>
      </c>
      <c r="BX1368" s="110" t="s">
        <v>14</v>
      </c>
      <c r="BY1368" s="110" t="e">
        <f>VLOOKUP(BO1368,#REF!,10,0)</f>
        <v>#REF!</v>
      </c>
      <c r="BZ1368" s="110"/>
    </row>
    <row r="1369" spans="1:78" x14ac:dyDescent="0.2">
      <c r="A1369" s="153" t="s">
        <v>3776</v>
      </c>
      <c r="B1369" s="153"/>
      <c r="C1369" s="100"/>
      <c r="D1369" s="68"/>
      <c r="AM1369"/>
      <c r="BO1369" s="154" t="s">
        <v>670</v>
      </c>
      <c r="BP1369" s="154" t="s">
        <v>3512</v>
      </c>
      <c r="BQ1369" s="110" t="s">
        <v>5440</v>
      </c>
      <c r="BR1369" s="110" t="s">
        <v>5440</v>
      </c>
      <c r="BS1369" s="110" t="s">
        <v>5440</v>
      </c>
      <c r="BT1369" s="110" t="s">
        <v>5440</v>
      </c>
      <c r="BU1369" s="110" t="s">
        <v>5440</v>
      </c>
      <c r="BV1369" s="110" t="s">
        <v>5440</v>
      </c>
      <c r="BW1369" s="110" t="s">
        <v>5832</v>
      </c>
      <c r="BX1369" s="110" t="s">
        <v>14</v>
      </c>
      <c r="BY1369" s="110" t="e">
        <f>VLOOKUP(BO1369,#REF!,10,0)</f>
        <v>#REF!</v>
      </c>
      <c r="BZ1369" s="110"/>
    </row>
    <row r="1370" spans="1:78" x14ac:dyDescent="0.2">
      <c r="A1370" s="153" t="s">
        <v>3779</v>
      </c>
      <c r="B1370" s="153"/>
      <c r="C1370" s="100"/>
      <c r="D1370" s="68"/>
      <c r="AM1370"/>
      <c r="BO1370" s="154" t="s">
        <v>2825</v>
      </c>
      <c r="BP1370" s="154" t="s">
        <v>3512</v>
      </c>
      <c r="BQ1370" s="110" t="s">
        <v>5440</v>
      </c>
      <c r="BR1370" s="110" t="s">
        <v>5440</v>
      </c>
      <c r="BS1370" s="110" t="s">
        <v>5440</v>
      </c>
      <c r="BT1370" s="110" t="s">
        <v>5440</v>
      </c>
      <c r="BU1370" s="110" t="s">
        <v>5440</v>
      </c>
      <c r="BV1370" s="110" t="s">
        <v>5440</v>
      </c>
      <c r="BW1370" s="110" t="s">
        <v>5832</v>
      </c>
      <c r="BX1370" s="110" t="s">
        <v>14</v>
      </c>
      <c r="BY1370" s="110" t="e">
        <f>VLOOKUP(BO1370,#REF!,10,0)</f>
        <v>#REF!</v>
      </c>
      <c r="BZ1370" s="110"/>
    </row>
    <row r="1371" spans="1:78" x14ac:dyDescent="0.2">
      <c r="A1371" s="153" t="s">
        <v>3781</v>
      </c>
      <c r="B1371" s="153"/>
      <c r="C1371" s="100"/>
      <c r="D1371" s="68"/>
      <c r="AM1371"/>
      <c r="BO1371" s="154" t="s">
        <v>2660</v>
      </c>
      <c r="BP1371" s="154" t="s">
        <v>3512</v>
      </c>
      <c r="BQ1371" s="110" t="s">
        <v>5440</v>
      </c>
      <c r="BR1371" s="110" t="s">
        <v>5440</v>
      </c>
      <c r="BS1371" s="110" t="s">
        <v>5440</v>
      </c>
      <c r="BT1371" s="110" t="s">
        <v>5440</v>
      </c>
      <c r="BU1371" s="110" t="s">
        <v>5440</v>
      </c>
      <c r="BV1371" s="110" t="s">
        <v>5440</v>
      </c>
      <c r="BW1371" s="110" t="s">
        <v>5832</v>
      </c>
      <c r="BX1371" s="110" t="s">
        <v>14</v>
      </c>
      <c r="BY1371" s="110" t="e">
        <f>VLOOKUP(BO1371,#REF!,10,0)</f>
        <v>#REF!</v>
      </c>
      <c r="BZ1371" s="110"/>
    </row>
    <row r="1372" spans="1:78" x14ac:dyDescent="0.2">
      <c r="A1372" s="153" t="s">
        <v>3784</v>
      </c>
      <c r="B1372" s="153"/>
      <c r="C1372" s="100"/>
      <c r="D1372" s="68"/>
      <c r="AM1372"/>
      <c r="BO1372" s="154" t="s">
        <v>6509</v>
      </c>
      <c r="BP1372" s="154" t="s">
        <v>3512</v>
      </c>
      <c r="BQ1372" s="110" t="s">
        <v>5440</v>
      </c>
      <c r="BR1372" s="110" t="s">
        <v>5440</v>
      </c>
      <c r="BS1372" s="110" t="s">
        <v>5440</v>
      </c>
      <c r="BT1372" s="110" t="s">
        <v>5440</v>
      </c>
      <c r="BU1372" s="110" t="s">
        <v>5440</v>
      </c>
      <c r="BV1372" s="110" t="s">
        <v>5440</v>
      </c>
      <c r="BW1372" s="110" t="s">
        <v>5832</v>
      </c>
      <c r="BX1372" s="110" t="s">
        <v>14</v>
      </c>
      <c r="BY1372" s="110" t="e">
        <f>VLOOKUP(BO1372,#REF!,10,0)</f>
        <v>#REF!</v>
      </c>
      <c r="BZ1372" s="110"/>
    </row>
    <row r="1373" spans="1:78" x14ac:dyDescent="0.2">
      <c r="A1373" s="153" t="s">
        <v>3787</v>
      </c>
      <c r="B1373" s="153"/>
      <c r="C1373" s="100"/>
      <c r="D1373" s="68"/>
      <c r="AM1373"/>
      <c r="BO1373" s="154" t="s">
        <v>1880</v>
      </c>
      <c r="BP1373" s="154" t="s">
        <v>3512</v>
      </c>
      <c r="BQ1373" s="110" t="s">
        <v>5440</v>
      </c>
      <c r="BR1373" s="110" t="s">
        <v>5440</v>
      </c>
      <c r="BS1373" s="110" t="s">
        <v>5440</v>
      </c>
      <c r="BT1373" s="110" t="s">
        <v>5440</v>
      </c>
      <c r="BU1373" s="110" t="s">
        <v>5440</v>
      </c>
      <c r="BV1373" s="110" t="s">
        <v>5440</v>
      </c>
      <c r="BW1373" s="110" t="s">
        <v>5832</v>
      </c>
      <c r="BX1373" s="110" t="s">
        <v>14</v>
      </c>
      <c r="BY1373" s="110" t="e">
        <f>VLOOKUP(BO1373,#REF!,10,0)</f>
        <v>#REF!</v>
      </c>
      <c r="BZ1373" s="110"/>
    </row>
    <row r="1374" spans="1:78" x14ac:dyDescent="0.2">
      <c r="A1374" s="153" t="s">
        <v>3790</v>
      </c>
      <c r="B1374" s="153"/>
      <c r="C1374" s="100"/>
      <c r="D1374" s="68"/>
      <c r="AM1374"/>
      <c r="BO1374" s="154" t="s">
        <v>1798</v>
      </c>
      <c r="BP1374" s="154" t="s">
        <v>3512</v>
      </c>
      <c r="BQ1374" s="110" t="s">
        <v>5440</v>
      </c>
      <c r="BR1374" s="110" t="s">
        <v>5440</v>
      </c>
      <c r="BS1374" s="110" t="s">
        <v>5440</v>
      </c>
      <c r="BT1374" s="110" t="s">
        <v>5440</v>
      </c>
      <c r="BU1374" s="110" t="s">
        <v>5440</v>
      </c>
      <c r="BV1374" s="110" t="s">
        <v>5440</v>
      </c>
      <c r="BW1374" s="110" t="s">
        <v>5832</v>
      </c>
      <c r="BX1374" s="110" t="s">
        <v>14</v>
      </c>
      <c r="BY1374" s="110" t="e">
        <f>VLOOKUP(BO1374,#REF!,10,0)</f>
        <v>#REF!</v>
      </c>
      <c r="BZ1374" s="110"/>
    </row>
    <row r="1375" spans="1:78" x14ac:dyDescent="0.2">
      <c r="A1375" s="153" t="s">
        <v>3793</v>
      </c>
      <c r="B1375" s="153"/>
      <c r="C1375" s="100"/>
      <c r="D1375" s="68"/>
      <c r="AM1375"/>
      <c r="BO1375" s="154" t="s">
        <v>6510</v>
      </c>
      <c r="BP1375" s="154" t="s">
        <v>3512</v>
      </c>
      <c r="BQ1375" s="110" t="s">
        <v>5440</v>
      </c>
      <c r="BR1375" s="110" t="s">
        <v>5440</v>
      </c>
      <c r="BS1375" s="110" t="s">
        <v>5440</v>
      </c>
      <c r="BT1375" s="110" t="s">
        <v>5440</v>
      </c>
      <c r="BU1375" s="110" t="s">
        <v>5440</v>
      </c>
      <c r="BV1375" s="110" t="s">
        <v>5440</v>
      </c>
      <c r="BW1375" s="110" t="s">
        <v>5832</v>
      </c>
      <c r="BX1375" s="110" t="s">
        <v>14</v>
      </c>
      <c r="BY1375" s="110" t="e">
        <f>VLOOKUP(BO1375,#REF!,10,0)</f>
        <v>#REF!</v>
      </c>
      <c r="BZ1375" s="110"/>
    </row>
    <row r="1376" spans="1:78" x14ac:dyDescent="0.2">
      <c r="A1376" s="153" t="s">
        <v>3795</v>
      </c>
      <c r="B1376" s="153"/>
      <c r="C1376" s="100"/>
      <c r="D1376" s="68"/>
      <c r="AM1376"/>
      <c r="BO1376" s="154" t="s">
        <v>1883</v>
      </c>
      <c r="BP1376" s="154" t="s">
        <v>3512</v>
      </c>
      <c r="BQ1376" s="110" t="s">
        <v>5440</v>
      </c>
      <c r="BR1376" s="110" t="s">
        <v>5440</v>
      </c>
      <c r="BS1376" s="110" t="s">
        <v>5440</v>
      </c>
      <c r="BT1376" s="110" t="s">
        <v>5440</v>
      </c>
      <c r="BU1376" s="110" t="s">
        <v>5440</v>
      </c>
      <c r="BV1376" s="110" t="s">
        <v>5440</v>
      </c>
      <c r="BW1376" s="110" t="s">
        <v>5832</v>
      </c>
      <c r="BX1376" s="110" t="s">
        <v>14</v>
      </c>
      <c r="BY1376" s="110" t="e">
        <f>VLOOKUP(BO1376,#REF!,10,0)</f>
        <v>#REF!</v>
      </c>
      <c r="BZ1376" s="110"/>
    </row>
    <row r="1377" spans="1:78" x14ac:dyDescent="0.2">
      <c r="A1377" s="153" t="s">
        <v>3797</v>
      </c>
      <c r="B1377" s="153"/>
      <c r="C1377" s="100"/>
      <c r="D1377" s="68"/>
      <c r="AM1377"/>
      <c r="BO1377" s="154" t="s">
        <v>1886</v>
      </c>
      <c r="BP1377" s="154" t="s">
        <v>3512</v>
      </c>
      <c r="BQ1377" s="110" t="s">
        <v>5440</v>
      </c>
      <c r="BR1377" s="110" t="s">
        <v>5440</v>
      </c>
      <c r="BS1377" s="110" t="s">
        <v>5440</v>
      </c>
      <c r="BT1377" s="110" t="s">
        <v>5440</v>
      </c>
      <c r="BU1377" s="110" t="s">
        <v>5440</v>
      </c>
      <c r="BV1377" s="110" t="s">
        <v>5440</v>
      </c>
      <c r="BW1377" s="110" t="s">
        <v>5832</v>
      </c>
      <c r="BX1377" s="110" t="s">
        <v>14</v>
      </c>
      <c r="BY1377" s="110" t="e">
        <f>VLOOKUP(BO1377,#REF!,10,0)</f>
        <v>#REF!</v>
      </c>
      <c r="BZ1377" s="110"/>
    </row>
    <row r="1378" spans="1:78" x14ac:dyDescent="0.2">
      <c r="A1378" s="153" t="s">
        <v>3799</v>
      </c>
      <c r="B1378" s="153"/>
      <c r="C1378" s="100"/>
      <c r="D1378" s="68"/>
      <c r="AM1378"/>
      <c r="BO1378" s="154" t="s">
        <v>6511</v>
      </c>
      <c r="BP1378" s="154" t="s">
        <v>3512</v>
      </c>
      <c r="BQ1378" s="110" t="s">
        <v>5440</v>
      </c>
      <c r="BR1378" s="110" t="s">
        <v>5440</v>
      </c>
      <c r="BS1378" s="110" t="s">
        <v>5440</v>
      </c>
      <c r="BT1378" s="110" t="s">
        <v>5440</v>
      </c>
      <c r="BU1378" s="110" t="s">
        <v>5440</v>
      </c>
      <c r="BV1378" s="110" t="s">
        <v>5440</v>
      </c>
      <c r="BW1378" s="110" t="s">
        <v>5832</v>
      </c>
      <c r="BX1378" s="110" t="s">
        <v>14</v>
      </c>
      <c r="BY1378" s="110" t="e">
        <f>VLOOKUP(BO1378,#REF!,10,0)</f>
        <v>#REF!</v>
      </c>
      <c r="BZ1378" s="110"/>
    </row>
    <row r="1379" spans="1:78" x14ac:dyDescent="0.2">
      <c r="A1379" s="153" t="s">
        <v>3801</v>
      </c>
      <c r="B1379" s="153"/>
      <c r="C1379" s="100"/>
      <c r="D1379" s="68"/>
      <c r="AM1379"/>
      <c r="BO1379" s="154" t="s">
        <v>2016</v>
      </c>
      <c r="BP1379" s="154" t="s">
        <v>3512</v>
      </c>
      <c r="BQ1379" s="110" t="s">
        <v>5440</v>
      </c>
      <c r="BR1379" s="110" t="s">
        <v>5440</v>
      </c>
      <c r="BS1379" s="110" t="s">
        <v>5440</v>
      </c>
      <c r="BT1379" s="110" t="s">
        <v>5440</v>
      </c>
      <c r="BU1379" s="110" t="s">
        <v>5440</v>
      </c>
      <c r="BV1379" s="110" t="s">
        <v>5440</v>
      </c>
      <c r="BW1379" s="110" t="s">
        <v>5832</v>
      </c>
      <c r="BX1379" s="110" t="s">
        <v>14</v>
      </c>
      <c r="BY1379" s="110" t="e">
        <f>VLOOKUP(BO1379,#REF!,10,0)</f>
        <v>#REF!</v>
      </c>
      <c r="BZ1379" s="110"/>
    </row>
    <row r="1380" spans="1:78" x14ac:dyDescent="0.2">
      <c r="A1380" s="153" t="s">
        <v>3803</v>
      </c>
      <c r="B1380" s="153"/>
      <c r="C1380" s="100"/>
      <c r="D1380" s="68"/>
      <c r="AM1380"/>
      <c r="BO1380" s="154" t="s">
        <v>507</v>
      </c>
      <c r="BP1380" s="154" t="s">
        <v>3512</v>
      </c>
      <c r="BQ1380" s="110" t="s">
        <v>5440</v>
      </c>
      <c r="BR1380" s="110" t="s">
        <v>5440</v>
      </c>
      <c r="BS1380" s="110" t="s">
        <v>5440</v>
      </c>
      <c r="BT1380" s="110" t="s">
        <v>5440</v>
      </c>
      <c r="BU1380" s="110" t="s">
        <v>5440</v>
      </c>
      <c r="BV1380" s="110" t="s">
        <v>5440</v>
      </c>
      <c r="BW1380" s="110" t="s">
        <v>5832</v>
      </c>
      <c r="BX1380" s="110" t="s">
        <v>14</v>
      </c>
      <c r="BY1380" s="110" t="e">
        <f>VLOOKUP(BO1380,#REF!,10,0)</f>
        <v>#REF!</v>
      </c>
      <c r="BZ1380" s="110"/>
    </row>
    <row r="1381" spans="1:78" x14ac:dyDescent="0.2">
      <c r="A1381" s="153" t="s">
        <v>3805</v>
      </c>
      <c r="B1381" s="153"/>
      <c r="C1381" s="100"/>
      <c r="D1381" s="68"/>
      <c r="AM1381"/>
      <c r="BO1381" s="154" t="s">
        <v>2828</v>
      </c>
      <c r="BP1381" s="154" t="s">
        <v>3512</v>
      </c>
      <c r="BQ1381" s="110" t="s">
        <v>5440</v>
      </c>
      <c r="BR1381" s="110" t="s">
        <v>5440</v>
      </c>
      <c r="BS1381" s="110" t="s">
        <v>5440</v>
      </c>
      <c r="BT1381" s="110" t="s">
        <v>5440</v>
      </c>
      <c r="BU1381" s="110" t="s">
        <v>5440</v>
      </c>
      <c r="BV1381" s="110" t="s">
        <v>5440</v>
      </c>
      <c r="BW1381" s="110" t="s">
        <v>5832</v>
      </c>
      <c r="BX1381" s="110" t="s">
        <v>14</v>
      </c>
      <c r="BY1381" s="110" t="e">
        <f>VLOOKUP(BO1381,#REF!,10,0)</f>
        <v>#REF!</v>
      </c>
      <c r="BZ1381" s="110"/>
    </row>
    <row r="1382" spans="1:78" x14ac:dyDescent="0.2">
      <c r="A1382" s="153" t="s">
        <v>3807</v>
      </c>
      <c r="B1382" s="153"/>
      <c r="C1382" s="100"/>
      <c r="D1382" s="68"/>
      <c r="AM1382"/>
      <c r="BO1382" s="154" t="s">
        <v>3230</v>
      </c>
      <c r="BP1382" s="154" t="s">
        <v>3512</v>
      </c>
      <c r="BQ1382" s="110" t="s">
        <v>5440</v>
      </c>
      <c r="BR1382" s="110" t="s">
        <v>5440</v>
      </c>
      <c r="BS1382" s="110" t="s">
        <v>5440</v>
      </c>
      <c r="BT1382" s="110" t="s">
        <v>5440</v>
      </c>
      <c r="BU1382" s="110" t="s">
        <v>5440</v>
      </c>
      <c r="BV1382" s="110" t="s">
        <v>5440</v>
      </c>
      <c r="BW1382" s="110" t="s">
        <v>5832</v>
      </c>
      <c r="BX1382" s="110" t="s">
        <v>14</v>
      </c>
      <c r="BY1382" s="110" t="e">
        <f>VLOOKUP(BO1382,#REF!,10,0)</f>
        <v>#REF!</v>
      </c>
      <c r="BZ1382" s="110"/>
    </row>
    <row r="1383" spans="1:78" x14ac:dyDescent="0.2">
      <c r="A1383" s="153" t="s">
        <v>3809</v>
      </c>
      <c r="B1383" s="153"/>
      <c r="C1383" s="100"/>
      <c r="D1383" s="68"/>
      <c r="AM1383"/>
      <c r="BO1383" s="154" t="s">
        <v>6512</v>
      </c>
      <c r="BP1383" s="154" t="s">
        <v>3512</v>
      </c>
      <c r="BQ1383" s="110" t="s">
        <v>5440</v>
      </c>
      <c r="BR1383" s="110" t="s">
        <v>5440</v>
      </c>
      <c r="BS1383" s="110" t="s">
        <v>5440</v>
      </c>
      <c r="BT1383" s="110" t="s">
        <v>5440</v>
      </c>
      <c r="BU1383" s="110" t="s">
        <v>5440</v>
      </c>
      <c r="BV1383" s="110" t="s">
        <v>5440</v>
      </c>
      <c r="BW1383" s="110" t="s">
        <v>5832</v>
      </c>
      <c r="BX1383" s="110" t="s">
        <v>14</v>
      </c>
      <c r="BY1383" s="110" t="e">
        <f>VLOOKUP(BO1383,#REF!,10,0)</f>
        <v>#REF!</v>
      </c>
      <c r="BZ1383" s="110"/>
    </row>
    <row r="1384" spans="1:78" x14ac:dyDescent="0.2">
      <c r="A1384" s="153" t="s">
        <v>3812</v>
      </c>
      <c r="B1384" s="153"/>
      <c r="C1384" s="100"/>
      <c r="D1384" s="68"/>
      <c r="AM1384"/>
      <c r="BO1384" s="154" t="s">
        <v>2221</v>
      </c>
      <c r="BP1384" s="154" t="s">
        <v>3512</v>
      </c>
      <c r="BQ1384" s="110" t="s">
        <v>5440</v>
      </c>
      <c r="BR1384" s="110" t="s">
        <v>5440</v>
      </c>
      <c r="BS1384" s="110" t="s">
        <v>5440</v>
      </c>
      <c r="BT1384" s="110" t="s">
        <v>5440</v>
      </c>
      <c r="BU1384" s="110" t="s">
        <v>5440</v>
      </c>
      <c r="BV1384" s="110" t="s">
        <v>5440</v>
      </c>
      <c r="BW1384" s="110" t="s">
        <v>5832</v>
      </c>
      <c r="BX1384" s="110" t="s">
        <v>14</v>
      </c>
      <c r="BY1384" s="110" t="e">
        <f>VLOOKUP(BO1384,#REF!,10,0)</f>
        <v>#REF!</v>
      </c>
      <c r="BZ1384" s="110"/>
    </row>
    <row r="1385" spans="1:78" x14ac:dyDescent="0.2">
      <c r="A1385" s="153" t="s">
        <v>3815</v>
      </c>
      <c r="B1385" s="153"/>
      <c r="C1385" s="100"/>
      <c r="D1385" s="68"/>
      <c r="AM1385"/>
      <c r="BO1385" s="154" t="s">
        <v>3042</v>
      </c>
      <c r="BP1385" s="154" t="s">
        <v>3512</v>
      </c>
      <c r="BQ1385" s="110" t="s">
        <v>5440</v>
      </c>
      <c r="BR1385" s="110" t="s">
        <v>5440</v>
      </c>
      <c r="BS1385" s="110" t="s">
        <v>5440</v>
      </c>
      <c r="BT1385" s="110" t="s">
        <v>5440</v>
      </c>
      <c r="BU1385" s="110" t="s">
        <v>5440</v>
      </c>
      <c r="BV1385" s="110" t="s">
        <v>5440</v>
      </c>
      <c r="BW1385" s="110" t="s">
        <v>5832</v>
      </c>
      <c r="BX1385" s="110" t="s">
        <v>14</v>
      </c>
      <c r="BY1385" s="110" t="e">
        <f>VLOOKUP(BO1385,#REF!,10,0)</f>
        <v>#REF!</v>
      </c>
      <c r="BZ1385" s="110"/>
    </row>
    <row r="1386" spans="1:78" x14ac:dyDescent="0.2">
      <c r="A1386" s="153" t="s">
        <v>3817</v>
      </c>
      <c r="B1386" s="153"/>
      <c r="C1386" s="100"/>
      <c r="D1386" s="68"/>
      <c r="AM1386"/>
      <c r="BO1386" s="154" t="s">
        <v>2019</v>
      </c>
      <c r="BP1386" s="154" t="s">
        <v>3512</v>
      </c>
      <c r="BQ1386" s="110" t="s">
        <v>5440</v>
      </c>
      <c r="BR1386" s="110" t="s">
        <v>5440</v>
      </c>
      <c r="BS1386" s="110" t="s">
        <v>5440</v>
      </c>
      <c r="BT1386" s="110" t="s">
        <v>5440</v>
      </c>
      <c r="BU1386" s="110" t="s">
        <v>5440</v>
      </c>
      <c r="BV1386" s="110" t="s">
        <v>5440</v>
      </c>
      <c r="BW1386" s="110" t="s">
        <v>5832</v>
      </c>
      <c r="BX1386" s="110" t="s">
        <v>14</v>
      </c>
      <c r="BY1386" s="110" t="e">
        <f>VLOOKUP(BO1386,#REF!,10,0)</f>
        <v>#REF!</v>
      </c>
      <c r="BZ1386" s="110"/>
    </row>
    <row r="1387" spans="1:78" x14ac:dyDescent="0.2">
      <c r="A1387" s="153" t="s">
        <v>3819</v>
      </c>
      <c r="B1387" s="153"/>
      <c r="C1387" s="100"/>
      <c r="D1387" s="68"/>
      <c r="AM1387"/>
      <c r="BO1387" s="154" t="s">
        <v>2663</v>
      </c>
      <c r="BP1387" s="154" t="s">
        <v>3512</v>
      </c>
      <c r="BQ1387" s="110" t="s">
        <v>5440</v>
      </c>
      <c r="BR1387" s="110" t="s">
        <v>5440</v>
      </c>
      <c r="BS1387" s="110" t="s">
        <v>5440</v>
      </c>
      <c r="BT1387" s="110" t="s">
        <v>5440</v>
      </c>
      <c r="BU1387" s="110" t="s">
        <v>5440</v>
      </c>
      <c r="BV1387" s="110" t="s">
        <v>5440</v>
      </c>
      <c r="BW1387" s="110" t="s">
        <v>5832</v>
      </c>
      <c r="BX1387" s="110" t="s">
        <v>14</v>
      </c>
      <c r="BY1387" s="110" t="e">
        <f>VLOOKUP(BO1387,#REF!,10,0)</f>
        <v>#REF!</v>
      </c>
      <c r="BZ1387" s="110"/>
    </row>
    <row r="1388" spans="1:78" x14ac:dyDescent="0.2">
      <c r="A1388" s="153" t="s">
        <v>3822</v>
      </c>
      <c r="B1388" s="153"/>
      <c r="C1388" s="100"/>
      <c r="D1388" s="68"/>
      <c r="AM1388"/>
      <c r="BO1388" s="154" t="s">
        <v>1532</v>
      </c>
      <c r="BP1388" s="154" t="s">
        <v>3512</v>
      </c>
      <c r="BQ1388" s="110" t="s">
        <v>5440</v>
      </c>
      <c r="BR1388" s="110" t="s">
        <v>5440</v>
      </c>
      <c r="BS1388" s="110" t="s">
        <v>5440</v>
      </c>
      <c r="BT1388" s="110" t="s">
        <v>5440</v>
      </c>
      <c r="BU1388" s="110" t="s">
        <v>5440</v>
      </c>
      <c r="BV1388" s="110" t="s">
        <v>5832</v>
      </c>
      <c r="BW1388" s="110" t="s">
        <v>5440</v>
      </c>
      <c r="BX1388" s="110" t="s">
        <v>14</v>
      </c>
      <c r="BY1388" s="110" t="e">
        <f>VLOOKUP(BO1388,#REF!,10,0)</f>
        <v>#REF!</v>
      </c>
      <c r="BZ1388" s="149"/>
    </row>
    <row r="1389" spans="1:78" x14ac:dyDescent="0.2">
      <c r="A1389" s="153" t="s">
        <v>3825</v>
      </c>
      <c r="B1389" s="153"/>
      <c r="C1389" s="100"/>
      <c r="D1389" s="68"/>
      <c r="AM1389"/>
      <c r="BO1389" s="154" t="s">
        <v>2666</v>
      </c>
      <c r="BP1389" s="154" t="s">
        <v>3512</v>
      </c>
      <c r="BQ1389" s="110" t="s">
        <v>5440</v>
      </c>
      <c r="BR1389" s="110" t="s">
        <v>5440</v>
      </c>
      <c r="BS1389" s="110" t="s">
        <v>5440</v>
      </c>
      <c r="BT1389" s="110" t="s">
        <v>5440</v>
      </c>
      <c r="BU1389" s="110" t="s">
        <v>5440</v>
      </c>
      <c r="BV1389" s="110" t="s">
        <v>5440</v>
      </c>
      <c r="BW1389" s="110" t="s">
        <v>5832</v>
      </c>
      <c r="BX1389" s="110" t="s">
        <v>14</v>
      </c>
      <c r="BY1389" s="110" t="e">
        <f>VLOOKUP(BO1389,#REF!,10,0)</f>
        <v>#REF!</v>
      </c>
      <c r="BZ1389" s="110"/>
    </row>
    <row r="1390" spans="1:78" x14ac:dyDescent="0.2">
      <c r="A1390" s="153" t="s">
        <v>3828</v>
      </c>
      <c r="B1390" s="153"/>
      <c r="C1390" s="100"/>
      <c r="D1390" s="68"/>
      <c r="AM1390"/>
      <c r="BO1390" s="154" t="s">
        <v>3809</v>
      </c>
      <c r="BP1390" s="154" t="s">
        <v>3512</v>
      </c>
      <c r="BQ1390" s="110" t="s">
        <v>5440</v>
      </c>
      <c r="BR1390" s="110" t="s">
        <v>5440</v>
      </c>
      <c r="BS1390" s="110" t="s">
        <v>5440</v>
      </c>
      <c r="BT1390" s="110" t="s">
        <v>5440</v>
      </c>
      <c r="BU1390" s="110" t="s">
        <v>5440</v>
      </c>
      <c r="BV1390" s="110" t="s">
        <v>5440</v>
      </c>
      <c r="BW1390" s="110" t="s">
        <v>5832</v>
      </c>
      <c r="BX1390" s="110" t="s">
        <v>14</v>
      </c>
      <c r="BY1390" s="110" t="e">
        <f>VLOOKUP(BO1390,#REF!,10,0)</f>
        <v>#REF!</v>
      </c>
      <c r="BZ1390" s="110"/>
    </row>
    <row r="1391" spans="1:78" x14ac:dyDescent="0.2">
      <c r="A1391" s="153" t="s">
        <v>3831</v>
      </c>
      <c r="B1391" s="153"/>
      <c r="C1391" s="100"/>
      <c r="D1391" s="68"/>
      <c r="AM1391"/>
      <c r="BO1391" s="154" t="s">
        <v>835</v>
      </c>
      <c r="BP1391" s="154" t="s">
        <v>3512</v>
      </c>
      <c r="BQ1391" s="110" t="s">
        <v>5440</v>
      </c>
      <c r="BR1391" s="110" t="s">
        <v>5440</v>
      </c>
      <c r="BS1391" s="110" t="s">
        <v>5440</v>
      </c>
      <c r="BT1391" s="110" t="s">
        <v>5440</v>
      </c>
      <c r="BU1391" s="110" t="s">
        <v>5440</v>
      </c>
      <c r="BV1391" s="110" t="s">
        <v>5440</v>
      </c>
      <c r="BW1391" s="110" t="s">
        <v>5832</v>
      </c>
      <c r="BX1391" s="110" t="s">
        <v>14</v>
      </c>
      <c r="BY1391" s="110" t="e">
        <f>VLOOKUP(BO1391,#REF!,10,0)</f>
        <v>#REF!</v>
      </c>
      <c r="BZ1391" s="110"/>
    </row>
    <row r="1392" spans="1:78" x14ac:dyDescent="0.2">
      <c r="A1392" s="153" t="s">
        <v>3833</v>
      </c>
      <c r="B1392" s="153"/>
      <c r="C1392" s="100"/>
      <c r="D1392" s="68"/>
      <c r="AM1392"/>
      <c r="BO1392" s="154" t="s">
        <v>5984</v>
      </c>
      <c r="BP1392" s="154" t="s">
        <v>3512</v>
      </c>
      <c r="BQ1392" s="110" t="s">
        <v>5440</v>
      </c>
      <c r="BR1392" s="110" t="s">
        <v>5832</v>
      </c>
      <c r="BS1392" s="110" t="s">
        <v>5440</v>
      </c>
      <c r="BT1392" s="110" t="s">
        <v>5440</v>
      </c>
      <c r="BU1392" s="110" t="s">
        <v>5440</v>
      </c>
      <c r="BV1392" s="110" t="s">
        <v>5440</v>
      </c>
      <c r="BW1392" s="110" t="s">
        <v>5440</v>
      </c>
      <c r="BX1392" s="110" t="s">
        <v>14</v>
      </c>
      <c r="BY1392" s="110" t="e">
        <f>VLOOKUP(BO1392,#REF!,10,0)</f>
        <v>#REF!</v>
      </c>
      <c r="BZ1392" s="110"/>
    </row>
    <row r="1393" spans="1:78" x14ac:dyDescent="0.2">
      <c r="A1393" s="153" t="s">
        <v>3835</v>
      </c>
      <c r="B1393" s="153"/>
      <c r="C1393" s="100"/>
      <c r="D1393" s="68"/>
      <c r="AM1393"/>
      <c r="BO1393" s="154" t="s">
        <v>6513</v>
      </c>
      <c r="BP1393" s="154" t="s">
        <v>5832</v>
      </c>
      <c r="BQ1393" s="110" t="s">
        <v>5440</v>
      </c>
      <c r="BR1393" s="110" t="s">
        <v>5440</v>
      </c>
      <c r="BS1393" s="110" t="s">
        <v>5832</v>
      </c>
      <c r="BT1393" s="110" t="s">
        <v>5832</v>
      </c>
      <c r="BU1393" s="110" t="s">
        <v>5440</v>
      </c>
      <c r="BV1393" s="110" t="s">
        <v>5440</v>
      </c>
      <c r="BW1393" s="110" t="s">
        <v>5440</v>
      </c>
      <c r="BX1393" s="110" t="s">
        <v>14</v>
      </c>
      <c r="BY1393" s="110" t="e">
        <f>VLOOKUP(BO1393,#REF!,10,0)</f>
        <v>#REF!</v>
      </c>
      <c r="BZ1393" s="110"/>
    </row>
    <row r="1394" spans="1:78" x14ac:dyDescent="0.2">
      <c r="A1394" s="153" t="s">
        <v>3837</v>
      </c>
      <c r="B1394" s="153"/>
      <c r="C1394" s="100"/>
      <c r="D1394" s="68"/>
      <c r="AM1394"/>
      <c r="BO1394" s="154" t="s">
        <v>3109</v>
      </c>
      <c r="BP1394" s="154" t="s">
        <v>3512</v>
      </c>
      <c r="BQ1394" s="110" t="s">
        <v>5440</v>
      </c>
      <c r="BR1394" s="110" t="s">
        <v>5440</v>
      </c>
      <c r="BS1394" s="110" t="s">
        <v>5440</v>
      </c>
      <c r="BT1394" s="110" t="s">
        <v>5440</v>
      </c>
      <c r="BU1394" s="110" t="s">
        <v>5440</v>
      </c>
      <c r="BV1394" s="110" t="s">
        <v>5440</v>
      </c>
      <c r="BW1394" s="110" t="s">
        <v>5832</v>
      </c>
      <c r="BX1394" s="110" t="s">
        <v>14</v>
      </c>
      <c r="BY1394" s="110" t="e">
        <f>VLOOKUP(BO1394,#REF!,10,0)</f>
        <v>#REF!</v>
      </c>
      <c r="BZ1394" s="110"/>
    </row>
    <row r="1395" spans="1:78" x14ac:dyDescent="0.2">
      <c r="A1395" s="153" t="s">
        <v>3840</v>
      </c>
      <c r="B1395" s="153"/>
      <c r="C1395" s="100"/>
      <c r="D1395" s="68"/>
      <c r="AM1395"/>
      <c r="BO1395" s="154" t="s">
        <v>6514</v>
      </c>
      <c r="BP1395" s="154" t="s">
        <v>3512</v>
      </c>
      <c r="BQ1395" s="110" t="s">
        <v>5440</v>
      </c>
      <c r="BR1395" s="110" t="s">
        <v>5440</v>
      </c>
      <c r="BS1395" s="110" t="s">
        <v>5440</v>
      </c>
      <c r="BT1395" s="110" t="s">
        <v>5440</v>
      </c>
      <c r="BU1395" s="110" t="s">
        <v>5440</v>
      </c>
      <c r="BV1395" s="110" t="s">
        <v>5440</v>
      </c>
      <c r="BW1395" s="110" t="s">
        <v>5832</v>
      </c>
      <c r="BX1395" s="110" t="s">
        <v>14</v>
      </c>
      <c r="BY1395" s="110" t="e">
        <f>VLOOKUP(BO1395,#REF!,10,0)</f>
        <v>#REF!</v>
      </c>
      <c r="BZ1395" s="110"/>
    </row>
    <row r="1396" spans="1:78" x14ac:dyDescent="0.2">
      <c r="A1396" s="153" t="s">
        <v>3843</v>
      </c>
      <c r="B1396" s="153"/>
      <c r="C1396" s="100"/>
      <c r="D1396" s="68"/>
      <c r="AM1396"/>
      <c r="BO1396" s="154" t="s">
        <v>3812</v>
      </c>
      <c r="BP1396" s="154" t="s">
        <v>3512</v>
      </c>
      <c r="BQ1396" s="110" t="s">
        <v>5440</v>
      </c>
      <c r="BR1396" s="110" t="s">
        <v>5440</v>
      </c>
      <c r="BS1396" s="110" t="s">
        <v>5440</v>
      </c>
      <c r="BT1396" s="110" t="s">
        <v>5440</v>
      </c>
      <c r="BU1396" s="110" t="s">
        <v>5440</v>
      </c>
      <c r="BV1396" s="110" t="s">
        <v>5440</v>
      </c>
      <c r="BW1396" s="110" t="s">
        <v>5832</v>
      </c>
      <c r="BX1396" s="110" t="s">
        <v>14</v>
      </c>
      <c r="BY1396" s="110" t="e">
        <f>VLOOKUP(BO1396,#REF!,10,0)</f>
        <v>#REF!</v>
      </c>
      <c r="BZ1396" s="110"/>
    </row>
    <row r="1397" spans="1:78" x14ac:dyDescent="0.2">
      <c r="A1397" s="153" t="s">
        <v>3846</v>
      </c>
      <c r="B1397" s="153"/>
      <c r="C1397" s="100"/>
      <c r="D1397" s="68"/>
      <c r="AM1397"/>
      <c r="BO1397" s="154" t="s">
        <v>1934</v>
      </c>
      <c r="BP1397" s="154" t="s">
        <v>3512</v>
      </c>
      <c r="BQ1397" s="110" t="s">
        <v>5440</v>
      </c>
      <c r="BR1397" s="110" t="s">
        <v>5440</v>
      </c>
      <c r="BS1397" s="110" t="s">
        <v>5440</v>
      </c>
      <c r="BT1397" s="110" t="s">
        <v>5440</v>
      </c>
      <c r="BU1397" s="110" t="s">
        <v>5440</v>
      </c>
      <c r="BV1397" s="110" t="s">
        <v>5440</v>
      </c>
      <c r="BW1397" s="110" t="s">
        <v>5832</v>
      </c>
      <c r="BX1397" s="110" t="s">
        <v>14</v>
      </c>
      <c r="BY1397" s="110" t="e">
        <f>VLOOKUP(BO1397,#REF!,10,0)</f>
        <v>#REF!</v>
      </c>
      <c r="BZ1397" s="110"/>
    </row>
    <row r="1398" spans="1:78" x14ac:dyDescent="0.2">
      <c r="A1398" s="153" t="s">
        <v>3848</v>
      </c>
      <c r="B1398" s="153"/>
      <c r="C1398" s="100"/>
      <c r="D1398" s="68"/>
      <c r="AM1398"/>
      <c r="BO1398" s="154" t="s">
        <v>2330</v>
      </c>
      <c r="BP1398" s="154" t="s">
        <v>3512</v>
      </c>
      <c r="BQ1398" s="110" t="s">
        <v>5440</v>
      </c>
      <c r="BR1398" s="110" t="s">
        <v>5440</v>
      </c>
      <c r="BS1398" s="110" t="s">
        <v>5440</v>
      </c>
      <c r="BT1398" s="110" t="s">
        <v>5440</v>
      </c>
      <c r="BU1398" s="110" t="s">
        <v>5440</v>
      </c>
      <c r="BV1398" s="110" t="s">
        <v>5440</v>
      </c>
      <c r="BW1398" s="110" t="s">
        <v>5832</v>
      </c>
      <c r="BX1398" s="110" t="s">
        <v>14</v>
      </c>
      <c r="BY1398" s="110" t="e">
        <f>VLOOKUP(BO1398,#REF!,10,0)</f>
        <v>#REF!</v>
      </c>
      <c r="BZ1398" s="110"/>
    </row>
    <row r="1399" spans="1:78" x14ac:dyDescent="0.2">
      <c r="A1399" s="153" t="s">
        <v>3850</v>
      </c>
      <c r="B1399" s="153"/>
      <c r="C1399" s="100"/>
      <c r="D1399" s="68"/>
      <c r="AM1399"/>
      <c r="BO1399" s="154" t="s">
        <v>838</v>
      </c>
      <c r="BP1399" s="154" t="s">
        <v>3512</v>
      </c>
      <c r="BQ1399" s="110" t="s">
        <v>5440</v>
      </c>
      <c r="BR1399" s="110" t="s">
        <v>5440</v>
      </c>
      <c r="BS1399" s="110" t="s">
        <v>5440</v>
      </c>
      <c r="BT1399" s="110" t="s">
        <v>5440</v>
      </c>
      <c r="BU1399" s="110" t="s">
        <v>5440</v>
      </c>
      <c r="BV1399" s="110" t="s">
        <v>5440</v>
      </c>
      <c r="BW1399" s="110" t="s">
        <v>5832</v>
      </c>
      <c r="BX1399" s="110" t="s">
        <v>14</v>
      </c>
      <c r="BY1399" s="110" t="e">
        <f>VLOOKUP(BO1399,#REF!,10,0)</f>
        <v>#REF!</v>
      </c>
      <c r="BZ1399" s="110"/>
    </row>
    <row r="1400" spans="1:78" x14ac:dyDescent="0.2">
      <c r="A1400" s="153" t="s">
        <v>3852</v>
      </c>
      <c r="B1400" s="153"/>
      <c r="C1400" s="100"/>
      <c r="D1400" s="68"/>
      <c r="AM1400"/>
      <c r="BO1400" s="154" t="s">
        <v>2333</v>
      </c>
      <c r="BP1400" s="154" t="s">
        <v>3512</v>
      </c>
      <c r="BQ1400" s="110" t="s">
        <v>5440</v>
      </c>
      <c r="BR1400" s="110" t="s">
        <v>5440</v>
      </c>
      <c r="BS1400" s="110" t="s">
        <v>5440</v>
      </c>
      <c r="BT1400" s="110" t="s">
        <v>5440</v>
      </c>
      <c r="BU1400" s="110" t="s">
        <v>5440</v>
      </c>
      <c r="BV1400" s="110" t="s">
        <v>5440</v>
      </c>
      <c r="BW1400" s="110" t="s">
        <v>5832</v>
      </c>
      <c r="BX1400" s="110" t="s">
        <v>14</v>
      </c>
      <c r="BY1400" s="110" t="e">
        <f>VLOOKUP(BO1400,#REF!,10,0)</f>
        <v>#REF!</v>
      </c>
      <c r="BZ1400" s="110"/>
    </row>
    <row r="1401" spans="1:78" x14ac:dyDescent="0.2">
      <c r="A1401" s="153" t="s">
        <v>3855</v>
      </c>
      <c r="B1401" s="153"/>
      <c r="C1401" s="100"/>
      <c r="D1401" s="68"/>
      <c r="AM1401"/>
      <c r="BO1401" s="154" t="s">
        <v>1889</v>
      </c>
      <c r="BP1401" s="154" t="s">
        <v>3512</v>
      </c>
      <c r="BQ1401" s="110" t="s">
        <v>5440</v>
      </c>
      <c r="BR1401" s="110" t="s">
        <v>5440</v>
      </c>
      <c r="BS1401" s="110" t="s">
        <v>5440</v>
      </c>
      <c r="BT1401" s="110" t="s">
        <v>5440</v>
      </c>
      <c r="BU1401" s="110" t="s">
        <v>5440</v>
      </c>
      <c r="BV1401" s="110" t="s">
        <v>5440</v>
      </c>
      <c r="BW1401" s="110" t="s">
        <v>5832</v>
      </c>
      <c r="BX1401" s="110" t="s">
        <v>14</v>
      </c>
      <c r="BY1401" s="110" t="e">
        <f>VLOOKUP(BO1401,#REF!,10,0)</f>
        <v>#REF!</v>
      </c>
      <c r="BZ1401" s="110"/>
    </row>
    <row r="1402" spans="1:78" x14ac:dyDescent="0.2">
      <c r="A1402" s="153" t="s">
        <v>3857</v>
      </c>
      <c r="B1402" s="153"/>
      <c r="C1402" s="100"/>
      <c r="D1402" s="68"/>
      <c r="AM1402"/>
      <c r="BO1402" s="154" t="s">
        <v>2022</v>
      </c>
      <c r="BP1402" s="154" t="s">
        <v>3512</v>
      </c>
      <c r="BQ1402" s="110" t="s">
        <v>5440</v>
      </c>
      <c r="BR1402" s="110" t="s">
        <v>5440</v>
      </c>
      <c r="BS1402" s="110" t="s">
        <v>5440</v>
      </c>
      <c r="BT1402" s="110" t="s">
        <v>5440</v>
      </c>
      <c r="BU1402" s="110" t="s">
        <v>5440</v>
      </c>
      <c r="BV1402" s="110" t="s">
        <v>5440</v>
      </c>
      <c r="BW1402" s="110" t="s">
        <v>5832</v>
      </c>
      <c r="BX1402" s="110" t="s">
        <v>14</v>
      </c>
      <c r="BY1402" s="110" t="e">
        <f>VLOOKUP(BO1402,#REF!,10,0)</f>
        <v>#REF!</v>
      </c>
      <c r="BZ1402" s="110"/>
    </row>
    <row r="1403" spans="1:78" x14ac:dyDescent="0.2">
      <c r="A1403" s="153" t="s">
        <v>3860</v>
      </c>
      <c r="B1403" s="153"/>
      <c r="C1403" s="100"/>
      <c r="D1403" s="68"/>
      <c r="AM1403"/>
      <c r="BO1403" s="154" t="s">
        <v>2224</v>
      </c>
      <c r="BP1403" s="154" t="s">
        <v>5832</v>
      </c>
      <c r="BQ1403" s="110" t="s">
        <v>5440</v>
      </c>
      <c r="BR1403" s="110" t="s">
        <v>5440</v>
      </c>
      <c r="BS1403" s="110" t="s">
        <v>5832</v>
      </c>
      <c r="BT1403" s="110" t="s">
        <v>5440</v>
      </c>
      <c r="BU1403" s="110" t="s">
        <v>5440</v>
      </c>
      <c r="BV1403" s="110" t="s">
        <v>5440</v>
      </c>
      <c r="BW1403" s="110" t="s">
        <v>5832</v>
      </c>
      <c r="BX1403" s="110" t="s">
        <v>14</v>
      </c>
      <c r="BY1403" s="110" t="e">
        <f>VLOOKUP(BO1403,#REF!,10,0)</f>
        <v>#REF!</v>
      </c>
      <c r="BZ1403" s="110"/>
    </row>
    <row r="1404" spans="1:78" x14ac:dyDescent="0.2">
      <c r="A1404" s="153" t="s">
        <v>3863</v>
      </c>
      <c r="B1404" s="153"/>
      <c r="C1404" s="100"/>
      <c r="D1404" s="68"/>
      <c r="AM1404"/>
      <c r="BO1404" s="154" t="s">
        <v>4076</v>
      </c>
      <c r="BP1404" s="154" t="s">
        <v>3512</v>
      </c>
      <c r="BQ1404" s="110" t="s">
        <v>5440</v>
      </c>
      <c r="BR1404" s="110" t="s">
        <v>5440</v>
      </c>
      <c r="BS1404" s="110" t="s">
        <v>5440</v>
      </c>
      <c r="BT1404" s="110" t="s">
        <v>5440</v>
      </c>
      <c r="BU1404" s="110" t="s">
        <v>5440</v>
      </c>
      <c r="BV1404" s="110" t="s">
        <v>5832</v>
      </c>
      <c r="BW1404" s="110" t="s">
        <v>5440</v>
      </c>
      <c r="BX1404" s="110" t="s">
        <v>14</v>
      </c>
      <c r="BY1404" s="110" t="e">
        <f>VLOOKUP(BO1404,#REF!,10,0)</f>
        <v>#REF!</v>
      </c>
      <c r="BZ1404" s="149"/>
    </row>
    <row r="1405" spans="1:78" x14ac:dyDescent="0.2">
      <c r="A1405" s="153" t="s">
        <v>3865</v>
      </c>
      <c r="B1405" s="153"/>
      <c r="C1405" s="100"/>
      <c r="D1405" s="68"/>
      <c r="AM1405"/>
      <c r="BO1405" s="154" t="s">
        <v>2336</v>
      </c>
      <c r="BP1405" s="154" t="s">
        <v>3512</v>
      </c>
      <c r="BQ1405" s="110" t="s">
        <v>5440</v>
      </c>
      <c r="BR1405" s="110" t="s">
        <v>5440</v>
      </c>
      <c r="BS1405" s="110" t="s">
        <v>5440</v>
      </c>
      <c r="BT1405" s="110" t="s">
        <v>5440</v>
      </c>
      <c r="BU1405" s="110" t="s">
        <v>5440</v>
      </c>
      <c r="BV1405" s="110" t="s">
        <v>5440</v>
      </c>
      <c r="BW1405" s="110" t="s">
        <v>5832</v>
      </c>
      <c r="BX1405" s="110" t="s">
        <v>14</v>
      </c>
      <c r="BY1405" s="110" t="e">
        <f>VLOOKUP(BO1405,#REF!,10,0)</f>
        <v>#REF!</v>
      </c>
      <c r="BZ1405" s="110"/>
    </row>
    <row r="1406" spans="1:78" x14ac:dyDescent="0.2">
      <c r="A1406" s="153" t="s">
        <v>3869</v>
      </c>
      <c r="B1406" s="153"/>
      <c r="C1406" s="100"/>
      <c r="D1406" s="68"/>
      <c r="AM1406"/>
      <c r="BO1406" s="154" t="s">
        <v>2025</v>
      </c>
      <c r="BP1406" s="154" t="s">
        <v>3512</v>
      </c>
      <c r="BQ1406" s="110" t="s">
        <v>5440</v>
      </c>
      <c r="BR1406" s="110" t="s">
        <v>5440</v>
      </c>
      <c r="BS1406" s="110" t="s">
        <v>5440</v>
      </c>
      <c r="BT1406" s="110" t="s">
        <v>5440</v>
      </c>
      <c r="BU1406" s="110" t="s">
        <v>5440</v>
      </c>
      <c r="BV1406" s="110" t="s">
        <v>5440</v>
      </c>
      <c r="BW1406" s="110" t="s">
        <v>5832</v>
      </c>
      <c r="BX1406" s="110" t="s">
        <v>14</v>
      </c>
      <c r="BY1406" s="110" t="e">
        <f>VLOOKUP(BO1406,#REF!,10,0)</f>
        <v>#REF!</v>
      </c>
      <c r="BZ1406" s="110"/>
    </row>
    <row r="1407" spans="1:78" x14ac:dyDescent="0.2">
      <c r="A1407" s="153" t="s">
        <v>3872</v>
      </c>
      <c r="B1407" s="153"/>
      <c r="C1407" s="100"/>
      <c r="D1407" s="68"/>
      <c r="AM1407"/>
      <c r="BO1407" s="154" t="s">
        <v>6515</v>
      </c>
      <c r="BP1407" s="154" t="s">
        <v>3512</v>
      </c>
      <c r="BQ1407" s="110" t="s">
        <v>5440</v>
      </c>
      <c r="BR1407" s="110" t="s">
        <v>5440</v>
      </c>
      <c r="BS1407" s="110" t="s">
        <v>5440</v>
      </c>
      <c r="BT1407" s="110" t="s">
        <v>5440</v>
      </c>
      <c r="BU1407" s="110" t="s">
        <v>5832</v>
      </c>
      <c r="BV1407" s="110" t="s">
        <v>5440</v>
      </c>
      <c r="BW1407" s="110" t="s">
        <v>5440</v>
      </c>
      <c r="BX1407" s="110" t="s">
        <v>14</v>
      </c>
      <c r="BY1407" s="110" t="e">
        <f>VLOOKUP(BO1407,#REF!,10,0)</f>
        <v>#REF!</v>
      </c>
      <c r="BZ1407" s="149"/>
    </row>
    <row r="1408" spans="1:78" x14ac:dyDescent="0.2">
      <c r="A1408" s="153" t="s">
        <v>3875</v>
      </c>
      <c r="B1408" s="153"/>
      <c r="C1408" s="100"/>
      <c r="D1408" s="68"/>
      <c r="AM1408"/>
      <c r="BO1408" s="154" t="s">
        <v>2339</v>
      </c>
      <c r="BP1408" s="154" t="s">
        <v>3512</v>
      </c>
      <c r="BQ1408" s="110" t="s">
        <v>5440</v>
      </c>
      <c r="BR1408" s="110" t="s">
        <v>5440</v>
      </c>
      <c r="BS1408" s="110" t="s">
        <v>5440</v>
      </c>
      <c r="BT1408" s="110" t="s">
        <v>5440</v>
      </c>
      <c r="BU1408" s="110" t="s">
        <v>5440</v>
      </c>
      <c r="BV1408" s="110" t="s">
        <v>5440</v>
      </c>
      <c r="BW1408" s="110" t="s">
        <v>5832</v>
      </c>
      <c r="BX1408" s="110" t="s">
        <v>14</v>
      </c>
      <c r="BY1408" s="110" t="e">
        <f>VLOOKUP(BO1408,#REF!,10,0)</f>
        <v>#REF!</v>
      </c>
      <c r="BZ1408" s="110"/>
    </row>
    <row r="1409" spans="1:78" x14ac:dyDescent="0.2">
      <c r="A1409" s="153" t="s">
        <v>3877</v>
      </c>
      <c r="B1409" s="153"/>
      <c r="C1409" s="100"/>
      <c r="D1409" s="68"/>
      <c r="AM1409"/>
      <c r="BO1409" s="154" t="s">
        <v>2831</v>
      </c>
      <c r="BP1409" s="154" t="s">
        <v>3512</v>
      </c>
      <c r="BQ1409" s="110" t="s">
        <v>5440</v>
      </c>
      <c r="BR1409" s="110" t="s">
        <v>5440</v>
      </c>
      <c r="BS1409" s="110" t="s">
        <v>5440</v>
      </c>
      <c r="BT1409" s="110" t="s">
        <v>5440</v>
      </c>
      <c r="BU1409" s="110" t="s">
        <v>5440</v>
      </c>
      <c r="BV1409" s="110" t="s">
        <v>5440</v>
      </c>
      <c r="BW1409" s="110" t="s">
        <v>5832</v>
      </c>
      <c r="BX1409" s="110" t="s">
        <v>14</v>
      </c>
      <c r="BY1409" s="110" t="e">
        <f>VLOOKUP(BO1409,#REF!,10,0)</f>
        <v>#REF!</v>
      </c>
      <c r="BZ1409" s="110"/>
    </row>
    <row r="1410" spans="1:78" x14ac:dyDescent="0.2">
      <c r="A1410" s="153" t="s">
        <v>3880</v>
      </c>
      <c r="B1410" s="153"/>
      <c r="C1410" s="100"/>
      <c r="D1410" s="68"/>
      <c r="AM1410"/>
      <c r="BO1410" s="154" t="s">
        <v>2227</v>
      </c>
      <c r="BP1410" s="154" t="s">
        <v>3512</v>
      </c>
      <c r="BQ1410" s="110" t="s">
        <v>5440</v>
      </c>
      <c r="BR1410" s="110" t="s">
        <v>5440</v>
      </c>
      <c r="BS1410" s="110" t="s">
        <v>5440</v>
      </c>
      <c r="BT1410" s="110" t="s">
        <v>5440</v>
      </c>
      <c r="BU1410" s="110" t="s">
        <v>5440</v>
      </c>
      <c r="BV1410" s="110" t="s">
        <v>5440</v>
      </c>
      <c r="BW1410" s="110" t="s">
        <v>5832</v>
      </c>
      <c r="BX1410" s="110" t="s">
        <v>14</v>
      </c>
      <c r="BY1410" s="110" t="e">
        <f>VLOOKUP(BO1410,#REF!,10,0)</f>
        <v>#REF!</v>
      </c>
      <c r="BZ1410" s="110"/>
    </row>
    <row r="1411" spans="1:78" x14ac:dyDescent="0.2">
      <c r="A1411" s="153" t="s">
        <v>3883</v>
      </c>
      <c r="B1411" s="153"/>
      <c r="C1411" s="100"/>
      <c r="D1411" s="68"/>
      <c r="AM1411"/>
      <c r="BO1411" s="154" t="s">
        <v>2669</v>
      </c>
      <c r="BP1411" s="154" t="s">
        <v>3512</v>
      </c>
      <c r="BQ1411" s="110" t="s">
        <v>5440</v>
      </c>
      <c r="BR1411" s="110" t="s">
        <v>5440</v>
      </c>
      <c r="BS1411" s="110" t="s">
        <v>5440</v>
      </c>
      <c r="BT1411" s="110" t="s">
        <v>5440</v>
      </c>
      <c r="BU1411" s="110" t="s">
        <v>5440</v>
      </c>
      <c r="BV1411" s="110" t="s">
        <v>5440</v>
      </c>
      <c r="BW1411" s="110" t="s">
        <v>5832</v>
      </c>
      <c r="BX1411" s="110" t="s">
        <v>14</v>
      </c>
      <c r="BY1411" s="110" t="e">
        <f>VLOOKUP(BO1411,#REF!,10,0)</f>
        <v>#REF!</v>
      </c>
      <c r="BZ1411" s="110"/>
    </row>
    <row r="1412" spans="1:78" x14ac:dyDescent="0.2">
      <c r="A1412" s="153" t="s">
        <v>3885</v>
      </c>
      <c r="B1412" s="153"/>
      <c r="C1412" s="100"/>
      <c r="D1412" s="68"/>
      <c r="AM1412"/>
      <c r="BO1412" s="154" t="s">
        <v>6516</v>
      </c>
      <c r="BP1412" s="154" t="s">
        <v>3512</v>
      </c>
      <c r="BQ1412" s="110" t="s">
        <v>5440</v>
      </c>
      <c r="BR1412" s="110" t="s">
        <v>5440</v>
      </c>
      <c r="BS1412" s="110" t="s">
        <v>5832</v>
      </c>
      <c r="BT1412" s="110" t="s">
        <v>5440</v>
      </c>
      <c r="BU1412" s="110" t="s">
        <v>5440</v>
      </c>
      <c r="BV1412" s="110" t="s">
        <v>5440</v>
      </c>
      <c r="BW1412" s="110" t="s">
        <v>5832</v>
      </c>
      <c r="BX1412" s="110" t="s">
        <v>14</v>
      </c>
      <c r="BY1412" s="110" t="e">
        <f>VLOOKUP(BO1412,#REF!,10,0)</f>
        <v>#REF!</v>
      </c>
      <c r="BZ1412" s="110"/>
    </row>
    <row r="1413" spans="1:78" x14ac:dyDescent="0.2">
      <c r="A1413" s="153" t="s">
        <v>3887</v>
      </c>
      <c r="B1413" s="153"/>
      <c r="C1413" s="100"/>
      <c r="D1413" s="68"/>
      <c r="AM1413"/>
      <c r="BO1413" s="154" t="s">
        <v>5985</v>
      </c>
      <c r="BP1413" s="154" t="s">
        <v>3512</v>
      </c>
      <c r="BQ1413" s="110" t="s">
        <v>5440</v>
      </c>
      <c r="BR1413" s="110" t="s">
        <v>5832</v>
      </c>
      <c r="BS1413" s="110" t="s">
        <v>5440</v>
      </c>
      <c r="BT1413" s="110" t="s">
        <v>5440</v>
      </c>
      <c r="BU1413" s="110" t="s">
        <v>5440</v>
      </c>
      <c r="BV1413" s="110" t="s">
        <v>5440</v>
      </c>
      <c r="BW1413" s="110" t="s">
        <v>5440</v>
      </c>
      <c r="BX1413" s="110" t="s">
        <v>14</v>
      </c>
      <c r="BY1413" s="110" t="e">
        <f>VLOOKUP(BO1413,#REF!,10,0)</f>
        <v>#REF!</v>
      </c>
      <c r="BZ1413" s="110"/>
    </row>
    <row r="1414" spans="1:78" x14ac:dyDescent="0.2">
      <c r="A1414" s="153" t="s">
        <v>3889</v>
      </c>
      <c r="B1414" s="153"/>
      <c r="C1414" s="100"/>
      <c r="D1414" s="68"/>
      <c r="AM1414"/>
      <c r="BO1414" s="154" t="s">
        <v>6517</v>
      </c>
      <c r="BP1414" s="154" t="s">
        <v>3512</v>
      </c>
      <c r="BQ1414" s="110" t="s">
        <v>5440</v>
      </c>
      <c r="BR1414" s="110" t="s">
        <v>5440</v>
      </c>
      <c r="BS1414" s="110" t="s">
        <v>5440</v>
      </c>
      <c r="BT1414" s="110" t="s">
        <v>5440</v>
      </c>
      <c r="BU1414" s="110" t="s">
        <v>5440</v>
      </c>
      <c r="BV1414" s="110" t="s">
        <v>5440</v>
      </c>
      <c r="BW1414" s="110" t="s">
        <v>5832</v>
      </c>
      <c r="BX1414" s="110" t="s">
        <v>14</v>
      </c>
      <c r="BY1414" s="110" t="e">
        <f>VLOOKUP(BO1414,#REF!,10,0)</f>
        <v>#REF!</v>
      </c>
      <c r="BZ1414" s="110"/>
    </row>
    <row r="1415" spans="1:78" x14ac:dyDescent="0.2">
      <c r="A1415" s="153" t="s">
        <v>3892</v>
      </c>
      <c r="B1415" s="153"/>
      <c r="C1415" s="100"/>
      <c r="D1415" s="68"/>
      <c r="AM1415"/>
      <c r="BO1415" s="154" t="s">
        <v>6518</v>
      </c>
      <c r="BP1415" s="154" t="s">
        <v>5832</v>
      </c>
      <c r="BQ1415" s="110" t="s">
        <v>5440</v>
      </c>
      <c r="BR1415" s="110" t="s">
        <v>5440</v>
      </c>
      <c r="BS1415" s="110" t="s">
        <v>5832</v>
      </c>
      <c r="BT1415" s="110" t="s">
        <v>5440</v>
      </c>
      <c r="BU1415" s="110" t="s">
        <v>5440</v>
      </c>
      <c r="BV1415" s="110" t="s">
        <v>5440</v>
      </c>
      <c r="BW1415" s="110" t="s">
        <v>5832</v>
      </c>
      <c r="BX1415" s="110" t="s">
        <v>14</v>
      </c>
      <c r="BY1415" s="110" t="e">
        <f>VLOOKUP(BO1415,#REF!,10,0)</f>
        <v>#REF!</v>
      </c>
      <c r="BZ1415" s="110"/>
    </row>
    <row r="1416" spans="1:78" x14ac:dyDescent="0.2">
      <c r="A1416" s="153" t="s">
        <v>3895</v>
      </c>
      <c r="B1416" s="153"/>
      <c r="C1416" s="100"/>
      <c r="D1416" s="68"/>
      <c r="AM1416"/>
      <c r="BO1416" s="154" t="s">
        <v>3815</v>
      </c>
      <c r="BP1416" s="154" t="s">
        <v>3512</v>
      </c>
      <c r="BQ1416" s="110" t="s">
        <v>5440</v>
      </c>
      <c r="BR1416" s="110" t="s">
        <v>5440</v>
      </c>
      <c r="BS1416" s="110" t="s">
        <v>5440</v>
      </c>
      <c r="BT1416" s="110" t="s">
        <v>5440</v>
      </c>
      <c r="BU1416" s="110" t="s">
        <v>5440</v>
      </c>
      <c r="BV1416" s="110" t="s">
        <v>5440</v>
      </c>
      <c r="BW1416" s="110" t="s">
        <v>5832</v>
      </c>
      <c r="BX1416" s="110" t="s">
        <v>14</v>
      </c>
      <c r="BY1416" s="110" t="e">
        <f>VLOOKUP(BO1416,#REF!,10,0)</f>
        <v>#REF!</v>
      </c>
      <c r="BZ1416" s="110"/>
    </row>
    <row r="1417" spans="1:78" x14ac:dyDescent="0.2">
      <c r="A1417" s="153" t="s">
        <v>3897</v>
      </c>
      <c r="B1417" s="153"/>
      <c r="C1417" s="100"/>
      <c r="D1417" s="68"/>
      <c r="AM1417"/>
      <c r="BO1417" s="154" t="s">
        <v>6519</v>
      </c>
      <c r="BP1417" s="154" t="s">
        <v>3512</v>
      </c>
      <c r="BQ1417" s="110" t="s">
        <v>5440</v>
      </c>
      <c r="BR1417" s="110" t="s">
        <v>5440</v>
      </c>
      <c r="BS1417" s="110" t="s">
        <v>5832</v>
      </c>
      <c r="BT1417" s="110" t="s">
        <v>5440</v>
      </c>
      <c r="BU1417" s="110" t="s">
        <v>5440</v>
      </c>
      <c r="BV1417" s="110" t="s">
        <v>5440</v>
      </c>
      <c r="BW1417" s="110" t="s">
        <v>5832</v>
      </c>
      <c r="BX1417" s="110" t="s">
        <v>14</v>
      </c>
      <c r="BY1417" s="110" t="e">
        <f>VLOOKUP(BO1417,#REF!,10,0)</f>
        <v>#REF!</v>
      </c>
      <c r="BZ1417" s="110"/>
    </row>
    <row r="1418" spans="1:78" x14ac:dyDescent="0.2">
      <c r="A1418" s="153" t="s">
        <v>3900</v>
      </c>
      <c r="B1418" s="153"/>
      <c r="C1418" s="100"/>
      <c r="D1418" s="68"/>
      <c r="AM1418"/>
      <c r="BO1418" s="154" t="s">
        <v>3233</v>
      </c>
      <c r="BP1418" s="154" t="s">
        <v>3512</v>
      </c>
      <c r="BQ1418" s="110" t="s">
        <v>5440</v>
      </c>
      <c r="BR1418" s="110" t="s">
        <v>5440</v>
      </c>
      <c r="BS1418" s="110" t="s">
        <v>5440</v>
      </c>
      <c r="BT1418" s="110" t="s">
        <v>5440</v>
      </c>
      <c r="BU1418" s="110" t="s">
        <v>5440</v>
      </c>
      <c r="BV1418" s="110" t="s">
        <v>5440</v>
      </c>
      <c r="BW1418" s="110" t="s">
        <v>5832</v>
      </c>
      <c r="BX1418" s="110" t="s">
        <v>14</v>
      </c>
      <c r="BY1418" s="110" t="e">
        <f>VLOOKUP(BO1418,#REF!,10,0)</f>
        <v>#REF!</v>
      </c>
      <c r="BZ1418" s="110"/>
    </row>
    <row r="1419" spans="1:78" x14ac:dyDescent="0.2">
      <c r="A1419" s="153" t="s">
        <v>3902</v>
      </c>
      <c r="B1419" s="153"/>
      <c r="C1419" s="100"/>
      <c r="D1419" s="68"/>
      <c r="AM1419"/>
      <c r="BO1419" s="154" t="s">
        <v>6520</v>
      </c>
      <c r="BP1419" s="154" t="s">
        <v>3512</v>
      </c>
      <c r="BQ1419" s="110" t="s">
        <v>5440</v>
      </c>
      <c r="BR1419" s="110" t="s">
        <v>5440</v>
      </c>
      <c r="BS1419" s="110" t="s">
        <v>5440</v>
      </c>
      <c r="BT1419" s="110" t="s">
        <v>5440</v>
      </c>
      <c r="BU1419" s="110" t="s">
        <v>5440</v>
      </c>
      <c r="BV1419" s="110" t="s">
        <v>5440</v>
      </c>
      <c r="BW1419" s="110" t="s">
        <v>5832</v>
      </c>
      <c r="BX1419" s="110" t="s">
        <v>14</v>
      </c>
      <c r="BY1419" s="110" t="e">
        <f>VLOOKUP(BO1419,#REF!,10,0)</f>
        <v>#REF!</v>
      </c>
      <c r="BZ1419" s="110"/>
    </row>
    <row r="1420" spans="1:78" x14ac:dyDescent="0.2">
      <c r="A1420" s="153" t="s">
        <v>3904</v>
      </c>
      <c r="B1420" s="153"/>
      <c r="C1420" s="100"/>
      <c r="D1420" s="68"/>
      <c r="AM1420"/>
      <c r="BO1420" s="154" t="s">
        <v>5986</v>
      </c>
      <c r="BP1420" s="154" t="s">
        <v>3512</v>
      </c>
      <c r="BQ1420" s="110" t="s">
        <v>5440</v>
      </c>
      <c r="BR1420" s="110" t="s">
        <v>5832</v>
      </c>
      <c r="BS1420" s="110" t="s">
        <v>5440</v>
      </c>
      <c r="BT1420" s="110" t="s">
        <v>5440</v>
      </c>
      <c r="BU1420" s="110" t="s">
        <v>5440</v>
      </c>
      <c r="BV1420" s="110" t="s">
        <v>5440</v>
      </c>
      <c r="BW1420" s="110" t="s">
        <v>5440</v>
      </c>
      <c r="BX1420" s="110" t="s">
        <v>14</v>
      </c>
      <c r="BY1420" s="110" t="e">
        <f>VLOOKUP(BO1420,#REF!,10,0)</f>
        <v>#REF!</v>
      </c>
      <c r="BZ1420" s="110"/>
    </row>
    <row r="1421" spans="1:78" x14ac:dyDescent="0.2">
      <c r="A1421" s="153" t="s">
        <v>3906</v>
      </c>
      <c r="B1421" s="153"/>
      <c r="C1421" s="100"/>
      <c r="D1421" s="68"/>
      <c r="AM1421"/>
      <c r="BO1421" s="154" t="s">
        <v>2672</v>
      </c>
      <c r="BP1421" s="154" t="s">
        <v>3512</v>
      </c>
      <c r="BQ1421" s="110" t="s">
        <v>5440</v>
      </c>
      <c r="BR1421" s="110" t="s">
        <v>5440</v>
      </c>
      <c r="BS1421" s="110" t="s">
        <v>5440</v>
      </c>
      <c r="BT1421" s="110" t="s">
        <v>5440</v>
      </c>
      <c r="BU1421" s="110" t="s">
        <v>5440</v>
      </c>
      <c r="BV1421" s="110" t="s">
        <v>5440</v>
      </c>
      <c r="BW1421" s="110" t="s">
        <v>5832</v>
      </c>
      <c r="BX1421" s="110" t="s">
        <v>14</v>
      </c>
      <c r="BY1421" s="110" t="e">
        <f>VLOOKUP(BO1421,#REF!,10,0)</f>
        <v>#REF!</v>
      </c>
      <c r="BZ1421" s="110"/>
    </row>
    <row r="1422" spans="1:78" x14ac:dyDescent="0.2">
      <c r="A1422" s="153" t="s">
        <v>3908</v>
      </c>
      <c r="B1422" s="153"/>
      <c r="C1422" s="100"/>
      <c r="D1422" s="68"/>
      <c r="AM1422"/>
      <c r="BO1422" s="154" t="s">
        <v>5988</v>
      </c>
      <c r="BP1422" s="154" t="s">
        <v>3512</v>
      </c>
      <c r="BQ1422" s="110" t="s">
        <v>5440</v>
      </c>
      <c r="BR1422" s="110" t="s">
        <v>5832</v>
      </c>
      <c r="BS1422" s="110" t="s">
        <v>5440</v>
      </c>
      <c r="BT1422" s="110" t="s">
        <v>5440</v>
      </c>
      <c r="BU1422" s="110" t="s">
        <v>5440</v>
      </c>
      <c r="BV1422" s="110" t="s">
        <v>5440</v>
      </c>
      <c r="BW1422" s="110" t="s">
        <v>5440</v>
      </c>
      <c r="BX1422" s="110" t="s">
        <v>14</v>
      </c>
      <c r="BY1422" s="110" t="e">
        <f>VLOOKUP(BO1422,#REF!,10,0)</f>
        <v>#REF!</v>
      </c>
      <c r="BZ1422" s="110"/>
    </row>
    <row r="1423" spans="1:78" x14ac:dyDescent="0.2">
      <c r="A1423" s="153" t="s">
        <v>3911</v>
      </c>
      <c r="B1423" s="153"/>
      <c r="C1423" s="100"/>
      <c r="D1423" s="68"/>
      <c r="AM1423"/>
      <c r="BO1423" s="154" t="s">
        <v>6521</v>
      </c>
      <c r="BP1423" s="154" t="s">
        <v>3512</v>
      </c>
      <c r="BQ1423" s="110" t="s">
        <v>5440</v>
      </c>
      <c r="BR1423" s="110" t="s">
        <v>5440</v>
      </c>
      <c r="BS1423" s="110" t="s">
        <v>5440</v>
      </c>
      <c r="BT1423" s="110" t="s">
        <v>5440</v>
      </c>
      <c r="BU1423" s="110" t="s">
        <v>5440</v>
      </c>
      <c r="BV1423" s="110" t="s">
        <v>5440</v>
      </c>
      <c r="BW1423" s="110" t="s">
        <v>5832</v>
      </c>
      <c r="BX1423" s="110" t="s">
        <v>14</v>
      </c>
      <c r="BY1423" s="110" t="e">
        <f>VLOOKUP(BO1423,#REF!,10,0)</f>
        <v>#REF!</v>
      </c>
      <c r="BZ1423" s="110"/>
    </row>
    <row r="1424" spans="1:78" x14ac:dyDescent="0.2">
      <c r="A1424" s="153" t="s">
        <v>3913</v>
      </c>
      <c r="B1424" s="153"/>
      <c r="C1424" s="100"/>
      <c r="D1424" s="68"/>
      <c r="AM1424"/>
      <c r="BO1424" s="154" t="s">
        <v>5989</v>
      </c>
      <c r="BP1424" s="154" t="s">
        <v>3512</v>
      </c>
      <c r="BQ1424" s="110" t="s">
        <v>5440</v>
      </c>
      <c r="BR1424" s="110" t="s">
        <v>5832</v>
      </c>
      <c r="BS1424" s="110" t="s">
        <v>5440</v>
      </c>
      <c r="BT1424" s="110" t="s">
        <v>5440</v>
      </c>
      <c r="BU1424" s="110" t="s">
        <v>5440</v>
      </c>
      <c r="BV1424" s="110" t="s">
        <v>5440</v>
      </c>
      <c r="BW1424" s="110" t="s">
        <v>5440</v>
      </c>
      <c r="BX1424" s="110" t="s">
        <v>14</v>
      </c>
      <c r="BY1424" s="110" t="e">
        <f>VLOOKUP(BO1424,#REF!,10,0)</f>
        <v>#REF!</v>
      </c>
      <c r="BZ1424" s="110"/>
    </row>
    <row r="1425" spans="1:78" x14ac:dyDescent="0.2">
      <c r="A1425" s="153" t="s">
        <v>3915</v>
      </c>
      <c r="B1425" s="153"/>
      <c r="C1425" s="100"/>
      <c r="D1425" s="68"/>
      <c r="AM1425"/>
      <c r="BO1425" s="154" t="s">
        <v>897</v>
      </c>
      <c r="BP1425" s="154" t="s">
        <v>3512</v>
      </c>
      <c r="BQ1425" s="110" t="s">
        <v>5440</v>
      </c>
      <c r="BR1425" s="110" t="s">
        <v>5440</v>
      </c>
      <c r="BS1425" s="110" t="s">
        <v>5440</v>
      </c>
      <c r="BT1425" s="110" t="s">
        <v>5440</v>
      </c>
      <c r="BU1425" s="110" t="s">
        <v>5440</v>
      </c>
      <c r="BV1425" s="110" t="s">
        <v>5440</v>
      </c>
      <c r="BW1425" s="110" t="s">
        <v>5832</v>
      </c>
      <c r="BX1425" s="110" t="s">
        <v>14</v>
      </c>
      <c r="BY1425" s="110" t="e">
        <f>VLOOKUP(BO1425,#REF!,10,0)</f>
        <v>#REF!</v>
      </c>
      <c r="BZ1425" s="110"/>
    </row>
    <row r="1426" spans="1:78" x14ac:dyDescent="0.2">
      <c r="A1426" s="153" t="s">
        <v>3918</v>
      </c>
      <c r="B1426" s="153"/>
      <c r="C1426" s="100"/>
      <c r="D1426" s="68"/>
      <c r="AM1426"/>
      <c r="BO1426" s="154" t="s">
        <v>1697</v>
      </c>
      <c r="BP1426" s="154" t="s">
        <v>3512</v>
      </c>
      <c r="BQ1426" s="110" t="s">
        <v>5440</v>
      </c>
      <c r="BR1426" s="110" t="s">
        <v>5440</v>
      </c>
      <c r="BS1426" s="110" t="s">
        <v>5440</v>
      </c>
      <c r="BT1426" s="110" t="s">
        <v>5440</v>
      </c>
      <c r="BU1426" s="110" t="s">
        <v>5440</v>
      </c>
      <c r="BV1426" s="110" t="s">
        <v>5440</v>
      </c>
      <c r="BW1426" s="110" t="s">
        <v>5832</v>
      </c>
      <c r="BX1426" s="110" t="s">
        <v>14</v>
      </c>
      <c r="BY1426" s="110" t="e">
        <f>VLOOKUP(BO1426,#REF!,10,0)</f>
        <v>#REF!</v>
      </c>
      <c r="BZ1426" s="110"/>
    </row>
    <row r="1427" spans="1:78" x14ac:dyDescent="0.2">
      <c r="A1427" s="153" t="s">
        <v>3920</v>
      </c>
      <c r="B1427" s="153"/>
      <c r="C1427" s="100"/>
      <c r="D1427" s="68"/>
      <c r="AM1427"/>
      <c r="BO1427" s="154" t="s">
        <v>2027</v>
      </c>
      <c r="BP1427" s="154" t="s">
        <v>5832</v>
      </c>
      <c r="BQ1427" s="110" t="s">
        <v>5440</v>
      </c>
      <c r="BR1427" s="110" t="s">
        <v>5440</v>
      </c>
      <c r="BS1427" s="110" t="s">
        <v>5832</v>
      </c>
      <c r="BT1427" s="110" t="s">
        <v>5440</v>
      </c>
      <c r="BU1427" s="110" t="s">
        <v>5440</v>
      </c>
      <c r="BV1427" s="110" t="s">
        <v>5440</v>
      </c>
      <c r="BW1427" s="110" t="s">
        <v>5832</v>
      </c>
      <c r="BX1427" s="110" t="s">
        <v>14</v>
      </c>
      <c r="BY1427" s="110" t="e">
        <f>VLOOKUP(BO1427,#REF!,10,0)</f>
        <v>#REF!</v>
      </c>
      <c r="BZ1427" s="110"/>
    </row>
    <row r="1428" spans="1:78" x14ac:dyDescent="0.2">
      <c r="A1428" s="153" t="s">
        <v>3923</v>
      </c>
      <c r="B1428" s="153"/>
      <c r="C1428" s="100"/>
      <c r="D1428" s="68"/>
      <c r="AM1428"/>
      <c r="BO1428" s="154" t="s">
        <v>6522</v>
      </c>
      <c r="BP1428" s="154" t="s">
        <v>3512</v>
      </c>
      <c r="BQ1428" s="110" t="s">
        <v>5440</v>
      </c>
      <c r="BR1428" s="110" t="s">
        <v>5440</v>
      </c>
      <c r="BS1428" s="110" t="s">
        <v>5440</v>
      </c>
      <c r="BT1428" s="110" t="s">
        <v>5440</v>
      </c>
      <c r="BU1428" s="110" t="s">
        <v>5440</v>
      </c>
      <c r="BV1428" s="110" t="s">
        <v>5440</v>
      </c>
      <c r="BW1428" s="110" t="s">
        <v>5832</v>
      </c>
      <c r="BX1428" s="110" t="s">
        <v>14</v>
      </c>
      <c r="BY1428" s="110" t="e">
        <f>VLOOKUP(BO1428,#REF!,10,0)</f>
        <v>#REF!</v>
      </c>
      <c r="BZ1428" s="110"/>
    </row>
    <row r="1429" spans="1:78" x14ac:dyDescent="0.2">
      <c r="A1429" s="153" t="s">
        <v>3925</v>
      </c>
      <c r="B1429" s="153"/>
      <c r="C1429" s="100"/>
      <c r="D1429" s="68"/>
      <c r="AM1429"/>
      <c r="BO1429" s="154" t="s">
        <v>5990</v>
      </c>
      <c r="BP1429" s="154" t="s">
        <v>3512</v>
      </c>
      <c r="BQ1429" s="110" t="s">
        <v>5440</v>
      </c>
      <c r="BR1429" s="110" t="s">
        <v>5832</v>
      </c>
      <c r="BS1429" s="110" t="s">
        <v>5440</v>
      </c>
      <c r="BT1429" s="110" t="s">
        <v>5440</v>
      </c>
      <c r="BU1429" s="110" t="s">
        <v>5440</v>
      </c>
      <c r="BV1429" s="110" t="s">
        <v>5440</v>
      </c>
      <c r="BW1429" s="110" t="s">
        <v>5440</v>
      </c>
      <c r="BX1429" s="110" t="s">
        <v>14</v>
      </c>
      <c r="BY1429" s="110" t="e">
        <f>VLOOKUP(BO1429,#REF!,10,0)</f>
        <v>#REF!</v>
      </c>
      <c r="BZ1429" s="110"/>
    </row>
    <row r="1430" spans="1:78" x14ac:dyDescent="0.2">
      <c r="A1430" s="153" t="s">
        <v>3928</v>
      </c>
      <c r="B1430" s="153"/>
      <c r="C1430" s="100"/>
      <c r="D1430" s="68"/>
      <c r="AM1430"/>
      <c r="BO1430" s="154" t="s">
        <v>6523</v>
      </c>
      <c r="BP1430" s="154" t="s">
        <v>3512</v>
      </c>
      <c r="BQ1430" s="110" t="s">
        <v>5440</v>
      </c>
      <c r="BR1430" s="110" t="s">
        <v>5440</v>
      </c>
      <c r="BS1430" s="110" t="s">
        <v>5440</v>
      </c>
      <c r="BT1430" s="110" t="s">
        <v>5440</v>
      </c>
      <c r="BU1430" s="110" t="s">
        <v>5440</v>
      </c>
      <c r="BV1430" s="110" t="s">
        <v>5440</v>
      </c>
      <c r="BW1430" s="110" t="s">
        <v>5832</v>
      </c>
      <c r="BX1430" s="110" t="s">
        <v>14</v>
      </c>
      <c r="BY1430" s="110" t="e">
        <f>VLOOKUP(BO1430,#REF!,10,0)</f>
        <v>#REF!</v>
      </c>
      <c r="BZ1430" s="110"/>
    </row>
    <row r="1431" spans="1:78" x14ac:dyDescent="0.2">
      <c r="A1431" s="153" t="s">
        <v>3930</v>
      </c>
      <c r="B1431" s="153"/>
      <c r="C1431" s="100"/>
      <c r="D1431" s="68"/>
      <c r="AM1431"/>
      <c r="BO1431" s="154" t="s">
        <v>4332</v>
      </c>
      <c r="BP1431" s="154" t="s">
        <v>3512</v>
      </c>
      <c r="BQ1431" s="110" t="s">
        <v>5440</v>
      </c>
      <c r="BR1431" s="110" t="s">
        <v>5440</v>
      </c>
      <c r="BS1431" s="110" t="s">
        <v>5440</v>
      </c>
      <c r="BT1431" s="110" t="s">
        <v>5440</v>
      </c>
      <c r="BU1431" s="110" t="s">
        <v>5440</v>
      </c>
      <c r="BV1431" s="110" t="s">
        <v>5440</v>
      </c>
      <c r="BW1431" s="110" t="s">
        <v>5832</v>
      </c>
      <c r="BX1431" s="110" t="s">
        <v>14</v>
      </c>
      <c r="BY1431" s="110" t="e">
        <f>VLOOKUP(BO1431,#REF!,10,0)</f>
        <v>#REF!</v>
      </c>
      <c r="BZ1431" s="110"/>
    </row>
    <row r="1432" spans="1:78" x14ac:dyDescent="0.2">
      <c r="A1432" s="153" t="s">
        <v>3932</v>
      </c>
      <c r="B1432" s="153"/>
      <c r="C1432" s="100"/>
      <c r="D1432" s="68"/>
      <c r="AM1432"/>
      <c r="BO1432" s="154" t="s">
        <v>6524</v>
      </c>
      <c r="BP1432" s="154" t="s">
        <v>3512</v>
      </c>
      <c r="BQ1432" s="110" t="s">
        <v>5440</v>
      </c>
      <c r="BR1432" s="110" t="s">
        <v>5440</v>
      </c>
      <c r="BS1432" s="110" t="s">
        <v>5440</v>
      </c>
      <c r="BT1432" s="110" t="s">
        <v>5440</v>
      </c>
      <c r="BU1432" s="110" t="s">
        <v>5440</v>
      </c>
      <c r="BV1432" s="110" t="s">
        <v>5440</v>
      </c>
      <c r="BW1432" s="110" t="s">
        <v>5832</v>
      </c>
      <c r="BX1432" s="110" t="s">
        <v>14</v>
      </c>
      <c r="BY1432" s="110" t="e">
        <f>VLOOKUP(BO1432,#REF!,10,0)</f>
        <v>#REF!</v>
      </c>
      <c r="BZ1432" s="110"/>
    </row>
    <row r="1433" spans="1:78" x14ac:dyDescent="0.2">
      <c r="A1433" s="153" t="s">
        <v>3935</v>
      </c>
      <c r="B1433" s="153"/>
      <c r="C1433" s="100"/>
      <c r="D1433" s="68"/>
      <c r="AM1433"/>
      <c r="BO1433" s="154" t="s">
        <v>6525</v>
      </c>
      <c r="BP1433" s="154" t="s">
        <v>3512</v>
      </c>
      <c r="BQ1433" s="110" t="s">
        <v>5440</v>
      </c>
      <c r="BR1433" s="110" t="s">
        <v>5440</v>
      </c>
      <c r="BS1433" s="110" t="s">
        <v>5440</v>
      </c>
      <c r="BT1433" s="110" t="s">
        <v>5440</v>
      </c>
      <c r="BU1433" s="110" t="s">
        <v>5832</v>
      </c>
      <c r="BV1433" s="110" t="s">
        <v>5440</v>
      </c>
      <c r="BW1433" s="110" t="s">
        <v>5440</v>
      </c>
      <c r="BX1433" s="110" t="s">
        <v>14</v>
      </c>
      <c r="BY1433" s="110" t="e">
        <f>VLOOKUP(BO1433,#REF!,10,0)</f>
        <v>#REF!</v>
      </c>
      <c r="BZ1433" s="149"/>
    </row>
    <row r="1434" spans="1:78" x14ac:dyDescent="0.2">
      <c r="A1434" s="153" t="s">
        <v>3938</v>
      </c>
      <c r="B1434" s="153"/>
      <c r="C1434" s="100"/>
      <c r="D1434" s="68"/>
      <c r="AM1434"/>
      <c r="BO1434" s="154" t="s">
        <v>841</v>
      </c>
      <c r="BP1434" s="154" t="s">
        <v>3512</v>
      </c>
      <c r="BQ1434" s="110" t="s">
        <v>5440</v>
      </c>
      <c r="BR1434" s="110" t="s">
        <v>5440</v>
      </c>
      <c r="BS1434" s="110" t="s">
        <v>5440</v>
      </c>
      <c r="BT1434" s="110" t="s">
        <v>5440</v>
      </c>
      <c r="BU1434" s="110" t="s">
        <v>5440</v>
      </c>
      <c r="BV1434" s="110" t="s">
        <v>5440</v>
      </c>
      <c r="BW1434" s="110" t="s">
        <v>5832</v>
      </c>
      <c r="BX1434" s="110" t="s">
        <v>14</v>
      </c>
      <c r="BY1434" s="110" t="e">
        <f>VLOOKUP(BO1434,#REF!,10,0)</f>
        <v>#REF!</v>
      </c>
      <c r="BZ1434" s="110"/>
    </row>
    <row r="1435" spans="1:78" x14ac:dyDescent="0.2">
      <c r="A1435" s="153" t="s">
        <v>3941</v>
      </c>
      <c r="B1435" s="153"/>
      <c r="C1435" s="100"/>
      <c r="D1435" s="68"/>
      <c r="AM1435"/>
      <c r="BO1435" s="154" t="s">
        <v>1892</v>
      </c>
      <c r="BP1435" s="154" t="s">
        <v>3512</v>
      </c>
      <c r="BQ1435" s="110" t="s">
        <v>5440</v>
      </c>
      <c r="BR1435" s="110" t="s">
        <v>5440</v>
      </c>
      <c r="BS1435" s="110" t="s">
        <v>5440</v>
      </c>
      <c r="BT1435" s="110" t="s">
        <v>5440</v>
      </c>
      <c r="BU1435" s="110" t="s">
        <v>5440</v>
      </c>
      <c r="BV1435" s="110" t="s">
        <v>5440</v>
      </c>
      <c r="BW1435" s="110" t="s">
        <v>5832</v>
      </c>
      <c r="BX1435" s="110" t="s">
        <v>14</v>
      </c>
      <c r="BY1435" s="110" t="e">
        <f>VLOOKUP(BO1435,#REF!,10,0)</f>
        <v>#REF!</v>
      </c>
      <c r="BZ1435" s="110"/>
    </row>
    <row r="1436" spans="1:78" x14ac:dyDescent="0.2">
      <c r="A1436" s="153" t="s">
        <v>3943</v>
      </c>
      <c r="B1436" s="153"/>
      <c r="C1436" s="100"/>
      <c r="D1436" s="68"/>
      <c r="AM1436"/>
      <c r="BO1436" s="154" t="s">
        <v>6526</v>
      </c>
      <c r="BP1436" s="154" t="s">
        <v>3512</v>
      </c>
      <c r="BQ1436" s="110" t="s">
        <v>5440</v>
      </c>
      <c r="BR1436" s="110" t="s">
        <v>5440</v>
      </c>
      <c r="BS1436" s="110" t="s">
        <v>5440</v>
      </c>
      <c r="BT1436" s="110" t="s">
        <v>5440</v>
      </c>
      <c r="BU1436" s="110" t="s">
        <v>5440</v>
      </c>
      <c r="BV1436" s="110" t="s">
        <v>5440</v>
      </c>
      <c r="BW1436" s="110" t="s">
        <v>5832</v>
      </c>
      <c r="BX1436" s="110" t="s">
        <v>14</v>
      </c>
      <c r="BY1436" s="110" t="e">
        <f>VLOOKUP(BO1436,#REF!,10,0)</f>
        <v>#REF!</v>
      </c>
      <c r="BZ1436" s="110"/>
    </row>
    <row r="1437" spans="1:78" x14ac:dyDescent="0.2">
      <c r="A1437" s="153" t="s">
        <v>3945</v>
      </c>
      <c r="B1437" s="153"/>
      <c r="C1437" s="100"/>
      <c r="D1437" s="68"/>
      <c r="AM1437"/>
      <c r="BO1437" s="154" t="s">
        <v>783</v>
      </c>
      <c r="BP1437" s="154" t="s">
        <v>3512</v>
      </c>
      <c r="BQ1437" s="110" t="s">
        <v>5440</v>
      </c>
      <c r="BR1437" s="110" t="s">
        <v>5440</v>
      </c>
      <c r="BS1437" s="110" t="s">
        <v>5440</v>
      </c>
      <c r="BT1437" s="110" t="s">
        <v>5440</v>
      </c>
      <c r="BU1437" s="110" t="s">
        <v>5440</v>
      </c>
      <c r="BV1437" s="110" t="s">
        <v>5440</v>
      </c>
      <c r="BW1437" s="110" t="s">
        <v>5832</v>
      </c>
      <c r="BX1437" s="110" t="s">
        <v>14</v>
      </c>
      <c r="BY1437" s="110" t="e">
        <f>VLOOKUP(BO1437,#REF!,10,0)</f>
        <v>#REF!</v>
      </c>
      <c r="BZ1437" s="110"/>
    </row>
    <row r="1438" spans="1:78" x14ac:dyDescent="0.2">
      <c r="A1438" s="153" t="s">
        <v>3948</v>
      </c>
      <c r="B1438" s="153"/>
      <c r="C1438" s="100"/>
      <c r="D1438" s="68"/>
      <c r="AM1438"/>
      <c r="BO1438" s="154" t="s">
        <v>1577</v>
      </c>
      <c r="BP1438" s="154" t="s">
        <v>3512</v>
      </c>
      <c r="BQ1438" s="110" t="s">
        <v>5440</v>
      </c>
      <c r="BR1438" s="110" t="s">
        <v>5440</v>
      </c>
      <c r="BS1438" s="110" t="s">
        <v>5440</v>
      </c>
      <c r="BT1438" s="110" t="s">
        <v>5440</v>
      </c>
      <c r="BU1438" s="110" t="s">
        <v>5440</v>
      </c>
      <c r="BV1438" s="110" t="s">
        <v>5440</v>
      </c>
      <c r="BW1438" s="110" t="s">
        <v>5832</v>
      </c>
      <c r="BX1438" s="110" t="s">
        <v>14</v>
      </c>
      <c r="BY1438" s="110" t="e">
        <f>VLOOKUP(BO1438,#REF!,10,0)</f>
        <v>#REF!</v>
      </c>
      <c r="BZ1438" s="110"/>
    </row>
    <row r="1439" spans="1:78" x14ac:dyDescent="0.2">
      <c r="A1439" s="153" t="s">
        <v>3950</v>
      </c>
      <c r="B1439" s="153"/>
      <c r="C1439" s="100"/>
      <c r="D1439" s="68"/>
      <c r="AM1439"/>
      <c r="BO1439" s="154" t="s">
        <v>4334</v>
      </c>
      <c r="BP1439" s="154" t="s">
        <v>3512</v>
      </c>
      <c r="BQ1439" s="110" t="s">
        <v>5440</v>
      </c>
      <c r="BR1439" s="110" t="s">
        <v>5440</v>
      </c>
      <c r="BS1439" s="110" t="s">
        <v>5440</v>
      </c>
      <c r="BT1439" s="110" t="s">
        <v>5440</v>
      </c>
      <c r="BU1439" s="110" t="s">
        <v>5440</v>
      </c>
      <c r="BV1439" s="110" t="s">
        <v>5440</v>
      </c>
      <c r="BW1439" s="110" t="s">
        <v>5832</v>
      </c>
      <c r="BX1439" s="110" t="s">
        <v>14</v>
      </c>
      <c r="BY1439" s="110" t="e">
        <f>VLOOKUP(BO1439,#REF!,10,0)</f>
        <v>#REF!</v>
      </c>
      <c r="BZ1439" s="110"/>
    </row>
    <row r="1440" spans="1:78" x14ac:dyDescent="0.2">
      <c r="A1440" s="153" t="s">
        <v>3952</v>
      </c>
      <c r="B1440" s="153"/>
      <c r="C1440" s="100"/>
      <c r="D1440" s="68"/>
      <c r="AM1440"/>
      <c r="BO1440" s="154" t="s">
        <v>6527</v>
      </c>
      <c r="BP1440" s="154" t="s">
        <v>3512</v>
      </c>
      <c r="BQ1440" s="110" t="s">
        <v>5440</v>
      </c>
      <c r="BR1440" s="110" t="s">
        <v>5440</v>
      </c>
      <c r="BS1440" s="110" t="s">
        <v>5440</v>
      </c>
      <c r="BT1440" s="110" t="s">
        <v>5440</v>
      </c>
      <c r="BU1440" s="110" t="s">
        <v>5440</v>
      </c>
      <c r="BV1440" s="110" t="s">
        <v>5440</v>
      </c>
      <c r="BW1440" s="110" t="s">
        <v>5832</v>
      </c>
      <c r="BX1440" s="110" t="s">
        <v>14</v>
      </c>
      <c r="BY1440" s="110" t="e">
        <f>VLOOKUP(BO1440,#REF!,10,0)</f>
        <v>#REF!</v>
      </c>
      <c r="BZ1440" s="110"/>
    </row>
    <row r="1441" spans="1:78" x14ac:dyDescent="0.2">
      <c r="A1441" s="153" t="s">
        <v>3954</v>
      </c>
      <c r="B1441" s="153"/>
      <c r="C1441" s="100"/>
      <c r="D1441" s="68"/>
      <c r="AM1441"/>
      <c r="BO1441" s="154" t="s">
        <v>6528</v>
      </c>
      <c r="BP1441" s="154" t="s">
        <v>3512</v>
      </c>
      <c r="BQ1441" s="110" t="s">
        <v>5440</v>
      </c>
      <c r="BR1441" s="110" t="s">
        <v>5440</v>
      </c>
      <c r="BS1441" s="110" t="s">
        <v>5440</v>
      </c>
      <c r="BT1441" s="110" t="s">
        <v>5440</v>
      </c>
      <c r="BU1441" s="110" t="s">
        <v>5440</v>
      </c>
      <c r="BV1441" s="110" t="s">
        <v>5440</v>
      </c>
      <c r="BW1441" s="110" t="s">
        <v>5832</v>
      </c>
      <c r="BX1441" s="110" t="s">
        <v>14</v>
      </c>
      <c r="BY1441" s="110" t="e">
        <f>VLOOKUP(BO1441,#REF!,10,0)</f>
        <v>#REF!</v>
      </c>
      <c r="BZ1441" s="110"/>
    </row>
    <row r="1442" spans="1:78" x14ac:dyDescent="0.2">
      <c r="A1442" s="153" t="s">
        <v>3956</v>
      </c>
      <c r="B1442" s="153"/>
      <c r="C1442" s="100"/>
      <c r="D1442" s="68"/>
      <c r="AM1442"/>
      <c r="BO1442" s="154" t="s">
        <v>3573</v>
      </c>
      <c r="BP1442" s="154" t="s">
        <v>3512</v>
      </c>
      <c r="BQ1442" s="110" t="s">
        <v>5440</v>
      </c>
      <c r="BR1442" s="110" t="s">
        <v>5440</v>
      </c>
      <c r="BS1442" s="110" t="s">
        <v>5440</v>
      </c>
      <c r="BT1442" s="110" t="s">
        <v>5440</v>
      </c>
      <c r="BU1442" s="110" t="s">
        <v>5440</v>
      </c>
      <c r="BV1442" s="110" t="s">
        <v>5440</v>
      </c>
      <c r="BW1442" s="110" t="s">
        <v>5832</v>
      </c>
      <c r="BX1442" s="110" t="s">
        <v>14</v>
      </c>
      <c r="BY1442" s="110" t="e">
        <f>VLOOKUP(BO1442,#REF!,10,0)</f>
        <v>#REF!</v>
      </c>
      <c r="BZ1442" s="110"/>
    </row>
    <row r="1443" spans="1:78" x14ac:dyDescent="0.2">
      <c r="A1443" s="153" t="s">
        <v>3958</v>
      </c>
      <c r="B1443" s="153"/>
      <c r="C1443" s="100"/>
      <c r="D1443" s="68"/>
      <c r="AM1443"/>
      <c r="BO1443" s="154" t="s">
        <v>6529</v>
      </c>
      <c r="BP1443" s="154" t="s">
        <v>3512</v>
      </c>
      <c r="BQ1443" s="110" t="s">
        <v>5440</v>
      </c>
      <c r="BR1443" s="110" t="s">
        <v>5440</v>
      </c>
      <c r="BS1443" s="110" t="s">
        <v>5440</v>
      </c>
      <c r="BT1443" s="110" t="s">
        <v>5440</v>
      </c>
      <c r="BU1443" s="110" t="s">
        <v>5440</v>
      </c>
      <c r="BV1443" s="110" t="s">
        <v>5440</v>
      </c>
      <c r="BW1443" s="110" t="s">
        <v>5832</v>
      </c>
      <c r="BX1443" s="110" t="s">
        <v>14</v>
      </c>
      <c r="BY1443" s="110" t="e">
        <f>VLOOKUP(BO1443,#REF!,10,0)</f>
        <v>#REF!</v>
      </c>
      <c r="BZ1443" s="110"/>
    </row>
    <row r="1444" spans="1:78" x14ac:dyDescent="0.2">
      <c r="A1444" s="153" t="s">
        <v>3960</v>
      </c>
      <c r="B1444" s="153"/>
      <c r="C1444" s="100"/>
      <c r="D1444" s="68"/>
      <c r="AM1444"/>
      <c r="BO1444" s="154" t="s">
        <v>376</v>
      </c>
      <c r="BP1444" s="154" t="s">
        <v>3512</v>
      </c>
      <c r="BQ1444" s="110" t="s">
        <v>5440</v>
      </c>
      <c r="BR1444" s="110" t="s">
        <v>5440</v>
      </c>
      <c r="BS1444" s="110" t="s">
        <v>5832</v>
      </c>
      <c r="BT1444" s="110" t="s">
        <v>5440</v>
      </c>
      <c r="BU1444" s="110" t="s">
        <v>5440</v>
      </c>
      <c r="BV1444" s="110" t="s">
        <v>5440</v>
      </c>
      <c r="BW1444" s="110" t="s">
        <v>5832</v>
      </c>
      <c r="BX1444" s="110" t="s">
        <v>14</v>
      </c>
      <c r="BY1444" s="110" t="e">
        <f>VLOOKUP(BO1444,#REF!,10,0)</f>
        <v>#REF!</v>
      </c>
      <c r="BZ1444" s="110"/>
    </row>
    <row r="1445" spans="1:78" x14ac:dyDescent="0.2">
      <c r="A1445" s="153" t="s">
        <v>3963</v>
      </c>
      <c r="B1445" s="153"/>
      <c r="C1445" s="100"/>
      <c r="D1445" s="68"/>
      <c r="AM1445"/>
      <c r="BO1445" s="154" t="s">
        <v>5991</v>
      </c>
      <c r="BP1445" s="154" t="s">
        <v>3512</v>
      </c>
      <c r="BQ1445" s="110" t="s">
        <v>5440</v>
      </c>
      <c r="BR1445" s="110" t="s">
        <v>5832</v>
      </c>
      <c r="BS1445" s="110" t="s">
        <v>5440</v>
      </c>
      <c r="BT1445" s="110" t="s">
        <v>5440</v>
      </c>
      <c r="BU1445" s="110" t="s">
        <v>5440</v>
      </c>
      <c r="BV1445" s="110" t="s">
        <v>5440</v>
      </c>
      <c r="BW1445" s="110" t="s">
        <v>5440</v>
      </c>
      <c r="BX1445" s="110" t="s">
        <v>14</v>
      </c>
      <c r="BY1445" s="110" t="e">
        <f>VLOOKUP(BO1445,#REF!,10,0)</f>
        <v>#REF!</v>
      </c>
      <c r="BZ1445" s="110"/>
    </row>
    <row r="1446" spans="1:78" x14ac:dyDescent="0.2">
      <c r="A1446" s="153" t="s">
        <v>3965</v>
      </c>
      <c r="B1446" s="153"/>
      <c r="C1446" s="100"/>
      <c r="D1446" s="68"/>
      <c r="AM1446"/>
      <c r="BO1446" s="154" t="s">
        <v>1937</v>
      </c>
      <c r="BP1446" s="154" t="s">
        <v>3512</v>
      </c>
      <c r="BQ1446" s="110" t="s">
        <v>5440</v>
      </c>
      <c r="BR1446" s="110" t="s">
        <v>5440</v>
      </c>
      <c r="BS1446" s="110" t="s">
        <v>5440</v>
      </c>
      <c r="BT1446" s="110" t="s">
        <v>5440</v>
      </c>
      <c r="BU1446" s="110" t="s">
        <v>5440</v>
      </c>
      <c r="BV1446" s="110" t="s">
        <v>5440</v>
      </c>
      <c r="BW1446" s="110" t="s">
        <v>5832</v>
      </c>
      <c r="BX1446" s="110" t="s">
        <v>14</v>
      </c>
      <c r="BY1446" s="110" t="e">
        <f>VLOOKUP(BO1446,#REF!,10,0)</f>
        <v>#REF!</v>
      </c>
      <c r="BZ1446" s="110"/>
    </row>
    <row r="1447" spans="1:78" x14ac:dyDescent="0.2">
      <c r="A1447" s="153" t="s">
        <v>3967</v>
      </c>
      <c r="B1447" s="153"/>
      <c r="C1447" s="100"/>
      <c r="D1447" s="68"/>
      <c r="AM1447"/>
      <c r="BO1447" s="154" t="s">
        <v>3575</v>
      </c>
      <c r="BP1447" s="154" t="s">
        <v>3512</v>
      </c>
      <c r="BQ1447" s="110" t="s">
        <v>5440</v>
      </c>
      <c r="BR1447" s="110" t="s">
        <v>5440</v>
      </c>
      <c r="BS1447" s="110" t="s">
        <v>5440</v>
      </c>
      <c r="BT1447" s="110" t="s">
        <v>5440</v>
      </c>
      <c r="BU1447" s="110" t="s">
        <v>5440</v>
      </c>
      <c r="BV1447" s="110" t="s">
        <v>5440</v>
      </c>
      <c r="BW1447" s="110" t="s">
        <v>5832</v>
      </c>
      <c r="BX1447" s="110" t="s">
        <v>14</v>
      </c>
      <c r="BY1447" s="110" t="e">
        <f>VLOOKUP(BO1447,#REF!,10,0)</f>
        <v>#REF!</v>
      </c>
      <c r="BZ1447" s="110"/>
    </row>
    <row r="1448" spans="1:78" x14ac:dyDescent="0.2">
      <c r="A1448" s="153" t="s">
        <v>3969</v>
      </c>
      <c r="B1448" s="153"/>
      <c r="C1448" s="100"/>
      <c r="D1448" s="68"/>
      <c r="AM1448"/>
      <c r="BO1448" s="154" t="s">
        <v>6530</v>
      </c>
      <c r="BP1448" s="154" t="s">
        <v>3512</v>
      </c>
      <c r="BQ1448" s="110" t="s">
        <v>5440</v>
      </c>
      <c r="BR1448" s="110" t="s">
        <v>5440</v>
      </c>
      <c r="BS1448" s="110" t="s">
        <v>5440</v>
      </c>
      <c r="BT1448" s="110" t="s">
        <v>5440</v>
      </c>
      <c r="BU1448" s="110" t="s">
        <v>5440</v>
      </c>
      <c r="BV1448" s="110" t="s">
        <v>5832</v>
      </c>
      <c r="BW1448" s="110" t="s">
        <v>5440</v>
      </c>
      <c r="BX1448" s="110" t="s">
        <v>14</v>
      </c>
      <c r="BY1448" s="110" t="e">
        <f>VLOOKUP(BO1448,#REF!,10,0)</f>
        <v>#REF!</v>
      </c>
      <c r="BZ1448" s="149"/>
    </row>
    <row r="1449" spans="1:78" x14ac:dyDescent="0.2">
      <c r="A1449" s="153" t="s">
        <v>3971</v>
      </c>
      <c r="B1449" s="153"/>
      <c r="C1449" s="100"/>
      <c r="D1449" s="68"/>
      <c r="AM1449"/>
      <c r="BO1449" s="154" t="s">
        <v>551</v>
      </c>
      <c r="BP1449" s="154" t="s">
        <v>3512</v>
      </c>
      <c r="BQ1449" s="110" t="s">
        <v>5440</v>
      </c>
      <c r="BR1449" s="110" t="s">
        <v>5440</v>
      </c>
      <c r="BS1449" s="110" t="s">
        <v>5440</v>
      </c>
      <c r="BT1449" s="110" t="s">
        <v>5440</v>
      </c>
      <c r="BU1449" s="110" t="s">
        <v>5440</v>
      </c>
      <c r="BV1449" s="110" t="s">
        <v>5440</v>
      </c>
      <c r="BW1449" s="110" t="s">
        <v>5832</v>
      </c>
      <c r="BX1449" s="110" t="s">
        <v>14</v>
      </c>
      <c r="BY1449" s="110" t="e">
        <f>VLOOKUP(BO1449,#REF!,10,0)</f>
        <v>#REF!</v>
      </c>
      <c r="BZ1449" s="110"/>
    </row>
    <row r="1450" spans="1:78" x14ac:dyDescent="0.2">
      <c r="A1450" s="153" t="s">
        <v>3973</v>
      </c>
      <c r="B1450" s="153"/>
      <c r="C1450" s="100"/>
      <c r="D1450" s="68"/>
      <c r="AM1450"/>
      <c r="BO1450" s="154" t="s">
        <v>6531</v>
      </c>
      <c r="BP1450" s="154" t="s">
        <v>3512</v>
      </c>
      <c r="BQ1450" s="110" t="s">
        <v>5440</v>
      </c>
      <c r="BR1450" s="110" t="s">
        <v>5440</v>
      </c>
      <c r="BS1450" s="110" t="s">
        <v>5440</v>
      </c>
      <c r="BT1450" s="110" t="s">
        <v>5440</v>
      </c>
      <c r="BU1450" s="110" t="s">
        <v>5832</v>
      </c>
      <c r="BV1450" s="110" t="s">
        <v>5440</v>
      </c>
      <c r="BW1450" s="110" t="s">
        <v>5440</v>
      </c>
      <c r="BX1450" s="110" t="s">
        <v>14</v>
      </c>
      <c r="BY1450" s="110" t="e">
        <f>VLOOKUP(BO1450,#REF!,10,0)</f>
        <v>#REF!</v>
      </c>
      <c r="BZ1450" s="149"/>
    </row>
    <row r="1451" spans="1:78" x14ac:dyDescent="0.2">
      <c r="A1451" s="153" t="s">
        <v>3976</v>
      </c>
      <c r="B1451" s="153"/>
      <c r="C1451" s="100"/>
      <c r="D1451" s="68"/>
      <c r="AM1451"/>
      <c r="BO1451" s="154" t="s">
        <v>6532</v>
      </c>
      <c r="BP1451" s="154" t="s">
        <v>3512</v>
      </c>
      <c r="BQ1451" s="110" t="s">
        <v>5440</v>
      </c>
      <c r="BR1451" s="110" t="s">
        <v>5440</v>
      </c>
      <c r="BS1451" s="110" t="s">
        <v>5440</v>
      </c>
      <c r="BT1451" s="110" t="s">
        <v>5440</v>
      </c>
      <c r="BU1451" s="110" t="s">
        <v>5440</v>
      </c>
      <c r="BV1451" s="110" t="s">
        <v>5832</v>
      </c>
      <c r="BW1451" s="110" t="s">
        <v>5440</v>
      </c>
      <c r="BX1451" s="110" t="s">
        <v>14</v>
      </c>
      <c r="BY1451" s="110" t="e">
        <f>VLOOKUP(BO1451,#REF!,10,0)</f>
        <v>#REF!</v>
      </c>
      <c r="BZ1451" s="149"/>
    </row>
    <row r="1452" spans="1:78" x14ac:dyDescent="0.2">
      <c r="A1452" s="153" t="s">
        <v>3979</v>
      </c>
      <c r="B1452" s="153"/>
      <c r="C1452" s="100"/>
      <c r="D1452" s="68"/>
      <c r="AM1452"/>
      <c r="BO1452" s="154" t="s">
        <v>1579</v>
      </c>
      <c r="BP1452" s="154" t="s">
        <v>3512</v>
      </c>
      <c r="BQ1452" s="110" t="s">
        <v>5440</v>
      </c>
      <c r="BR1452" s="110" t="s">
        <v>5440</v>
      </c>
      <c r="BS1452" s="110" t="s">
        <v>5440</v>
      </c>
      <c r="BT1452" s="110" t="s">
        <v>5440</v>
      </c>
      <c r="BU1452" s="110" t="s">
        <v>5440</v>
      </c>
      <c r="BV1452" s="110" t="s">
        <v>5440</v>
      </c>
      <c r="BW1452" s="110" t="s">
        <v>5832</v>
      </c>
      <c r="BX1452" s="110" t="s">
        <v>14</v>
      </c>
      <c r="BY1452" s="110" t="e">
        <f>VLOOKUP(BO1452,#REF!,10,0)</f>
        <v>#REF!</v>
      </c>
      <c r="BZ1452" s="110"/>
    </row>
    <row r="1453" spans="1:78" x14ac:dyDescent="0.2">
      <c r="A1453" s="153" t="s">
        <v>3982</v>
      </c>
      <c r="B1453" s="153"/>
      <c r="C1453" s="100"/>
      <c r="D1453" s="68"/>
      <c r="AM1453"/>
      <c r="BO1453" s="154" t="s">
        <v>3577</v>
      </c>
      <c r="BP1453" s="154" t="s">
        <v>3512</v>
      </c>
      <c r="BQ1453" s="110" t="s">
        <v>5440</v>
      </c>
      <c r="BR1453" s="110" t="s">
        <v>5440</v>
      </c>
      <c r="BS1453" s="110" t="s">
        <v>5440</v>
      </c>
      <c r="BT1453" s="110" t="s">
        <v>5440</v>
      </c>
      <c r="BU1453" s="110" t="s">
        <v>5440</v>
      </c>
      <c r="BV1453" s="110" t="s">
        <v>5440</v>
      </c>
      <c r="BW1453" s="110" t="s">
        <v>5832</v>
      </c>
      <c r="BX1453" s="110" t="s">
        <v>14</v>
      </c>
      <c r="BY1453" s="110" t="e">
        <f>VLOOKUP(BO1453,#REF!,10,0)</f>
        <v>#REF!</v>
      </c>
      <c r="BZ1453" s="110"/>
    </row>
    <row r="1454" spans="1:78" x14ac:dyDescent="0.2">
      <c r="A1454" s="153" t="s">
        <v>3984</v>
      </c>
      <c r="B1454" s="153"/>
      <c r="C1454" s="100"/>
      <c r="D1454" s="68"/>
      <c r="AM1454"/>
      <c r="BO1454" s="154" t="s">
        <v>3578</v>
      </c>
      <c r="BP1454" s="154" t="s">
        <v>3512</v>
      </c>
      <c r="BQ1454" s="110" t="s">
        <v>5440</v>
      </c>
      <c r="BR1454" s="110" t="s">
        <v>5440</v>
      </c>
      <c r="BS1454" s="110" t="s">
        <v>5440</v>
      </c>
      <c r="BT1454" s="110" t="s">
        <v>5440</v>
      </c>
      <c r="BU1454" s="110" t="s">
        <v>5440</v>
      </c>
      <c r="BV1454" s="110" t="s">
        <v>5440</v>
      </c>
      <c r="BW1454" s="110" t="s">
        <v>5832</v>
      </c>
      <c r="BX1454" s="110" t="s">
        <v>14</v>
      </c>
      <c r="BY1454" s="110" t="e">
        <f>VLOOKUP(BO1454,#REF!,10,0)</f>
        <v>#REF!</v>
      </c>
      <c r="BZ1454" s="110"/>
    </row>
    <row r="1455" spans="1:78" x14ac:dyDescent="0.2">
      <c r="A1455" s="153" t="s">
        <v>3986</v>
      </c>
      <c r="B1455" s="153"/>
      <c r="C1455" s="100"/>
      <c r="D1455" s="68"/>
      <c r="AM1455"/>
      <c r="BO1455" s="154" t="s">
        <v>1367</v>
      </c>
      <c r="BP1455" s="154" t="s">
        <v>3512</v>
      </c>
      <c r="BQ1455" s="110" t="s">
        <v>5440</v>
      </c>
      <c r="BR1455" s="110" t="s">
        <v>5440</v>
      </c>
      <c r="BS1455" s="110" t="s">
        <v>5440</v>
      </c>
      <c r="BT1455" s="110" t="s">
        <v>5440</v>
      </c>
      <c r="BU1455" s="110" t="s">
        <v>5440</v>
      </c>
      <c r="BV1455" s="110" t="s">
        <v>5440</v>
      </c>
      <c r="BW1455" s="110" t="s">
        <v>5832</v>
      </c>
      <c r="BX1455" s="110" t="s">
        <v>14</v>
      </c>
      <c r="BY1455" s="110" t="e">
        <f>VLOOKUP(BO1455,#REF!,10,0)</f>
        <v>#REF!</v>
      </c>
      <c r="BZ1455" s="110"/>
    </row>
    <row r="1456" spans="1:78" x14ac:dyDescent="0.2">
      <c r="A1456" s="153" t="s">
        <v>3988</v>
      </c>
      <c r="B1456" s="153"/>
      <c r="C1456" s="100"/>
      <c r="D1456" s="68"/>
      <c r="AM1456"/>
      <c r="BO1456" s="154" t="s">
        <v>1801</v>
      </c>
      <c r="BP1456" s="154" t="s">
        <v>3512</v>
      </c>
      <c r="BQ1456" s="110" t="s">
        <v>5440</v>
      </c>
      <c r="BR1456" s="110" t="s">
        <v>5440</v>
      </c>
      <c r="BS1456" s="110" t="s">
        <v>5440</v>
      </c>
      <c r="BT1456" s="110" t="s">
        <v>5440</v>
      </c>
      <c r="BU1456" s="110" t="s">
        <v>5440</v>
      </c>
      <c r="BV1456" s="110" t="s">
        <v>5440</v>
      </c>
      <c r="BW1456" s="110" t="s">
        <v>5832</v>
      </c>
      <c r="BX1456" s="110" t="s">
        <v>14</v>
      </c>
      <c r="BY1456" s="110" t="e">
        <f>VLOOKUP(BO1456,#REF!,10,0)</f>
        <v>#REF!</v>
      </c>
      <c r="BZ1456" s="110"/>
    </row>
    <row r="1457" spans="1:78" x14ac:dyDescent="0.2">
      <c r="A1457" s="153" t="s">
        <v>3991</v>
      </c>
      <c r="B1457" s="153"/>
      <c r="C1457" s="100"/>
      <c r="D1457" s="68"/>
      <c r="AM1457"/>
      <c r="BO1457" s="154" t="s">
        <v>6533</v>
      </c>
      <c r="BP1457" s="154" t="s">
        <v>5832</v>
      </c>
      <c r="BQ1457" s="110" t="s">
        <v>5440</v>
      </c>
      <c r="BR1457" s="110" t="s">
        <v>5440</v>
      </c>
      <c r="BS1457" s="110" t="s">
        <v>5440</v>
      </c>
      <c r="BT1457" s="110" t="s">
        <v>5440</v>
      </c>
      <c r="BU1457" s="110" t="s">
        <v>5440</v>
      </c>
      <c r="BV1457" s="110" t="s">
        <v>5440</v>
      </c>
      <c r="BW1457" s="110" t="s">
        <v>5832</v>
      </c>
      <c r="BX1457" s="110" t="s">
        <v>14</v>
      </c>
      <c r="BY1457" s="110" t="e">
        <f>VLOOKUP(BO1457,#REF!,10,0)</f>
        <v>#REF!</v>
      </c>
      <c r="BZ1457" s="110"/>
    </row>
    <row r="1458" spans="1:78" x14ac:dyDescent="0.2">
      <c r="A1458" s="153" t="s">
        <v>3993</v>
      </c>
      <c r="B1458" s="153"/>
      <c r="C1458" s="100"/>
      <c r="D1458" s="68"/>
      <c r="AM1458"/>
      <c r="BO1458" s="154" t="s">
        <v>3971</v>
      </c>
      <c r="BP1458" s="154" t="s">
        <v>3512</v>
      </c>
      <c r="BQ1458" s="110" t="s">
        <v>5440</v>
      </c>
      <c r="BR1458" s="110" t="s">
        <v>5440</v>
      </c>
      <c r="BS1458" s="110" t="s">
        <v>5440</v>
      </c>
      <c r="BT1458" s="110" t="s">
        <v>5440</v>
      </c>
      <c r="BU1458" s="110" t="s">
        <v>5440</v>
      </c>
      <c r="BV1458" s="110" t="s">
        <v>5440</v>
      </c>
      <c r="BW1458" s="110" t="s">
        <v>5832</v>
      </c>
      <c r="BX1458" s="110" t="s">
        <v>14</v>
      </c>
      <c r="BY1458" s="110" t="e">
        <f>VLOOKUP(BO1458,#REF!,10,0)</f>
        <v>#REF!</v>
      </c>
      <c r="BZ1458" s="110"/>
    </row>
    <row r="1459" spans="1:78" x14ac:dyDescent="0.2">
      <c r="A1459" s="153" t="s">
        <v>3995</v>
      </c>
      <c r="B1459" s="153"/>
      <c r="C1459" s="100"/>
      <c r="D1459" s="68"/>
      <c r="AM1459"/>
      <c r="BO1459" s="154" t="s">
        <v>444</v>
      </c>
      <c r="BP1459" s="154" t="s">
        <v>3512</v>
      </c>
      <c r="BQ1459" s="110" t="s">
        <v>5440</v>
      </c>
      <c r="BR1459" s="110" t="s">
        <v>5440</v>
      </c>
      <c r="BS1459" s="110" t="s">
        <v>5440</v>
      </c>
      <c r="BT1459" s="110" t="s">
        <v>5440</v>
      </c>
      <c r="BU1459" s="110" t="s">
        <v>5440</v>
      </c>
      <c r="BV1459" s="110" t="s">
        <v>5440</v>
      </c>
      <c r="BW1459" s="110" t="s">
        <v>5832</v>
      </c>
      <c r="BX1459" s="110" t="s">
        <v>14</v>
      </c>
      <c r="BY1459" s="110" t="e">
        <f>VLOOKUP(BO1459,#REF!,10,0)</f>
        <v>#REF!</v>
      </c>
      <c r="BZ1459" s="110"/>
    </row>
    <row r="1460" spans="1:78" x14ac:dyDescent="0.2">
      <c r="A1460" s="153" t="s">
        <v>3998</v>
      </c>
      <c r="B1460" s="153"/>
      <c r="C1460" s="100"/>
      <c r="D1460" s="68"/>
      <c r="AM1460"/>
      <c r="BO1460" s="154" t="s">
        <v>2230</v>
      </c>
      <c r="BP1460" s="154" t="s">
        <v>3512</v>
      </c>
      <c r="BQ1460" s="110" t="s">
        <v>5440</v>
      </c>
      <c r="BR1460" s="110" t="s">
        <v>5440</v>
      </c>
      <c r="BS1460" s="110" t="s">
        <v>5440</v>
      </c>
      <c r="BT1460" s="110" t="s">
        <v>5440</v>
      </c>
      <c r="BU1460" s="110" t="s">
        <v>5440</v>
      </c>
      <c r="BV1460" s="110" t="s">
        <v>5440</v>
      </c>
      <c r="BW1460" s="110" t="s">
        <v>5832</v>
      </c>
      <c r="BX1460" s="110" t="s">
        <v>14</v>
      </c>
      <c r="BY1460" s="110" t="e">
        <f>VLOOKUP(BO1460,#REF!,10,0)</f>
        <v>#REF!</v>
      </c>
      <c r="BZ1460" s="110"/>
    </row>
    <row r="1461" spans="1:78" x14ac:dyDescent="0.2">
      <c r="A1461" s="153" t="s">
        <v>4001</v>
      </c>
      <c r="B1461" s="153"/>
      <c r="C1461" s="100"/>
      <c r="D1461" s="68"/>
      <c r="AM1461"/>
      <c r="BO1461" s="154" t="s">
        <v>6534</v>
      </c>
      <c r="BP1461" s="154" t="s">
        <v>3512</v>
      </c>
      <c r="BQ1461" s="110" t="s">
        <v>5440</v>
      </c>
      <c r="BR1461" s="110" t="s">
        <v>5440</v>
      </c>
      <c r="BS1461" s="110" t="s">
        <v>5440</v>
      </c>
      <c r="BT1461" s="110" t="s">
        <v>5440</v>
      </c>
      <c r="BU1461" s="110" t="s">
        <v>5440</v>
      </c>
      <c r="BV1461" s="110" t="s">
        <v>5832</v>
      </c>
      <c r="BW1461" s="110" t="s">
        <v>5440</v>
      </c>
      <c r="BX1461" s="110" t="s">
        <v>14</v>
      </c>
      <c r="BY1461" s="110" t="e">
        <f>VLOOKUP(BO1461,#REF!,10,0)</f>
        <v>#REF!</v>
      </c>
      <c r="BZ1461" s="149"/>
    </row>
    <row r="1462" spans="1:78" x14ac:dyDescent="0.2">
      <c r="A1462" s="153" t="s">
        <v>4004</v>
      </c>
      <c r="B1462" s="153"/>
      <c r="C1462" s="100"/>
      <c r="D1462" s="68"/>
      <c r="AM1462"/>
      <c r="BO1462" s="154" t="s">
        <v>5992</v>
      </c>
      <c r="BP1462" s="154" t="s">
        <v>3512</v>
      </c>
      <c r="BQ1462" s="110" t="s">
        <v>5440</v>
      </c>
      <c r="BR1462" s="110" t="s">
        <v>5832</v>
      </c>
      <c r="BS1462" s="110" t="s">
        <v>5440</v>
      </c>
      <c r="BT1462" s="110" t="s">
        <v>5440</v>
      </c>
      <c r="BU1462" s="110" t="s">
        <v>5440</v>
      </c>
      <c r="BV1462" s="110" t="s">
        <v>5440</v>
      </c>
      <c r="BW1462" s="110" t="s">
        <v>5440</v>
      </c>
      <c r="BX1462" s="110" t="s">
        <v>14</v>
      </c>
      <c r="BY1462" s="110" t="e">
        <f>VLOOKUP(BO1462,#REF!,10,0)</f>
        <v>#REF!</v>
      </c>
      <c r="BZ1462" s="110"/>
    </row>
    <row r="1463" spans="1:78" x14ac:dyDescent="0.2">
      <c r="A1463" s="153" t="s">
        <v>4007</v>
      </c>
      <c r="B1463" s="153"/>
      <c r="C1463" s="100"/>
      <c r="D1463" s="68"/>
      <c r="AM1463"/>
      <c r="BO1463" s="154" t="s">
        <v>6535</v>
      </c>
      <c r="BP1463" s="154" t="s">
        <v>3512</v>
      </c>
      <c r="BQ1463" s="110" t="s">
        <v>5440</v>
      </c>
      <c r="BR1463" s="110" t="s">
        <v>5440</v>
      </c>
      <c r="BS1463" s="110" t="s">
        <v>5440</v>
      </c>
      <c r="BT1463" s="110" t="s">
        <v>5440</v>
      </c>
      <c r="BU1463" s="110" t="s">
        <v>5440</v>
      </c>
      <c r="BV1463" s="110" t="s">
        <v>5440</v>
      </c>
      <c r="BW1463" s="110" t="s">
        <v>5832</v>
      </c>
      <c r="BX1463" s="110" t="s">
        <v>14</v>
      </c>
      <c r="BY1463" s="110" t="e">
        <f>VLOOKUP(BO1463,#REF!,10,0)</f>
        <v>#REF!</v>
      </c>
      <c r="BZ1463" s="110"/>
    </row>
    <row r="1464" spans="1:78" x14ac:dyDescent="0.2">
      <c r="A1464" s="153" t="s">
        <v>4010</v>
      </c>
      <c r="B1464" s="153"/>
      <c r="C1464" s="100"/>
      <c r="D1464" s="68"/>
      <c r="AM1464"/>
      <c r="BO1464" s="154" t="s">
        <v>6536</v>
      </c>
      <c r="BP1464" s="154" t="s">
        <v>5832</v>
      </c>
      <c r="BQ1464" s="110" t="s">
        <v>5440</v>
      </c>
      <c r="BR1464" s="110" t="s">
        <v>5440</v>
      </c>
      <c r="BS1464" s="110" t="s">
        <v>5440</v>
      </c>
      <c r="BT1464" s="110" t="s">
        <v>5440</v>
      </c>
      <c r="BU1464" s="110" t="s">
        <v>5440</v>
      </c>
      <c r="BV1464" s="110" t="s">
        <v>5440</v>
      </c>
      <c r="BW1464" s="110" t="s">
        <v>5832</v>
      </c>
      <c r="BX1464" s="110" t="s">
        <v>14</v>
      </c>
      <c r="BY1464" s="110" t="e">
        <f>VLOOKUP(BO1464,#REF!,10,0)</f>
        <v>#REF!</v>
      </c>
      <c r="BZ1464" s="110"/>
    </row>
    <row r="1465" spans="1:78" x14ac:dyDescent="0.2">
      <c r="A1465" s="153" t="s">
        <v>4012</v>
      </c>
      <c r="B1465" s="153"/>
      <c r="C1465" s="100"/>
      <c r="D1465" s="68"/>
      <c r="AM1465"/>
      <c r="BO1465" s="154" t="s">
        <v>6537</v>
      </c>
      <c r="BP1465" s="154" t="s">
        <v>3512</v>
      </c>
      <c r="BQ1465" s="110" t="s">
        <v>5440</v>
      </c>
      <c r="BR1465" s="110" t="s">
        <v>5440</v>
      </c>
      <c r="BS1465" s="110" t="s">
        <v>5440</v>
      </c>
      <c r="BT1465" s="110" t="s">
        <v>5440</v>
      </c>
      <c r="BU1465" s="110" t="s">
        <v>5440</v>
      </c>
      <c r="BV1465" s="110" t="s">
        <v>5440</v>
      </c>
      <c r="BW1465" s="110" t="s">
        <v>5832</v>
      </c>
      <c r="BX1465" s="110" t="s">
        <v>14</v>
      </c>
      <c r="BY1465" s="110" t="e">
        <f>VLOOKUP(BO1465,#REF!,10,0)</f>
        <v>#REF!</v>
      </c>
      <c r="BZ1465" s="110"/>
    </row>
    <row r="1466" spans="1:78" x14ac:dyDescent="0.2">
      <c r="A1466" s="153" t="s">
        <v>4014</v>
      </c>
      <c r="B1466" s="153"/>
      <c r="C1466" s="100"/>
      <c r="D1466" s="68"/>
      <c r="AM1466"/>
      <c r="BO1466" s="154" t="s">
        <v>4708</v>
      </c>
      <c r="BP1466" s="154" t="s">
        <v>3512</v>
      </c>
      <c r="BQ1466" s="110" t="s">
        <v>5440</v>
      </c>
      <c r="BR1466" s="110" t="s">
        <v>5440</v>
      </c>
      <c r="BS1466" s="110" t="s">
        <v>5440</v>
      </c>
      <c r="BT1466" s="110" t="s">
        <v>5440</v>
      </c>
      <c r="BU1466" s="110" t="s">
        <v>5440</v>
      </c>
      <c r="BV1466" s="110" t="s">
        <v>5440</v>
      </c>
      <c r="BW1466" s="110" t="s">
        <v>5832</v>
      </c>
      <c r="BX1466" s="110" t="s">
        <v>14</v>
      </c>
      <c r="BY1466" s="110" t="e">
        <f>VLOOKUP(BO1466,#REF!,10,0)</f>
        <v>#REF!</v>
      </c>
      <c r="BZ1466" s="110"/>
    </row>
    <row r="1467" spans="1:78" x14ac:dyDescent="0.2">
      <c r="A1467" s="153" t="s">
        <v>4016</v>
      </c>
      <c r="B1467" s="153"/>
      <c r="C1467" s="100"/>
      <c r="D1467" s="68"/>
      <c r="AM1467"/>
      <c r="BO1467" s="154" t="s">
        <v>6538</v>
      </c>
      <c r="BP1467" s="154" t="s">
        <v>5832</v>
      </c>
      <c r="BQ1467" s="110" t="s">
        <v>5440</v>
      </c>
      <c r="BR1467" s="110" t="s">
        <v>5440</v>
      </c>
      <c r="BS1467" s="110" t="s">
        <v>5832</v>
      </c>
      <c r="BT1467" s="110" t="s">
        <v>5440</v>
      </c>
      <c r="BU1467" s="110" t="s">
        <v>5440</v>
      </c>
      <c r="BV1467" s="110" t="s">
        <v>5440</v>
      </c>
      <c r="BW1467" s="110" t="s">
        <v>5832</v>
      </c>
      <c r="BX1467" s="110" t="s">
        <v>14</v>
      </c>
      <c r="BY1467" s="110" t="e">
        <f>VLOOKUP(BO1467,#REF!,10,0)</f>
        <v>#REF!</v>
      </c>
      <c r="BZ1467" s="110"/>
    </row>
    <row r="1468" spans="1:78" x14ac:dyDescent="0.2">
      <c r="A1468" s="153" t="s">
        <v>4019</v>
      </c>
      <c r="B1468" s="153"/>
      <c r="C1468" s="100"/>
      <c r="D1468" s="68"/>
      <c r="AM1468"/>
      <c r="BO1468" s="154" t="s">
        <v>6539</v>
      </c>
      <c r="BP1468" s="154" t="s">
        <v>3512</v>
      </c>
      <c r="BQ1468" s="110" t="s">
        <v>5440</v>
      </c>
      <c r="BR1468" s="110" t="s">
        <v>5440</v>
      </c>
      <c r="BS1468" s="110" t="s">
        <v>5832</v>
      </c>
      <c r="BT1468" s="110" t="s">
        <v>5832</v>
      </c>
      <c r="BU1468" s="110" t="s">
        <v>5440</v>
      </c>
      <c r="BV1468" s="110" t="s">
        <v>5440</v>
      </c>
      <c r="BW1468" s="110" t="s">
        <v>5440</v>
      </c>
      <c r="BX1468" s="110" t="s">
        <v>14</v>
      </c>
      <c r="BY1468" s="110" t="e">
        <f>VLOOKUP(BO1468,#REF!,10,0)</f>
        <v>#REF!</v>
      </c>
      <c r="BZ1468" s="110"/>
    </row>
    <row r="1469" spans="1:78" x14ac:dyDescent="0.2">
      <c r="A1469" s="153" t="s">
        <v>4021</v>
      </c>
      <c r="B1469" s="153"/>
      <c r="C1469" s="100"/>
      <c r="D1469" s="68"/>
      <c r="AM1469"/>
      <c r="BO1469" s="154" t="s">
        <v>6540</v>
      </c>
      <c r="BP1469" s="154" t="s">
        <v>3512</v>
      </c>
      <c r="BQ1469" s="110" t="s">
        <v>5440</v>
      </c>
      <c r="BR1469" s="110" t="s">
        <v>5440</v>
      </c>
      <c r="BS1469" s="110" t="s">
        <v>5440</v>
      </c>
      <c r="BT1469" s="110" t="s">
        <v>5440</v>
      </c>
      <c r="BU1469" s="110" t="s">
        <v>5440</v>
      </c>
      <c r="BV1469" s="110" t="s">
        <v>5440</v>
      </c>
      <c r="BW1469" s="110" t="s">
        <v>5832</v>
      </c>
      <c r="BX1469" s="110" t="s">
        <v>14</v>
      </c>
      <c r="BY1469" s="110" t="e">
        <f>VLOOKUP(BO1469,#REF!,10,0)</f>
        <v>#REF!</v>
      </c>
      <c r="BZ1469" s="110"/>
    </row>
    <row r="1470" spans="1:78" x14ac:dyDescent="0.2">
      <c r="A1470" s="153" t="s">
        <v>4023</v>
      </c>
      <c r="B1470" s="153"/>
      <c r="C1470" s="100"/>
      <c r="D1470" s="68"/>
      <c r="AM1470"/>
      <c r="BO1470" s="154" t="s">
        <v>510</v>
      </c>
      <c r="BP1470" s="154" t="s">
        <v>3512</v>
      </c>
      <c r="BQ1470" s="110" t="s">
        <v>5440</v>
      </c>
      <c r="BR1470" s="110" t="s">
        <v>5440</v>
      </c>
      <c r="BS1470" s="110" t="s">
        <v>5440</v>
      </c>
      <c r="BT1470" s="110" t="s">
        <v>5440</v>
      </c>
      <c r="BU1470" s="110" t="s">
        <v>5440</v>
      </c>
      <c r="BV1470" s="110" t="s">
        <v>5440</v>
      </c>
      <c r="BW1470" s="110" t="s">
        <v>5832</v>
      </c>
      <c r="BX1470" s="110" t="s">
        <v>14</v>
      </c>
      <c r="BY1470" s="110" t="e">
        <f>VLOOKUP(BO1470,#REF!,10,0)</f>
        <v>#REF!</v>
      </c>
      <c r="BZ1470" s="110"/>
    </row>
    <row r="1471" spans="1:78" x14ac:dyDescent="0.2">
      <c r="A1471" s="153" t="s">
        <v>4025</v>
      </c>
      <c r="B1471" s="153"/>
      <c r="C1471" s="100"/>
      <c r="D1471" s="68"/>
      <c r="AM1471"/>
      <c r="BO1471" s="154" t="s">
        <v>6541</v>
      </c>
      <c r="BP1471" s="154" t="s">
        <v>3512</v>
      </c>
      <c r="BQ1471" s="110" t="s">
        <v>5440</v>
      </c>
      <c r="BR1471" s="110" t="s">
        <v>5440</v>
      </c>
      <c r="BS1471" s="110" t="s">
        <v>5440</v>
      </c>
      <c r="BT1471" s="110" t="s">
        <v>5440</v>
      </c>
      <c r="BU1471" s="110" t="s">
        <v>5832</v>
      </c>
      <c r="BV1471" s="110" t="s">
        <v>5440</v>
      </c>
      <c r="BW1471" s="110" t="s">
        <v>5440</v>
      </c>
      <c r="BX1471" s="110" t="s">
        <v>14</v>
      </c>
      <c r="BY1471" s="110" t="e">
        <f>VLOOKUP(BO1471,#REF!,10,0)</f>
        <v>#REF!</v>
      </c>
      <c r="BZ1471" s="149"/>
    </row>
    <row r="1472" spans="1:78" x14ac:dyDescent="0.2">
      <c r="A1472" s="153" t="s">
        <v>4028</v>
      </c>
      <c r="B1472" s="153"/>
      <c r="C1472" s="100"/>
      <c r="D1472" s="68"/>
      <c r="AM1472"/>
      <c r="BO1472" s="154" t="s">
        <v>6542</v>
      </c>
      <c r="BP1472" s="154" t="s">
        <v>3512</v>
      </c>
      <c r="BQ1472" s="110" t="s">
        <v>5440</v>
      </c>
      <c r="BR1472" s="110" t="s">
        <v>5440</v>
      </c>
      <c r="BS1472" s="110" t="s">
        <v>5440</v>
      </c>
      <c r="BT1472" s="110" t="s">
        <v>5440</v>
      </c>
      <c r="BU1472" s="110" t="s">
        <v>5440</v>
      </c>
      <c r="BV1472" s="110" t="s">
        <v>5832</v>
      </c>
      <c r="BW1472" s="110" t="s">
        <v>5440</v>
      </c>
      <c r="BX1472" s="110" t="s">
        <v>14</v>
      </c>
      <c r="BY1472" s="110" t="e">
        <f>VLOOKUP(BO1472,#REF!,10,0)</f>
        <v>#REF!</v>
      </c>
      <c r="BZ1472" s="149"/>
    </row>
    <row r="1473" spans="1:78" x14ac:dyDescent="0.2">
      <c r="A1473" s="153" t="s">
        <v>4030</v>
      </c>
      <c r="B1473" s="153"/>
      <c r="C1473" s="100"/>
      <c r="D1473" s="68"/>
      <c r="AM1473"/>
      <c r="BO1473" s="154" t="s">
        <v>3880</v>
      </c>
      <c r="BP1473" s="154" t="s">
        <v>3512</v>
      </c>
      <c r="BQ1473" s="110" t="s">
        <v>5440</v>
      </c>
      <c r="BR1473" s="110" t="s">
        <v>5440</v>
      </c>
      <c r="BS1473" s="110" t="s">
        <v>5440</v>
      </c>
      <c r="BT1473" s="110" t="s">
        <v>5440</v>
      </c>
      <c r="BU1473" s="110" t="s">
        <v>5440</v>
      </c>
      <c r="BV1473" s="110" t="s">
        <v>5440</v>
      </c>
      <c r="BW1473" s="110" t="s">
        <v>5832</v>
      </c>
      <c r="BX1473" s="110" t="s">
        <v>14</v>
      </c>
      <c r="BY1473" s="110" t="e">
        <f>VLOOKUP(BO1473,#REF!,10,0)</f>
        <v>#REF!</v>
      </c>
      <c r="BZ1473" s="110"/>
    </row>
    <row r="1474" spans="1:78" x14ac:dyDescent="0.2">
      <c r="A1474" s="153" t="s">
        <v>4033</v>
      </c>
      <c r="B1474" s="153"/>
      <c r="C1474" s="100"/>
      <c r="D1474" s="68"/>
      <c r="AM1474"/>
      <c r="BO1474" s="154" t="s">
        <v>6543</v>
      </c>
      <c r="BP1474" s="154" t="s">
        <v>3512</v>
      </c>
      <c r="BQ1474" s="110" t="s">
        <v>5440</v>
      </c>
      <c r="BR1474" s="110" t="s">
        <v>5440</v>
      </c>
      <c r="BS1474" s="110" t="s">
        <v>5440</v>
      </c>
      <c r="BT1474" s="110" t="s">
        <v>5440</v>
      </c>
      <c r="BU1474" s="110" t="s">
        <v>5440</v>
      </c>
      <c r="BV1474" s="110" t="s">
        <v>5440</v>
      </c>
      <c r="BW1474" s="110" t="s">
        <v>5832</v>
      </c>
      <c r="BX1474" s="110" t="s">
        <v>14</v>
      </c>
      <c r="BY1474" s="110" t="e">
        <f>VLOOKUP(BO1474,#REF!,10,0)</f>
        <v>#REF!</v>
      </c>
      <c r="BZ1474" s="110"/>
    </row>
    <row r="1475" spans="1:78" x14ac:dyDescent="0.2">
      <c r="A1475" s="153" t="s">
        <v>4035</v>
      </c>
      <c r="B1475" s="153"/>
      <c r="C1475" s="100"/>
      <c r="D1475" s="68"/>
      <c r="AM1475"/>
      <c r="BO1475" s="154" t="s">
        <v>4174</v>
      </c>
      <c r="BP1475" s="154" t="s">
        <v>3512</v>
      </c>
      <c r="BQ1475" s="110" t="s">
        <v>5440</v>
      </c>
      <c r="BR1475" s="110" t="s">
        <v>5440</v>
      </c>
      <c r="BS1475" s="110" t="s">
        <v>5440</v>
      </c>
      <c r="BT1475" s="110" t="s">
        <v>5440</v>
      </c>
      <c r="BU1475" s="110" t="s">
        <v>5440</v>
      </c>
      <c r="BV1475" s="110" t="s">
        <v>5440</v>
      </c>
      <c r="BW1475" s="110" t="s">
        <v>5832</v>
      </c>
      <c r="BX1475" s="110" t="s">
        <v>14</v>
      </c>
      <c r="BY1475" s="110" t="e">
        <f>VLOOKUP(BO1475,#REF!,10,0)</f>
        <v>#REF!</v>
      </c>
      <c r="BZ1475" s="110"/>
    </row>
    <row r="1476" spans="1:78" x14ac:dyDescent="0.2">
      <c r="A1476" s="153" t="s">
        <v>4037</v>
      </c>
      <c r="B1476" s="153"/>
      <c r="C1476" s="100"/>
      <c r="D1476" s="68"/>
      <c r="AM1476"/>
      <c r="BO1476" s="154" t="s">
        <v>4196</v>
      </c>
      <c r="BP1476" s="154" t="s">
        <v>3512</v>
      </c>
      <c r="BQ1476" s="110" t="s">
        <v>5440</v>
      </c>
      <c r="BR1476" s="110" t="s">
        <v>5440</v>
      </c>
      <c r="BS1476" s="110" t="s">
        <v>5440</v>
      </c>
      <c r="BT1476" s="110" t="s">
        <v>5440</v>
      </c>
      <c r="BU1476" s="110" t="s">
        <v>5440</v>
      </c>
      <c r="BV1476" s="110" t="s">
        <v>5440</v>
      </c>
      <c r="BW1476" s="110" t="s">
        <v>5832</v>
      </c>
      <c r="BX1476" s="110" t="s">
        <v>14</v>
      </c>
      <c r="BY1476" s="110" t="e">
        <f>VLOOKUP(BO1476,#REF!,10,0)</f>
        <v>#REF!</v>
      </c>
      <c r="BZ1476" s="110"/>
    </row>
    <row r="1477" spans="1:78" x14ac:dyDescent="0.2">
      <c r="A1477" s="153" t="s">
        <v>4040</v>
      </c>
      <c r="B1477" s="153"/>
      <c r="C1477" s="100"/>
      <c r="D1477" s="68"/>
      <c r="AM1477"/>
      <c r="BO1477" s="154" t="s">
        <v>1535</v>
      </c>
      <c r="BP1477" s="154" t="s">
        <v>3512</v>
      </c>
      <c r="BQ1477" s="110" t="s">
        <v>5440</v>
      </c>
      <c r="BR1477" s="110" t="s">
        <v>5440</v>
      </c>
      <c r="BS1477" s="110" t="s">
        <v>5440</v>
      </c>
      <c r="BT1477" s="110" t="s">
        <v>5440</v>
      </c>
      <c r="BU1477" s="110" t="s">
        <v>5440</v>
      </c>
      <c r="BV1477" s="110" t="s">
        <v>5440</v>
      </c>
      <c r="BW1477" s="110" t="s">
        <v>5832</v>
      </c>
      <c r="BX1477" s="110" t="s">
        <v>14</v>
      </c>
      <c r="BY1477" s="110" t="e">
        <f>VLOOKUP(BO1477,#REF!,10,0)</f>
        <v>#REF!</v>
      </c>
      <c r="BZ1477" s="110"/>
    </row>
    <row r="1478" spans="1:78" x14ac:dyDescent="0.2">
      <c r="A1478" s="153" t="s">
        <v>4043</v>
      </c>
      <c r="B1478" s="153"/>
      <c r="C1478" s="100"/>
      <c r="D1478" s="68"/>
      <c r="AM1478"/>
      <c r="BO1478" s="154" t="s">
        <v>2990</v>
      </c>
      <c r="BP1478" s="154" t="s">
        <v>3512</v>
      </c>
      <c r="BQ1478" s="110" t="s">
        <v>5440</v>
      </c>
      <c r="BR1478" s="110" t="s">
        <v>5440</v>
      </c>
      <c r="BS1478" s="110" t="s">
        <v>5440</v>
      </c>
      <c r="BT1478" s="110" t="s">
        <v>5440</v>
      </c>
      <c r="BU1478" s="110" t="s">
        <v>5440</v>
      </c>
      <c r="BV1478" s="110" t="s">
        <v>5440</v>
      </c>
      <c r="BW1478" s="110" t="s">
        <v>5832</v>
      </c>
      <c r="BX1478" s="110" t="s">
        <v>14</v>
      </c>
      <c r="BY1478" s="110" t="e">
        <f>VLOOKUP(BO1478,#REF!,10,0)</f>
        <v>#REF!</v>
      </c>
      <c r="BZ1478" s="110"/>
    </row>
    <row r="1479" spans="1:78" x14ac:dyDescent="0.2">
      <c r="A1479" s="153" t="s">
        <v>4046</v>
      </c>
      <c r="B1479" s="153"/>
      <c r="C1479" s="100"/>
      <c r="D1479" s="68"/>
      <c r="AM1479"/>
      <c r="BO1479" s="154" t="s">
        <v>514</v>
      </c>
      <c r="BP1479" s="154" t="s">
        <v>3512</v>
      </c>
      <c r="BQ1479" s="110" t="s">
        <v>5440</v>
      </c>
      <c r="BR1479" s="110" t="s">
        <v>5440</v>
      </c>
      <c r="BS1479" s="110" t="s">
        <v>5440</v>
      </c>
      <c r="BT1479" s="110" t="s">
        <v>5440</v>
      </c>
      <c r="BU1479" s="110" t="s">
        <v>5440</v>
      </c>
      <c r="BV1479" s="110" t="s">
        <v>5440</v>
      </c>
      <c r="BW1479" s="110" t="s">
        <v>5832</v>
      </c>
      <c r="BX1479" s="110" t="s">
        <v>14</v>
      </c>
      <c r="BY1479" s="110" t="e">
        <f>VLOOKUP(BO1479,#REF!,10,0)</f>
        <v>#REF!</v>
      </c>
      <c r="BZ1479" s="110"/>
    </row>
    <row r="1480" spans="1:78" x14ac:dyDescent="0.2">
      <c r="A1480" s="153" t="s">
        <v>4049</v>
      </c>
      <c r="B1480" s="153"/>
      <c r="C1480" s="100"/>
      <c r="D1480" s="68"/>
      <c r="AM1480"/>
      <c r="BO1480" s="154" t="s">
        <v>6544</v>
      </c>
      <c r="BP1480" s="154" t="s">
        <v>3512</v>
      </c>
      <c r="BQ1480" s="110" t="s">
        <v>5440</v>
      </c>
      <c r="BR1480" s="110" t="s">
        <v>5440</v>
      </c>
      <c r="BS1480" s="110" t="s">
        <v>5440</v>
      </c>
      <c r="BT1480" s="110" t="s">
        <v>5440</v>
      </c>
      <c r="BU1480" s="110" t="s">
        <v>5440</v>
      </c>
      <c r="BV1480" s="110" t="s">
        <v>5440</v>
      </c>
      <c r="BW1480" s="110" t="s">
        <v>5832</v>
      </c>
      <c r="BX1480" s="110" t="s">
        <v>14</v>
      </c>
      <c r="BY1480" s="110" t="e">
        <f>VLOOKUP(BO1480,#REF!,10,0)</f>
        <v>#REF!</v>
      </c>
      <c r="BZ1480" s="110"/>
    </row>
    <row r="1481" spans="1:78" x14ac:dyDescent="0.2">
      <c r="A1481" s="153" t="s">
        <v>4051</v>
      </c>
      <c r="B1481" s="153"/>
      <c r="C1481" s="100"/>
      <c r="D1481" s="68"/>
      <c r="AM1481"/>
      <c r="BO1481" s="154" t="s">
        <v>6545</v>
      </c>
      <c r="BP1481" s="154" t="s">
        <v>3512</v>
      </c>
      <c r="BQ1481" s="110" t="s">
        <v>5440</v>
      </c>
      <c r="BR1481" s="110" t="s">
        <v>5440</v>
      </c>
      <c r="BS1481" s="110" t="s">
        <v>5832</v>
      </c>
      <c r="BT1481" s="110" t="s">
        <v>5832</v>
      </c>
      <c r="BU1481" s="110" t="s">
        <v>5440</v>
      </c>
      <c r="BV1481" s="110" t="s">
        <v>5440</v>
      </c>
      <c r="BW1481" s="110" t="s">
        <v>5440</v>
      </c>
      <c r="BX1481" s="110" t="s">
        <v>14</v>
      </c>
      <c r="BY1481" s="110" t="e">
        <f>VLOOKUP(BO1481,#REF!,10,0)</f>
        <v>#REF!</v>
      </c>
      <c r="BZ1481" s="110"/>
    </row>
    <row r="1482" spans="1:78" x14ac:dyDescent="0.2">
      <c r="A1482" s="153" t="s">
        <v>4053</v>
      </c>
      <c r="B1482" s="153"/>
      <c r="C1482" s="100"/>
      <c r="D1482" s="68"/>
      <c r="AM1482"/>
      <c r="BO1482" s="154" t="s">
        <v>6546</v>
      </c>
      <c r="BP1482" s="154" t="s">
        <v>3512</v>
      </c>
      <c r="BQ1482" s="110" t="s">
        <v>5440</v>
      </c>
      <c r="BR1482" s="110" t="s">
        <v>5440</v>
      </c>
      <c r="BS1482" s="110" t="s">
        <v>5440</v>
      </c>
      <c r="BT1482" s="110" t="s">
        <v>5440</v>
      </c>
      <c r="BU1482" s="110" t="s">
        <v>5832</v>
      </c>
      <c r="BV1482" s="110" t="s">
        <v>5440</v>
      </c>
      <c r="BW1482" s="110" t="s">
        <v>5440</v>
      </c>
      <c r="BX1482" s="110" t="s">
        <v>14</v>
      </c>
      <c r="BY1482" s="110" t="e">
        <f>VLOOKUP(BO1482,#REF!,10,0)</f>
        <v>#REF!</v>
      </c>
      <c r="BZ1482" s="149"/>
    </row>
    <row r="1483" spans="1:78" x14ac:dyDescent="0.2">
      <c r="A1483" s="153" t="s">
        <v>4056</v>
      </c>
      <c r="B1483" s="153"/>
      <c r="C1483" s="100"/>
      <c r="D1483" s="68"/>
      <c r="AM1483"/>
      <c r="BO1483" s="154" t="s">
        <v>2444</v>
      </c>
      <c r="BP1483" s="154" t="s">
        <v>3512</v>
      </c>
      <c r="BQ1483" s="110" t="s">
        <v>5440</v>
      </c>
      <c r="BR1483" s="110" t="s">
        <v>5440</v>
      </c>
      <c r="BS1483" s="110" t="s">
        <v>5440</v>
      </c>
      <c r="BT1483" s="110" t="s">
        <v>5440</v>
      </c>
      <c r="BU1483" s="110" t="s">
        <v>5440</v>
      </c>
      <c r="BV1483" s="110" t="s">
        <v>5440</v>
      </c>
      <c r="BW1483" s="110" t="s">
        <v>5832</v>
      </c>
      <c r="BX1483" s="110" t="s">
        <v>14</v>
      </c>
      <c r="BY1483" s="110" t="e">
        <f>VLOOKUP(BO1483,#REF!,10,0)</f>
        <v>#REF!</v>
      </c>
      <c r="BZ1483" s="110"/>
    </row>
    <row r="1484" spans="1:78" x14ac:dyDescent="0.2">
      <c r="A1484" s="153" t="s">
        <v>4058</v>
      </c>
      <c r="B1484" s="153"/>
      <c r="C1484" s="100"/>
      <c r="D1484" s="68"/>
      <c r="AM1484"/>
      <c r="BO1484" s="154" t="s">
        <v>5229</v>
      </c>
      <c r="BP1484" s="154" t="s">
        <v>3512</v>
      </c>
      <c r="BQ1484" s="110" t="s">
        <v>5440</v>
      </c>
      <c r="BR1484" s="110" t="s">
        <v>5440</v>
      </c>
      <c r="BS1484" s="110" t="s">
        <v>5440</v>
      </c>
      <c r="BT1484" s="110" t="s">
        <v>5440</v>
      </c>
      <c r="BU1484" s="110" t="s">
        <v>5440</v>
      </c>
      <c r="BV1484" s="110" t="s">
        <v>5440</v>
      </c>
      <c r="BW1484" s="110" t="s">
        <v>5832</v>
      </c>
      <c r="BX1484" s="110" t="s">
        <v>14</v>
      </c>
      <c r="BY1484" s="110" t="e">
        <f>VLOOKUP(BO1484,#REF!,10,0)</f>
        <v>#REF!</v>
      </c>
      <c r="BZ1484" s="110"/>
    </row>
    <row r="1485" spans="1:78" x14ac:dyDescent="0.2">
      <c r="A1485" s="153" t="s">
        <v>4060</v>
      </c>
      <c r="B1485" s="153"/>
      <c r="C1485" s="100"/>
      <c r="D1485" s="68"/>
      <c r="AM1485"/>
      <c r="BO1485" s="154" t="s">
        <v>5054</v>
      </c>
      <c r="BP1485" s="154" t="s">
        <v>3512</v>
      </c>
      <c r="BQ1485" s="110" t="s">
        <v>5440</v>
      </c>
      <c r="BR1485" s="110" t="s">
        <v>5440</v>
      </c>
      <c r="BS1485" s="110" t="s">
        <v>5440</v>
      </c>
      <c r="BT1485" s="110" t="s">
        <v>5440</v>
      </c>
      <c r="BU1485" s="110" t="s">
        <v>5440</v>
      </c>
      <c r="BV1485" s="110" t="s">
        <v>5440</v>
      </c>
      <c r="BW1485" s="110" t="s">
        <v>5832</v>
      </c>
      <c r="BX1485" s="110" t="s">
        <v>14</v>
      </c>
      <c r="BY1485" s="110" t="e">
        <f>VLOOKUP(BO1485,#REF!,10,0)</f>
        <v>#REF!</v>
      </c>
      <c r="BZ1485" s="110"/>
    </row>
    <row r="1486" spans="1:78" x14ac:dyDescent="0.2">
      <c r="A1486" s="153" t="s">
        <v>4063</v>
      </c>
      <c r="B1486" s="153"/>
      <c r="C1486" s="100"/>
      <c r="D1486" s="68"/>
      <c r="AM1486"/>
      <c r="BO1486" s="154" t="s">
        <v>4459</v>
      </c>
      <c r="BP1486" s="154" t="s">
        <v>3512</v>
      </c>
      <c r="BQ1486" s="110" t="s">
        <v>5440</v>
      </c>
      <c r="BR1486" s="110" t="s">
        <v>5440</v>
      </c>
      <c r="BS1486" s="110" t="s">
        <v>5440</v>
      </c>
      <c r="BT1486" s="110" t="s">
        <v>5440</v>
      </c>
      <c r="BU1486" s="110" t="s">
        <v>5440</v>
      </c>
      <c r="BV1486" s="110" t="s">
        <v>5440</v>
      </c>
      <c r="BW1486" s="110" t="s">
        <v>5832</v>
      </c>
      <c r="BX1486" s="110" t="s">
        <v>14</v>
      </c>
      <c r="BY1486" s="110" t="e">
        <f>VLOOKUP(BO1486,#REF!,10,0)</f>
        <v>#REF!</v>
      </c>
      <c r="BZ1486" s="110"/>
    </row>
    <row r="1487" spans="1:78" x14ac:dyDescent="0.2">
      <c r="A1487" s="153" t="s">
        <v>4066</v>
      </c>
      <c r="B1487" s="153"/>
      <c r="C1487" s="100"/>
      <c r="D1487" s="68"/>
      <c r="AM1487"/>
      <c r="BO1487" s="154" t="s">
        <v>3580</v>
      </c>
      <c r="BP1487" s="154" t="s">
        <v>3512</v>
      </c>
      <c r="BQ1487" s="110" t="s">
        <v>5440</v>
      </c>
      <c r="BR1487" s="110" t="s">
        <v>5440</v>
      </c>
      <c r="BS1487" s="110" t="s">
        <v>5440</v>
      </c>
      <c r="BT1487" s="110" t="s">
        <v>5440</v>
      </c>
      <c r="BU1487" s="110" t="s">
        <v>5440</v>
      </c>
      <c r="BV1487" s="110" t="s">
        <v>5440</v>
      </c>
      <c r="BW1487" s="110" t="s">
        <v>5832</v>
      </c>
      <c r="BX1487" s="110" t="s">
        <v>14</v>
      </c>
      <c r="BY1487" s="110" t="e">
        <f>VLOOKUP(BO1487,#REF!,10,0)</f>
        <v>#REF!</v>
      </c>
      <c r="BZ1487" s="110"/>
    </row>
    <row r="1488" spans="1:78" x14ac:dyDescent="0.2">
      <c r="A1488" s="153" t="s">
        <v>4069</v>
      </c>
      <c r="B1488" s="153"/>
      <c r="C1488" s="100"/>
      <c r="D1488" s="68"/>
      <c r="AM1488"/>
      <c r="BO1488" s="154" t="s">
        <v>6547</v>
      </c>
      <c r="BP1488" s="154" t="s">
        <v>3512</v>
      </c>
      <c r="BQ1488" s="110" t="s">
        <v>5440</v>
      </c>
      <c r="BR1488" s="110" t="s">
        <v>5440</v>
      </c>
      <c r="BS1488" s="110" t="s">
        <v>5440</v>
      </c>
      <c r="BT1488" s="110" t="s">
        <v>5440</v>
      </c>
      <c r="BU1488" s="110" t="s">
        <v>5440</v>
      </c>
      <c r="BV1488" s="110" t="s">
        <v>5440</v>
      </c>
      <c r="BW1488" s="110" t="s">
        <v>5832</v>
      </c>
      <c r="BX1488" s="110" t="s">
        <v>14</v>
      </c>
      <c r="BY1488" s="110" t="e">
        <f>VLOOKUP(BO1488,#REF!,10,0)</f>
        <v>#REF!</v>
      </c>
      <c r="BZ1488" s="110"/>
    </row>
    <row r="1489" spans="1:78" x14ac:dyDescent="0.2">
      <c r="A1489" s="153" t="s">
        <v>4071</v>
      </c>
      <c r="B1489" s="153"/>
      <c r="C1489" s="100"/>
      <c r="D1489" s="68"/>
      <c r="AM1489"/>
      <c r="BO1489" s="154" t="s">
        <v>3583</v>
      </c>
      <c r="BP1489" s="154" t="s">
        <v>3512</v>
      </c>
      <c r="BQ1489" s="110" t="s">
        <v>5440</v>
      </c>
      <c r="BR1489" s="110" t="s">
        <v>5440</v>
      </c>
      <c r="BS1489" s="110" t="s">
        <v>5440</v>
      </c>
      <c r="BT1489" s="110" t="s">
        <v>5440</v>
      </c>
      <c r="BU1489" s="110" t="s">
        <v>5440</v>
      </c>
      <c r="BV1489" s="110" t="s">
        <v>5440</v>
      </c>
      <c r="BW1489" s="110" t="s">
        <v>5832</v>
      </c>
      <c r="BX1489" s="110" t="s">
        <v>14</v>
      </c>
      <c r="BY1489" s="110" t="e">
        <f>VLOOKUP(BO1489,#REF!,10,0)</f>
        <v>#REF!</v>
      </c>
      <c r="BZ1489" s="110"/>
    </row>
    <row r="1490" spans="1:78" x14ac:dyDescent="0.2">
      <c r="A1490" s="153" t="s">
        <v>4073</v>
      </c>
      <c r="B1490" s="153"/>
      <c r="C1490" s="100"/>
      <c r="D1490" s="68"/>
      <c r="AM1490"/>
      <c r="BO1490" s="154" t="s">
        <v>6548</v>
      </c>
      <c r="BP1490" s="154" t="s">
        <v>5832</v>
      </c>
      <c r="BQ1490" s="110" t="s">
        <v>5440</v>
      </c>
      <c r="BR1490" s="110" t="s">
        <v>5440</v>
      </c>
      <c r="BS1490" s="110" t="s">
        <v>5440</v>
      </c>
      <c r="BT1490" s="110" t="s">
        <v>5440</v>
      </c>
      <c r="BU1490" s="110" t="s">
        <v>5440</v>
      </c>
      <c r="BV1490" s="110" t="s">
        <v>5440</v>
      </c>
      <c r="BW1490" s="110" t="s">
        <v>5832</v>
      </c>
      <c r="BX1490" s="110" t="s">
        <v>14</v>
      </c>
      <c r="BY1490" s="110" t="e">
        <f>VLOOKUP(BO1490,#REF!,10,0)</f>
        <v>#REF!</v>
      </c>
      <c r="BZ1490" s="110"/>
    </row>
    <row r="1491" spans="1:78" x14ac:dyDescent="0.2">
      <c r="A1491" s="153" t="s">
        <v>4076</v>
      </c>
      <c r="B1491" s="153"/>
      <c r="C1491" s="100"/>
      <c r="D1491" s="68"/>
      <c r="AM1491"/>
      <c r="BO1491" s="154" t="s">
        <v>2993</v>
      </c>
      <c r="BP1491" s="154" t="s">
        <v>3512</v>
      </c>
      <c r="BQ1491" s="110" t="s">
        <v>5440</v>
      </c>
      <c r="BR1491" s="110" t="s">
        <v>5440</v>
      </c>
      <c r="BS1491" s="110" t="s">
        <v>5440</v>
      </c>
      <c r="BT1491" s="110" t="s">
        <v>5440</v>
      </c>
      <c r="BU1491" s="110" t="s">
        <v>5440</v>
      </c>
      <c r="BV1491" s="110" t="s">
        <v>5440</v>
      </c>
      <c r="BW1491" s="110" t="s">
        <v>5832</v>
      </c>
      <c r="BX1491" s="110" t="s">
        <v>14</v>
      </c>
      <c r="BY1491" s="110" t="e">
        <f>VLOOKUP(BO1491,#REF!,10,0)</f>
        <v>#REF!</v>
      </c>
      <c r="BZ1491" s="110"/>
    </row>
    <row r="1492" spans="1:78" x14ac:dyDescent="0.2">
      <c r="A1492" s="153" t="s">
        <v>4079</v>
      </c>
      <c r="B1492" s="153"/>
      <c r="C1492" s="100"/>
      <c r="D1492" s="68"/>
      <c r="AM1492"/>
      <c r="BO1492" s="154" t="s">
        <v>2447</v>
      </c>
      <c r="BP1492" s="154" t="s">
        <v>3512</v>
      </c>
      <c r="BQ1492" s="110" t="s">
        <v>5440</v>
      </c>
      <c r="BR1492" s="110" t="s">
        <v>5440</v>
      </c>
      <c r="BS1492" s="110" t="s">
        <v>5440</v>
      </c>
      <c r="BT1492" s="110" t="s">
        <v>5440</v>
      </c>
      <c r="BU1492" s="110" t="s">
        <v>5440</v>
      </c>
      <c r="BV1492" s="110" t="s">
        <v>5440</v>
      </c>
      <c r="BW1492" s="110" t="s">
        <v>5832</v>
      </c>
      <c r="BX1492" s="110" t="s">
        <v>14</v>
      </c>
      <c r="BY1492" s="110" t="e">
        <f>VLOOKUP(BO1492,#REF!,10,0)</f>
        <v>#REF!</v>
      </c>
      <c r="BZ1492" s="110"/>
    </row>
    <row r="1493" spans="1:78" x14ac:dyDescent="0.2">
      <c r="A1493" s="153" t="s">
        <v>4082</v>
      </c>
      <c r="B1493" s="153"/>
      <c r="C1493" s="100"/>
      <c r="D1493" s="68"/>
      <c r="AM1493"/>
      <c r="BO1493" s="154" t="s">
        <v>4336</v>
      </c>
      <c r="BP1493" s="154" t="s">
        <v>3512</v>
      </c>
      <c r="BQ1493" s="110" t="s">
        <v>5440</v>
      </c>
      <c r="BR1493" s="110" t="s">
        <v>5440</v>
      </c>
      <c r="BS1493" s="110" t="s">
        <v>5440</v>
      </c>
      <c r="BT1493" s="110" t="s">
        <v>5440</v>
      </c>
      <c r="BU1493" s="110" t="s">
        <v>5440</v>
      </c>
      <c r="BV1493" s="110" t="s">
        <v>5440</v>
      </c>
      <c r="BW1493" s="110" t="s">
        <v>5832</v>
      </c>
      <c r="BX1493" s="110" t="s">
        <v>14</v>
      </c>
      <c r="BY1493" s="110" t="e">
        <f>VLOOKUP(BO1493,#REF!,10,0)</f>
        <v>#REF!</v>
      </c>
      <c r="BZ1493" s="110"/>
    </row>
    <row r="1494" spans="1:78" x14ac:dyDescent="0.2">
      <c r="A1494" s="153" t="s">
        <v>4085</v>
      </c>
      <c r="B1494" s="153"/>
      <c r="C1494" s="100"/>
      <c r="D1494" s="68"/>
      <c r="AM1494"/>
      <c r="BO1494" s="154" t="s">
        <v>4912</v>
      </c>
      <c r="BP1494" s="154" t="s">
        <v>3512</v>
      </c>
      <c r="BQ1494" s="110" t="s">
        <v>5440</v>
      </c>
      <c r="BR1494" s="110" t="s">
        <v>5440</v>
      </c>
      <c r="BS1494" s="110" t="s">
        <v>5440</v>
      </c>
      <c r="BT1494" s="110" t="s">
        <v>5440</v>
      </c>
      <c r="BU1494" s="110" t="s">
        <v>5440</v>
      </c>
      <c r="BV1494" s="110" t="s">
        <v>5440</v>
      </c>
      <c r="BW1494" s="110" t="s">
        <v>5832</v>
      </c>
      <c r="BX1494" s="110" t="s">
        <v>14</v>
      </c>
      <c r="BY1494" s="110" t="e">
        <f>VLOOKUP(BO1494,#REF!,10,0)</f>
        <v>#REF!</v>
      </c>
      <c r="BZ1494" s="110"/>
    </row>
    <row r="1495" spans="1:78" x14ac:dyDescent="0.2">
      <c r="A1495" s="153" t="s">
        <v>4088</v>
      </c>
      <c r="B1495" s="153"/>
      <c r="C1495" s="100"/>
      <c r="D1495" s="68"/>
      <c r="AM1495"/>
      <c r="BO1495" s="154" t="s">
        <v>4025</v>
      </c>
      <c r="BP1495" s="154" t="s">
        <v>3512</v>
      </c>
      <c r="BQ1495" s="110" t="s">
        <v>5440</v>
      </c>
      <c r="BR1495" s="110" t="s">
        <v>5440</v>
      </c>
      <c r="BS1495" s="110" t="s">
        <v>5440</v>
      </c>
      <c r="BT1495" s="110" t="s">
        <v>5440</v>
      </c>
      <c r="BU1495" s="110" t="s">
        <v>5440</v>
      </c>
      <c r="BV1495" s="110" t="s">
        <v>5440</v>
      </c>
      <c r="BW1495" s="110" t="s">
        <v>5832</v>
      </c>
      <c r="BX1495" s="110" t="s">
        <v>14</v>
      </c>
      <c r="BY1495" s="110" t="e">
        <f>VLOOKUP(BO1495,#REF!,10,0)</f>
        <v>#REF!</v>
      </c>
      <c r="BZ1495" s="110"/>
    </row>
    <row r="1496" spans="1:78" x14ac:dyDescent="0.2">
      <c r="A1496" s="153" t="s">
        <v>4091</v>
      </c>
      <c r="B1496" s="153"/>
      <c r="C1496" s="100"/>
      <c r="D1496" s="68"/>
      <c r="AM1496"/>
      <c r="BO1496" s="154" t="s">
        <v>4339</v>
      </c>
      <c r="BP1496" s="154" t="s">
        <v>3512</v>
      </c>
      <c r="BQ1496" s="110" t="s">
        <v>5440</v>
      </c>
      <c r="BR1496" s="110" t="s">
        <v>5440</v>
      </c>
      <c r="BS1496" s="110" t="s">
        <v>5440</v>
      </c>
      <c r="BT1496" s="110" t="s">
        <v>5440</v>
      </c>
      <c r="BU1496" s="110" t="s">
        <v>5440</v>
      </c>
      <c r="BV1496" s="110" t="s">
        <v>5440</v>
      </c>
      <c r="BW1496" s="110" t="s">
        <v>5832</v>
      </c>
      <c r="BX1496" s="110" t="s">
        <v>14</v>
      </c>
      <c r="BY1496" s="110" t="e">
        <f>VLOOKUP(BO1496,#REF!,10,0)</f>
        <v>#REF!</v>
      </c>
      <c r="BZ1496" s="110"/>
    </row>
    <row r="1497" spans="1:78" x14ac:dyDescent="0.2">
      <c r="A1497" s="153" t="s">
        <v>4094</v>
      </c>
      <c r="B1497" s="153"/>
      <c r="C1497" s="100"/>
      <c r="D1497" s="68"/>
      <c r="AM1497"/>
      <c r="BO1497" s="154" t="s">
        <v>3236</v>
      </c>
      <c r="BP1497" s="154" t="s">
        <v>3512</v>
      </c>
      <c r="BQ1497" s="110" t="s">
        <v>5440</v>
      </c>
      <c r="BR1497" s="110" t="s">
        <v>5440</v>
      </c>
      <c r="BS1497" s="110" t="s">
        <v>5440</v>
      </c>
      <c r="BT1497" s="110" t="s">
        <v>5440</v>
      </c>
      <c r="BU1497" s="110" t="s">
        <v>5440</v>
      </c>
      <c r="BV1497" s="110" t="s">
        <v>5440</v>
      </c>
      <c r="BW1497" s="110" t="s">
        <v>5832</v>
      </c>
      <c r="BX1497" s="110" t="s">
        <v>14</v>
      </c>
      <c r="BY1497" s="110" t="e">
        <f>VLOOKUP(BO1497,#REF!,10,0)</f>
        <v>#REF!</v>
      </c>
      <c r="BZ1497" s="110"/>
    </row>
    <row r="1498" spans="1:78" x14ac:dyDescent="0.2">
      <c r="A1498" s="153" t="s">
        <v>4097</v>
      </c>
      <c r="B1498" s="153"/>
      <c r="C1498" s="100"/>
      <c r="D1498" s="68"/>
      <c r="AM1498"/>
      <c r="BO1498" s="154" t="s">
        <v>4079</v>
      </c>
      <c r="BP1498" s="154" t="s">
        <v>3512</v>
      </c>
      <c r="BQ1498" s="110" t="s">
        <v>5440</v>
      </c>
      <c r="BR1498" s="110" t="s">
        <v>5440</v>
      </c>
      <c r="BS1498" s="110" t="s">
        <v>5440</v>
      </c>
      <c r="BT1498" s="110" t="s">
        <v>5440</v>
      </c>
      <c r="BU1498" s="110" t="s">
        <v>5440</v>
      </c>
      <c r="BV1498" s="110" t="s">
        <v>5440</v>
      </c>
      <c r="BW1498" s="110" t="s">
        <v>5832</v>
      </c>
      <c r="BX1498" s="110" t="s">
        <v>14</v>
      </c>
      <c r="BY1498" s="110" t="e">
        <f>VLOOKUP(BO1498,#REF!,10,0)</f>
        <v>#REF!</v>
      </c>
      <c r="BZ1498" s="110"/>
    </row>
    <row r="1499" spans="1:78" x14ac:dyDescent="0.2">
      <c r="A1499" s="153" t="s">
        <v>4099</v>
      </c>
      <c r="B1499" s="153"/>
      <c r="C1499" s="100"/>
      <c r="D1499" s="68"/>
      <c r="AM1499"/>
      <c r="BO1499" s="154" t="s">
        <v>6038</v>
      </c>
      <c r="BP1499" s="154" t="s">
        <v>3512</v>
      </c>
      <c r="BQ1499" s="110" t="s">
        <v>5440</v>
      </c>
      <c r="BR1499" s="110" t="s">
        <v>5832</v>
      </c>
      <c r="BS1499" s="110" t="s">
        <v>5440</v>
      </c>
      <c r="BT1499" s="110" t="s">
        <v>5440</v>
      </c>
      <c r="BU1499" s="110" t="s">
        <v>5440</v>
      </c>
      <c r="BV1499" s="110" t="s">
        <v>5440</v>
      </c>
      <c r="BW1499" s="110" t="s">
        <v>5440</v>
      </c>
      <c r="BX1499" s="110" t="s">
        <v>14</v>
      </c>
      <c r="BY1499" s="110" t="e">
        <f>VLOOKUP(BO1499,#REF!,10,0)</f>
        <v>#REF!</v>
      </c>
      <c r="BZ1499" s="110"/>
    </row>
    <row r="1500" spans="1:78" x14ac:dyDescent="0.2">
      <c r="A1500" s="153" t="s">
        <v>4102</v>
      </c>
      <c r="B1500" s="153"/>
      <c r="C1500" s="100"/>
      <c r="D1500" s="68"/>
      <c r="AM1500"/>
      <c r="BO1500" s="154" t="s">
        <v>6549</v>
      </c>
      <c r="BP1500" s="154" t="s">
        <v>3512</v>
      </c>
      <c r="BQ1500" s="110" t="s">
        <v>5440</v>
      </c>
      <c r="BR1500" s="110" t="s">
        <v>5440</v>
      </c>
      <c r="BS1500" s="110" t="s">
        <v>5440</v>
      </c>
      <c r="BT1500" s="110" t="s">
        <v>5440</v>
      </c>
      <c r="BU1500" s="110" t="s">
        <v>5440</v>
      </c>
      <c r="BV1500" s="110" t="s">
        <v>5440</v>
      </c>
      <c r="BW1500" s="110" t="s">
        <v>5832</v>
      </c>
      <c r="BX1500" s="110" t="s">
        <v>14</v>
      </c>
      <c r="BY1500" s="110" t="e">
        <f>VLOOKUP(BO1500,#REF!,10,0)</f>
        <v>#REF!</v>
      </c>
      <c r="BZ1500" s="110"/>
    </row>
    <row r="1501" spans="1:78" x14ac:dyDescent="0.2">
      <c r="A1501" s="153" t="s">
        <v>4105</v>
      </c>
      <c r="B1501" s="153"/>
      <c r="C1501" s="100"/>
      <c r="D1501" s="68"/>
      <c r="AM1501"/>
      <c r="BO1501" s="154" t="s">
        <v>3239</v>
      </c>
      <c r="BP1501" s="154" t="s">
        <v>3512</v>
      </c>
      <c r="BQ1501" s="110" t="s">
        <v>5440</v>
      </c>
      <c r="BR1501" s="110" t="s">
        <v>5440</v>
      </c>
      <c r="BS1501" s="110" t="s">
        <v>5440</v>
      </c>
      <c r="BT1501" s="110" t="s">
        <v>5440</v>
      </c>
      <c r="BU1501" s="110" t="s">
        <v>5440</v>
      </c>
      <c r="BV1501" s="110" t="s">
        <v>5832</v>
      </c>
      <c r="BW1501" s="110" t="s">
        <v>5440</v>
      </c>
      <c r="BX1501" s="110" t="s">
        <v>14</v>
      </c>
      <c r="BY1501" s="110" t="e">
        <f>VLOOKUP(BO1501,#REF!,10,0)</f>
        <v>#REF!</v>
      </c>
      <c r="BZ1501" s="149"/>
    </row>
    <row r="1502" spans="1:78" x14ac:dyDescent="0.2">
      <c r="A1502" s="153" t="s">
        <v>4108</v>
      </c>
      <c r="B1502" s="153"/>
      <c r="C1502" s="100"/>
      <c r="D1502" s="68"/>
      <c r="AM1502"/>
      <c r="BO1502" s="154" t="s">
        <v>2836</v>
      </c>
      <c r="BP1502" s="154" t="s">
        <v>3512</v>
      </c>
      <c r="BQ1502" s="110" t="s">
        <v>5440</v>
      </c>
      <c r="BR1502" s="110" t="s">
        <v>5440</v>
      </c>
      <c r="BS1502" s="110" t="s">
        <v>5440</v>
      </c>
      <c r="BT1502" s="110" t="s">
        <v>5440</v>
      </c>
      <c r="BU1502" s="110" t="s">
        <v>5440</v>
      </c>
      <c r="BV1502" s="110" t="s">
        <v>5440</v>
      </c>
      <c r="BW1502" s="110" t="s">
        <v>5832</v>
      </c>
      <c r="BX1502" s="110" t="s">
        <v>14</v>
      </c>
      <c r="BY1502" s="110" t="e">
        <f>VLOOKUP(BO1502,#REF!,10,0)</f>
        <v>#REF!</v>
      </c>
      <c r="BZ1502" s="110"/>
    </row>
    <row r="1503" spans="1:78" x14ac:dyDescent="0.2">
      <c r="A1503" s="153" t="s">
        <v>4111</v>
      </c>
      <c r="B1503" s="153"/>
      <c r="C1503" s="100"/>
      <c r="D1503" s="68"/>
      <c r="AM1503"/>
      <c r="BO1503" s="154" t="s">
        <v>3586</v>
      </c>
      <c r="BP1503" s="154" t="s">
        <v>3512</v>
      </c>
      <c r="BQ1503" s="110" t="s">
        <v>5440</v>
      </c>
      <c r="BR1503" s="110" t="s">
        <v>5440</v>
      </c>
      <c r="BS1503" s="110" t="s">
        <v>5440</v>
      </c>
      <c r="BT1503" s="110" t="s">
        <v>5440</v>
      </c>
      <c r="BU1503" s="110" t="s">
        <v>5440</v>
      </c>
      <c r="BV1503" s="110" t="s">
        <v>5440</v>
      </c>
      <c r="BW1503" s="110" t="s">
        <v>5832</v>
      </c>
      <c r="BX1503" s="110" t="s">
        <v>14</v>
      </c>
      <c r="BY1503" s="110" t="e">
        <f>VLOOKUP(BO1503,#REF!,10,0)</f>
        <v>#REF!</v>
      </c>
      <c r="BZ1503" s="110"/>
    </row>
    <row r="1504" spans="1:78" x14ac:dyDescent="0.2">
      <c r="A1504" s="153" t="s">
        <v>4114</v>
      </c>
      <c r="B1504" s="153"/>
      <c r="C1504" s="100"/>
      <c r="D1504" s="68"/>
      <c r="AM1504"/>
      <c r="BO1504" s="154" t="s">
        <v>1939</v>
      </c>
      <c r="BP1504" s="154" t="s">
        <v>3512</v>
      </c>
      <c r="BQ1504" s="110" t="s">
        <v>5440</v>
      </c>
      <c r="BR1504" s="110" t="s">
        <v>5440</v>
      </c>
      <c r="BS1504" s="110" t="s">
        <v>5440</v>
      </c>
      <c r="BT1504" s="110" t="s">
        <v>5440</v>
      </c>
      <c r="BU1504" s="110" t="s">
        <v>5440</v>
      </c>
      <c r="BV1504" s="110" t="s">
        <v>5440</v>
      </c>
      <c r="BW1504" s="110" t="s">
        <v>5832</v>
      </c>
      <c r="BX1504" s="110" t="s">
        <v>14</v>
      </c>
      <c r="BY1504" s="110" t="e">
        <f>VLOOKUP(BO1504,#REF!,10,0)</f>
        <v>#REF!</v>
      </c>
      <c r="BZ1504" s="110"/>
    </row>
    <row r="1505" spans="1:78" x14ac:dyDescent="0.2">
      <c r="A1505" s="153" t="s">
        <v>4116</v>
      </c>
      <c r="B1505" s="153"/>
      <c r="C1505" s="100"/>
      <c r="D1505" s="68"/>
      <c r="AM1505"/>
      <c r="BO1505" s="154" t="s">
        <v>5993</v>
      </c>
      <c r="BP1505" s="154" t="s">
        <v>5832</v>
      </c>
      <c r="BQ1505" s="110" t="s">
        <v>5440</v>
      </c>
      <c r="BR1505" s="110" t="s">
        <v>5832</v>
      </c>
      <c r="BS1505" s="110" t="s">
        <v>5440</v>
      </c>
      <c r="BT1505" s="110" t="s">
        <v>5440</v>
      </c>
      <c r="BU1505" s="110" t="s">
        <v>5440</v>
      </c>
      <c r="BV1505" s="110" t="s">
        <v>5440</v>
      </c>
      <c r="BW1505" s="110" t="s">
        <v>5440</v>
      </c>
      <c r="BX1505" s="110" t="s">
        <v>14</v>
      </c>
      <c r="BY1505" s="110" t="e">
        <f>VLOOKUP(BO1505,#REF!,10,0)</f>
        <v>#REF!</v>
      </c>
      <c r="BZ1505" s="110"/>
    </row>
    <row r="1506" spans="1:78" x14ac:dyDescent="0.2">
      <c r="A1506" s="153" t="s">
        <v>4118</v>
      </c>
      <c r="B1506" s="153"/>
      <c r="C1506" s="100"/>
      <c r="D1506" s="68"/>
      <c r="AM1506"/>
      <c r="BO1506" s="154" t="s">
        <v>6550</v>
      </c>
      <c r="BP1506" s="154" t="s">
        <v>3512</v>
      </c>
      <c r="BQ1506" s="110" t="s">
        <v>5440</v>
      </c>
      <c r="BR1506" s="110" t="s">
        <v>5440</v>
      </c>
      <c r="BS1506" s="110" t="s">
        <v>5832</v>
      </c>
      <c r="BT1506" s="110" t="s">
        <v>5832</v>
      </c>
      <c r="BU1506" s="110" t="s">
        <v>5440</v>
      </c>
      <c r="BV1506" s="110" t="s">
        <v>5440</v>
      </c>
      <c r="BW1506" s="110" t="s">
        <v>5440</v>
      </c>
      <c r="BX1506" s="110" t="s">
        <v>14</v>
      </c>
      <c r="BY1506" s="110" t="e">
        <f>VLOOKUP(BO1506,#REF!,10,0)</f>
        <v>#REF!</v>
      </c>
      <c r="BZ1506" s="110"/>
    </row>
    <row r="1507" spans="1:78" x14ac:dyDescent="0.2">
      <c r="A1507" s="153" t="s">
        <v>4121</v>
      </c>
      <c r="B1507" s="153"/>
      <c r="C1507" s="100"/>
      <c r="D1507" s="68"/>
      <c r="AM1507"/>
      <c r="BO1507" s="154" t="s">
        <v>6551</v>
      </c>
      <c r="BP1507" s="154" t="s">
        <v>3512</v>
      </c>
      <c r="BQ1507" s="110" t="s">
        <v>5440</v>
      </c>
      <c r="BR1507" s="110" t="s">
        <v>5440</v>
      </c>
      <c r="BS1507" s="110" t="s">
        <v>5440</v>
      </c>
      <c r="BT1507" s="110" t="s">
        <v>5440</v>
      </c>
      <c r="BU1507" s="110" t="s">
        <v>5440</v>
      </c>
      <c r="BV1507" s="110" t="s">
        <v>5832</v>
      </c>
      <c r="BW1507" s="110" t="s">
        <v>5440</v>
      </c>
      <c r="BX1507" s="110" t="s">
        <v>14</v>
      </c>
      <c r="BY1507" s="110" t="e">
        <f>VLOOKUP(BO1507,#REF!,10,0)</f>
        <v>#REF!</v>
      </c>
      <c r="BZ1507" s="149"/>
    </row>
    <row r="1508" spans="1:78" x14ac:dyDescent="0.2">
      <c r="A1508" s="153" t="s">
        <v>4124</v>
      </c>
      <c r="B1508" s="153"/>
      <c r="C1508" s="100"/>
      <c r="D1508" s="68"/>
      <c r="AM1508"/>
      <c r="BO1508" s="154" t="s">
        <v>2233</v>
      </c>
      <c r="BP1508" s="154" t="s">
        <v>3512</v>
      </c>
      <c r="BQ1508" s="110" t="s">
        <v>5440</v>
      </c>
      <c r="BR1508" s="110" t="s">
        <v>5440</v>
      </c>
      <c r="BS1508" s="110" t="s">
        <v>5440</v>
      </c>
      <c r="BT1508" s="110" t="s">
        <v>5440</v>
      </c>
      <c r="BU1508" s="110" t="s">
        <v>5440</v>
      </c>
      <c r="BV1508" s="110" t="s">
        <v>5440</v>
      </c>
      <c r="BW1508" s="110" t="s">
        <v>5832</v>
      </c>
      <c r="BX1508" s="110" t="s">
        <v>14</v>
      </c>
      <c r="BY1508" s="110" t="e">
        <f>VLOOKUP(BO1508,#REF!,10,0)</f>
        <v>#REF!</v>
      </c>
      <c r="BZ1508" s="110"/>
    </row>
    <row r="1509" spans="1:78" x14ac:dyDescent="0.2">
      <c r="A1509" s="153" t="s">
        <v>4126</v>
      </c>
      <c r="B1509" s="153"/>
      <c r="C1509" s="100"/>
      <c r="D1509" s="68"/>
      <c r="AM1509"/>
      <c r="BO1509" s="154" t="s">
        <v>6552</v>
      </c>
      <c r="BP1509" s="154" t="s">
        <v>3512</v>
      </c>
      <c r="BQ1509" s="110" t="s">
        <v>5440</v>
      </c>
      <c r="BR1509" s="110" t="s">
        <v>5440</v>
      </c>
      <c r="BS1509" s="110" t="s">
        <v>5440</v>
      </c>
      <c r="BT1509" s="110" t="s">
        <v>5440</v>
      </c>
      <c r="BU1509" s="110" t="s">
        <v>5440</v>
      </c>
      <c r="BV1509" s="110" t="s">
        <v>5832</v>
      </c>
      <c r="BW1509" s="110" t="s">
        <v>5440</v>
      </c>
      <c r="BX1509" s="110" t="s">
        <v>14</v>
      </c>
      <c r="BY1509" s="110" t="e">
        <f>VLOOKUP(BO1509,#REF!,10,0)</f>
        <v>#REF!</v>
      </c>
      <c r="BZ1509" s="149"/>
    </row>
    <row r="1510" spans="1:78" x14ac:dyDescent="0.2">
      <c r="A1510" s="153" t="s">
        <v>4129</v>
      </c>
      <c r="B1510" s="153"/>
      <c r="C1510" s="100"/>
      <c r="D1510" s="68"/>
      <c r="AM1510"/>
      <c r="BO1510" s="154" t="s">
        <v>379</v>
      </c>
      <c r="BP1510" s="154" t="s">
        <v>3512</v>
      </c>
      <c r="BQ1510" s="110" t="s">
        <v>5440</v>
      </c>
      <c r="BR1510" s="110" t="s">
        <v>5440</v>
      </c>
      <c r="BS1510" s="110" t="s">
        <v>5440</v>
      </c>
      <c r="BT1510" s="110" t="s">
        <v>5440</v>
      </c>
      <c r="BU1510" s="110" t="s">
        <v>5440</v>
      </c>
      <c r="BV1510" s="110" t="s">
        <v>5440</v>
      </c>
      <c r="BW1510" s="110" t="s">
        <v>5832</v>
      </c>
      <c r="BX1510" s="110" t="s">
        <v>14</v>
      </c>
      <c r="BY1510" s="110" t="e">
        <f>VLOOKUP(BO1510,#REF!,10,0)</f>
        <v>#REF!</v>
      </c>
      <c r="BZ1510" s="110"/>
    </row>
    <row r="1511" spans="1:78" x14ac:dyDescent="0.2">
      <c r="A1511" s="153" t="s">
        <v>4131</v>
      </c>
      <c r="B1511" s="153"/>
      <c r="C1511" s="100"/>
      <c r="D1511" s="68"/>
      <c r="AM1511"/>
      <c r="BO1511" s="154" t="s">
        <v>5994</v>
      </c>
      <c r="BP1511" s="154" t="s">
        <v>3512</v>
      </c>
      <c r="BQ1511" s="110" t="s">
        <v>5440</v>
      </c>
      <c r="BR1511" s="110" t="s">
        <v>5832</v>
      </c>
      <c r="BS1511" s="110" t="s">
        <v>5440</v>
      </c>
      <c r="BT1511" s="110" t="s">
        <v>5440</v>
      </c>
      <c r="BU1511" s="110" t="s">
        <v>5440</v>
      </c>
      <c r="BV1511" s="110" t="s">
        <v>5440</v>
      </c>
      <c r="BW1511" s="110" t="s">
        <v>5440</v>
      </c>
      <c r="BX1511" s="110" t="s">
        <v>14</v>
      </c>
      <c r="BY1511" s="110" t="e">
        <f>VLOOKUP(BO1511,#REF!,10,0)</f>
        <v>#REF!</v>
      </c>
      <c r="BZ1511" s="110"/>
    </row>
    <row r="1512" spans="1:78" x14ac:dyDescent="0.2">
      <c r="A1512" s="153" t="s">
        <v>4134</v>
      </c>
      <c r="B1512" s="153"/>
      <c r="C1512" s="100"/>
      <c r="D1512" s="68"/>
      <c r="AM1512"/>
      <c r="BO1512" s="154" t="s">
        <v>6553</v>
      </c>
      <c r="BP1512" s="154" t="s">
        <v>3512</v>
      </c>
      <c r="BQ1512" s="110" t="s">
        <v>5440</v>
      </c>
      <c r="BR1512" s="110" t="s">
        <v>5440</v>
      </c>
      <c r="BS1512" s="110" t="s">
        <v>5440</v>
      </c>
      <c r="BT1512" s="110" t="s">
        <v>5440</v>
      </c>
      <c r="BU1512" s="110" t="s">
        <v>5440</v>
      </c>
      <c r="BV1512" s="110" t="s">
        <v>5832</v>
      </c>
      <c r="BW1512" s="110" t="s">
        <v>5440</v>
      </c>
      <c r="BX1512" s="110" t="s">
        <v>14</v>
      </c>
      <c r="BY1512" s="110" t="e">
        <f>VLOOKUP(BO1512,#REF!,10,0)</f>
        <v>#REF!</v>
      </c>
      <c r="BZ1512" s="149"/>
    </row>
    <row r="1513" spans="1:78" x14ac:dyDescent="0.2">
      <c r="A1513" s="153" t="s">
        <v>4136</v>
      </c>
      <c r="B1513" s="153"/>
      <c r="C1513" s="100"/>
      <c r="D1513" s="68"/>
      <c r="AM1513"/>
      <c r="BO1513" s="154" t="s">
        <v>3973</v>
      </c>
      <c r="BP1513" s="154" t="s">
        <v>3512</v>
      </c>
      <c r="BQ1513" s="110" t="s">
        <v>5440</v>
      </c>
      <c r="BR1513" s="110" t="s">
        <v>5440</v>
      </c>
      <c r="BS1513" s="110" t="s">
        <v>5440</v>
      </c>
      <c r="BT1513" s="110" t="s">
        <v>5440</v>
      </c>
      <c r="BU1513" s="110" t="s">
        <v>5440</v>
      </c>
      <c r="BV1513" s="110" t="s">
        <v>5440</v>
      </c>
      <c r="BW1513" s="110" t="s">
        <v>5832</v>
      </c>
      <c r="BX1513" s="110" t="s">
        <v>14</v>
      </c>
      <c r="BY1513" s="110" t="e">
        <f>VLOOKUP(BO1513,#REF!,10,0)</f>
        <v>#REF!</v>
      </c>
      <c r="BZ1513" s="110"/>
    </row>
    <row r="1514" spans="1:78" x14ac:dyDescent="0.2">
      <c r="A1514" s="153" t="s">
        <v>4139</v>
      </c>
      <c r="B1514" s="153"/>
      <c r="C1514" s="100"/>
      <c r="D1514" s="68"/>
      <c r="AM1514"/>
      <c r="BO1514" s="154" t="s">
        <v>6554</v>
      </c>
      <c r="BP1514" s="154" t="s">
        <v>3512</v>
      </c>
      <c r="BQ1514" s="110" t="s">
        <v>5440</v>
      </c>
      <c r="BR1514" s="110" t="s">
        <v>5440</v>
      </c>
      <c r="BS1514" s="110" t="s">
        <v>5440</v>
      </c>
      <c r="BT1514" s="110" t="s">
        <v>5440</v>
      </c>
      <c r="BU1514" s="110" t="s">
        <v>5832</v>
      </c>
      <c r="BV1514" s="110" t="s">
        <v>5440</v>
      </c>
      <c r="BW1514" s="110" t="s">
        <v>5440</v>
      </c>
      <c r="BX1514" s="110" t="s">
        <v>14</v>
      </c>
      <c r="BY1514" s="110" t="e">
        <f>VLOOKUP(BO1514,#REF!,10,0)</f>
        <v>#REF!</v>
      </c>
      <c r="BZ1514" s="149"/>
    </row>
    <row r="1515" spans="1:78" x14ac:dyDescent="0.2">
      <c r="A1515" s="153" t="s">
        <v>4142</v>
      </c>
      <c r="B1515" s="153"/>
      <c r="C1515" s="100"/>
      <c r="D1515" s="68"/>
      <c r="AM1515"/>
      <c r="BO1515" s="154" t="s">
        <v>2062</v>
      </c>
      <c r="BP1515" s="154" t="s">
        <v>3512</v>
      </c>
      <c r="BQ1515" s="110" t="s">
        <v>5440</v>
      </c>
      <c r="BR1515" s="110" t="s">
        <v>5440</v>
      </c>
      <c r="BS1515" s="110" t="s">
        <v>5440</v>
      </c>
      <c r="BT1515" s="110" t="s">
        <v>5440</v>
      </c>
      <c r="BU1515" s="110" t="s">
        <v>5440</v>
      </c>
      <c r="BV1515" s="110" t="s">
        <v>5440</v>
      </c>
      <c r="BW1515" s="110" t="s">
        <v>5832</v>
      </c>
      <c r="BX1515" s="110" t="s">
        <v>14</v>
      </c>
      <c r="BY1515" s="110" t="e">
        <f>VLOOKUP(BO1515,#REF!,10,0)</f>
        <v>#REF!</v>
      </c>
      <c r="BZ1515" s="110"/>
    </row>
    <row r="1516" spans="1:78" x14ac:dyDescent="0.2">
      <c r="A1516" s="153" t="s">
        <v>4145</v>
      </c>
      <c r="B1516" s="153"/>
      <c r="C1516" s="100"/>
      <c r="D1516" s="68"/>
      <c r="AM1516"/>
      <c r="BO1516" s="154" t="s">
        <v>4287</v>
      </c>
      <c r="BP1516" s="154" t="s">
        <v>3512</v>
      </c>
      <c r="BQ1516" s="110" t="s">
        <v>5440</v>
      </c>
      <c r="BR1516" s="110" t="s">
        <v>5440</v>
      </c>
      <c r="BS1516" s="110" t="s">
        <v>5440</v>
      </c>
      <c r="BT1516" s="110" t="s">
        <v>5440</v>
      </c>
      <c r="BU1516" s="110" t="s">
        <v>5440</v>
      </c>
      <c r="BV1516" s="110" t="s">
        <v>5440</v>
      </c>
      <c r="BW1516" s="110" t="s">
        <v>5832</v>
      </c>
      <c r="BX1516" s="110" t="s">
        <v>14</v>
      </c>
      <c r="BY1516" s="110" t="e">
        <f>VLOOKUP(BO1516,#REF!,10,0)</f>
        <v>#REF!</v>
      </c>
      <c r="BZ1516" s="110"/>
    </row>
    <row r="1517" spans="1:78" x14ac:dyDescent="0.2">
      <c r="A1517" s="153" t="s">
        <v>4147</v>
      </c>
      <c r="B1517" s="153"/>
      <c r="C1517" s="100"/>
      <c r="D1517" s="68"/>
      <c r="AM1517"/>
      <c r="BO1517" s="154" t="s">
        <v>676</v>
      </c>
      <c r="BP1517" s="154" t="s">
        <v>3512</v>
      </c>
      <c r="BQ1517" s="110" t="s">
        <v>5440</v>
      </c>
      <c r="BR1517" s="110" t="s">
        <v>5440</v>
      </c>
      <c r="BS1517" s="110" t="s">
        <v>5440</v>
      </c>
      <c r="BT1517" s="110" t="s">
        <v>5440</v>
      </c>
      <c r="BU1517" s="110" t="s">
        <v>5440</v>
      </c>
      <c r="BV1517" s="110" t="s">
        <v>5440</v>
      </c>
      <c r="BW1517" s="110" t="s">
        <v>5832</v>
      </c>
      <c r="BX1517" s="110" t="s">
        <v>14</v>
      </c>
      <c r="BY1517" s="110" t="e">
        <f>VLOOKUP(BO1517,#REF!,10,0)</f>
        <v>#REF!</v>
      </c>
      <c r="BZ1517" s="110"/>
    </row>
    <row r="1518" spans="1:78" x14ac:dyDescent="0.2">
      <c r="A1518" s="153" t="s">
        <v>4149</v>
      </c>
      <c r="B1518" s="153"/>
      <c r="C1518" s="100"/>
      <c r="D1518" s="68"/>
      <c r="AM1518"/>
      <c r="BO1518" s="154" t="s">
        <v>6555</v>
      </c>
      <c r="BP1518" s="154" t="s">
        <v>3512</v>
      </c>
      <c r="BQ1518" s="110" t="s">
        <v>5440</v>
      </c>
      <c r="BR1518" s="110" t="s">
        <v>5440</v>
      </c>
      <c r="BS1518" s="110" t="s">
        <v>5832</v>
      </c>
      <c r="BT1518" s="110" t="s">
        <v>5832</v>
      </c>
      <c r="BU1518" s="110" t="s">
        <v>5440</v>
      </c>
      <c r="BV1518" s="110" t="s">
        <v>5440</v>
      </c>
      <c r="BW1518" s="110" t="s">
        <v>5440</v>
      </c>
      <c r="BX1518" s="110" t="s">
        <v>14</v>
      </c>
      <c r="BY1518" s="110" t="e">
        <f>VLOOKUP(BO1518,#REF!,10,0)</f>
        <v>#REF!</v>
      </c>
      <c r="BZ1518" s="110"/>
    </row>
    <row r="1519" spans="1:78" x14ac:dyDescent="0.2">
      <c r="A1519" s="153" t="s">
        <v>4151</v>
      </c>
      <c r="B1519" s="153"/>
      <c r="C1519" s="100"/>
      <c r="D1519" s="68"/>
      <c r="AM1519"/>
      <c r="BO1519" s="154" t="s">
        <v>6556</v>
      </c>
      <c r="BP1519" s="154" t="s">
        <v>3512</v>
      </c>
      <c r="BQ1519" s="110" t="s">
        <v>5440</v>
      </c>
      <c r="BR1519" s="110" t="s">
        <v>5440</v>
      </c>
      <c r="BS1519" s="110" t="s">
        <v>5440</v>
      </c>
      <c r="BT1519" s="110" t="s">
        <v>5440</v>
      </c>
      <c r="BU1519" s="110" t="s">
        <v>5440</v>
      </c>
      <c r="BV1519" s="110" t="s">
        <v>5832</v>
      </c>
      <c r="BW1519" s="110" t="s">
        <v>5440</v>
      </c>
      <c r="BX1519" s="110" t="s">
        <v>14</v>
      </c>
      <c r="BY1519" s="110" t="e">
        <f>VLOOKUP(BO1519,#REF!,10,0)</f>
        <v>#REF!</v>
      </c>
      <c r="BZ1519" s="149"/>
    </row>
    <row r="1520" spans="1:78" x14ac:dyDescent="0.2">
      <c r="A1520" s="153" t="s">
        <v>4153</v>
      </c>
      <c r="B1520" s="153"/>
      <c r="C1520" s="100"/>
      <c r="D1520" s="68"/>
      <c r="AM1520"/>
      <c r="BO1520" s="154" t="s">
        <v>785</v>
      </c>
      <c r="BP1520" s="154" t="s">
        <v>3512</v>
      </c>
      <c r="BQ1520" s="110" t="s">
        <v>5440</v>
      </c>
      <c r="BR1520" s="110" t="s">
        <v>5440</v>
      </c>
      <c r="BS1520" s="110" t="s">
        <v>5440</v>
      </c>
      <c r="BT1520" s="110" t="s">
        <v>5440</v>
      </c>
      <c r="BU1520" s="110" t="s">
        <v>5440</v>
      </c>
      <c r="BV1520" s="110" t="s">
        <v>5440</v>
      </c>
      <c r="BW1520" s="110" t="s">
        <v>5832</v>
      </c>
      <c r="BX1520" s="110" t="s">
        <v>14</v>
      </c>
      <c r="BY1520" s="110" t="e">
        <f>VLOOKUP(BO1520,#REF!,10,0)</f>
        <v>#REF!</v>
      </c>
      <c r="BZ1520" s="110"/>
    </row>
    <row r="1521" spans="1:78" x14ac:dyDescent="0.2">
      <c r="A1521" s="153" t="s">
        <v>4155</v>
      </c>
      <c r="B1521" s="153"/>
      <c r="C1521" s="100"/>
      <c r="D1521" s="68"/>
      <c r="AM1521"/>
      <c r="BO1521" s="154" t="s">
        <v>1089</v>
      </c>
      <c r="BP1521" s="154" t="s">
        <v>3512</v>
      </c>
      <c r="BQ1521" s="110" t="s">
        <v>5440</v>
      </c>
      <c r="BR1521" s="110" t="s">
        <v>5440</v>
      </c>
      <c r="BS1521" s="110" t="s">
        <v>5440</v>
      </c>
      <c r="BT1521" s="110" t="s">
        <v>5440</v>
      </c>
      <c r="BU1521" s="110" t="s">
        <v>5440</v>
      </c>
      <c r="BV1521" s="110" t="s">
        <v>5440</v>
      </c>
      <c r="BW1521" s="110" t="s">
        <v>5832</v>
      </c>
      <c r="BX1521" s="110" t="s">
        <v>14</v>
      </c>
      <c r="BY1521" s="110" t="e">
        <f>VLOOKUP(BO1521,#REF!,10,0)</f>
        <v>#REF!</v>
      </c>
      <c r="BZ1521" s="110"/>
    </row>
    <row r="1522" spans="1:78" x14ac:dyDescent="0.2">
      <c r="A1522" s="153" t="s">
        <v>4158</v>
      </c>
      <c r="B1522" s="153"/>
      <c r="C1522" s="100"/>
      <c r="D1522" s="68"/>
      <c r="AM1522"/>
      <c r="BO1522" s="154" t="s">
        <v>1092</v>
      </c>
      <c r="BP1522" s="154" t="s">
        <v>3512</v>
      </c>
      <c r="BQ1522" s="110" t="s">
        <v>5440</v>
      </c>
      <c r="BR1522" s="110" t="s">
        <v>5440</v>
      </c>
      <c r="BS1522" s="110" t="s">
        <v>5440</v>
      </c>
      <c r="BT1522" s="110" t="s">
        <v>5440</v>
      </c>
      <c r="BU1522" s="110" t="s">
        <v>5440</v>
      </c>
      <c r="BV1522" s="110" t="s">
        <v>5440</v>
      </c>
      <c r="BW1522" s="110" t="s">
        <v>5832</v>
      </c>
      <c r="BX1522" s="110" t="s">
        <v>14</v>
      </c>
      <c r="BY1522" s="110" t="e">
        <f>VLOOKUP(BO1522,#REF!,10,0)</f>
        <v>#REF!</v>
      </c>
      <c r="BZ1522" s="110"/>
    </row>
    <row r="1523" spans="1:78" x14ac:dyDescent="0.2">
      <c r="A1523" s="153" t="s">
        <v>4161</v>
      </c>
      <c r="B1523" s="153"/>
      <c r="C1523" s="100"/>
      <c r="D1523" s="68"/>
      <c r="AM1523"/>
      <c r="BO1523" s="154" t="s">
        <v>6557</v>
      </c>
      <c r="BP1523" s="154" t="s">
        <v>3512</v>
      </c>
      <c r="BQ1523" s="110" t="s">
        <v>5440</v>
      </c>
      <c r="BR1523" s="110" t="s">
        <v>5440</v>
      </c>
      <c r="BS1523" s="110" t="s">
        <v>5440</v>
      </c>
      <c r="BT1523" s="110" t="s">
        <v>5440</v>
      </c>
      <c r="BU1523" s="110" t="s">
        <v>5440</v>
      </c>
      <c r="BV1523" s="110" t="s">
        <v>5832</v>
      </c>
      <c r="BW1523" s="110" t="s">
        <v>5440</v>
      </c>
      <c r="BX1523" s="110" t="s">
        <v>14</v>
      </c>
      <c r="BY1523" s="110" t="e">
        <f>VLOOKUP(BO1523,#REF!,10,0)</f>
        <v>#REF!</v>
      </c>
      <c r="BZ1523" s="149"/>
    </row>
    <row r="1524" spans="1:78" x14ac:dyDescent="0.2">
      <c r="A1524" s="153" t="s">
        <v>4163</v>
      </c>
      <c r="B1524" s="153"/>
      <c r="C1524" s="100"/>
      <c r="D1524" s="68"/>
      <c r="AM1524"/>
      <c r="BO1524" s="154" t="s">
        <v>673</v>
      </c>
      <c r="BP1524" s="154" t="s">
        <v>3512</v>
      </c>
      <c r="BQ1524" s="110" t="s">
        <v>5440</v>
      </c>
      <c r="BR1524" s="110" t="s">
        <v>5440</v>
      </c>
      <c r="BS1524" s="110" t="s">
        <v>5440</v>
      </c>
      <c r="BT1524" s="110" t="s">
        <v>5440</v>
      </c>
      <c r="BU1524" s="110" t="s">
        <v>5440</v>
      </c>
      <c r="BV1524" s="110" t="s">
        <v>5440</v>
      </c>
      <c r="BW1524" s="110" t="s">
        <v>5832</v>
      </c>
      <c r="BX1524" s="110" t="s">
        <v>14</v>
      </c>
      <c r="BY1524" s="110" t="e">
        <f>VLOOKUP(BO1524,#REF!,10,0)</f>
        <v>#REF!</v>
      </c>
      <c r="BZ1524" s="110"/>
    </row>
    <row r="1525" spans="1:78" x14ac:dyDescent="0.2">
      <c r="A1525" s="153" t="s">
        <v>4165</v>
      </c>
      <c r="B1525" s="153"/>
      <c r="C1525" s="100"/>
      <c r="D1525" s="68"/>
      <c r="AM1525"/>
      <c r="BO1525" s="154" t="s">
        <v>6558</v>
      </c>
      <c r="BP1525" s="154" t="s">
        <v>3512</v>
      </c>
      <c r="BQ1525" s="110" t="s">
        <v>5440</v>
      </c>
      <c r="BR1525" s="110" t="s">
        <v>5440</v>
      </c>
      <c r="BS1525" s="110" t="s">
        <v>5440</v>
      </c>
      <c r="BT1525" s="110" t="s">
        <v>5440</v>
      </c>
      <c r="BU1525" s="110" t="s">
        <v>5440</v>
      </c>
      <c r="BV1525" s="110" t="s">
        <v>5440</v>
      </c>
      <c r="BW1525" s="110" t="s">
        <v>5832</v>
      </c>
      <c r="BX1525" s="110" t="s">
        <v>14</v>
      </c>
      <c r="BY1525" s="110" t="e">
        <f>VLOOKUP(BO1525,#REF!,10,0)</f>
        <v>#REF!</v>
      </c>
      <c r="BZ1525" s="110"/>
    </row>
    <row r="1526" spans="1:78" x14ac:dyDescent="0.2">
      <c r="A1526" s="153" t="s">
        <v>4167</v>
      </c>
      <c r="B1526" s="153"/>
      <c r="C1526" s="100"/>
      <c r="D1526" s="68"/>
      <c r="AM1526"/>
      <c r="BO1526" s="154" t="s">
        <v>4432</v>
      </c>
      <c r="BP1526" s="154" t="s">
        <v>3512</v>
      </c>
      <c r="BQ1526" s="110" t="s">
        <v>5440</v>
      </c>
      <c r="BR1526" s="110" t="s">
        <v>5440</v>
      </c>
      <c r="BS1526" s="110" t="s">
        <v>5440</v>
      </c>
      <c r="BT1526" s="110" t="s">
        <v>5440</v>
      </c>
      <c r="BU1526" s="110" t="s">
        <v>5440</v>
      </c>
      <c r="BV1526" s="110" t="s">
        <v>5440</v>
      </c>
      <c r="BW1526" s="110" t="s">
        <v>5832</v>
      </c>
      <c r="BX1526" s="110" t="s">
        <v>14</v>
      </c>
      <c r="BY1526" s="110" t="e">
        <f>VLOOKUP(BO1526,#REF!,10,0)</f>
        <v>#REF!</v>
      </c>
      <c r="BZ1526" s="110"/>
    </row>
    <row r="1527" spans="1:78" x14ac:dyDescent="0.2">
      <c r="A1527" s="153" t="s">
        <v>4169</v>
      </c>
      <c r="B1527" s="153"/>
      <c r="C1527" s="100"/>
      <c r="D1527" s="68"/>
      <c r="AM1527"/>
      <c r="BO1527" s="154" t="s">
        <v>6559</v>
      </c>
      <c r="BP1527" s="154" t="s">
        <v>3512</v>
      </c>
      <c r="BQ1527" s="110" t="s">
        <v>5440</v>
      </c>
      <c r="BR1527" s="110" t="s">
        <v>5440</v>
      </c>
      <c r="BS1527" s="110" t="s">
        <v>5440</v>
      </c>
      <c r="BT1527" s="110" t="s">
        <v>5440</v>
      </c>
      <c r="BU1527" s="110" t="s">
        <v>5440</v>
      </c>
      <c r="BV1527" s="110" t="s">
        <v>5440</v>
      </c>
      <c r="BW1527" s="110" t="s">
        <v>5832</v>
      </c>
      <c r="BX1527" s="110" t="s">
        <v>14</v>
      </c>
      <c r="BY1527" s="110" t="e">
        <f>VLOOKUP(BO1527,#REF!,10,0)</f>
        <v>#REF!</v>
      </c>
      <c r="BZ1527" s="110"/>
    </row>
    <row r="1528" spans="1:78" x14ac:dyDescent="0.2">
      <c r="A1528" s="153" t="s">
        <v>4171</v>
      </c>
      <c r="B1528" s="153"/>
      <c r="C1528" s="100"/>
      <c r="D1528" s="68"/>
      <c r="AM1528"/>
      <c r="BO1528" s="154" t="s">
        <v>1648</v>
      </c>
      <c r="BP1528" s="154" t="s">
        <v>3512</v>
      </c>
      <c r="BQ1528" s="110" t="s">
        <v>5440</v>
      </c>
      <c r="BR1528" s="110" t="s">
        <v>5440</v>
      </c>
      <c r="BS1528" s="110" t="s">
        <v>5440</v>
      </c>
      <c r="BT1528" s="110" t="s">
        <v>5440</v>
      </c>
      <c r="BU1528" s="110" t="s">
        <v>5440</v>
      </c>
      <c r="BV1528" s="110" t="s">
        <v>5440</v>
      </c>
      <c r="BW1528" s="110" t="s">
        <v>5832</v>
      </c>
      <c r="BX1528" s="110" t="s">
        <v>14</v>
      </c>
      <c r="BY1528" s="110" t="e">
        <f>VLOOKUP(BO1528,#REF!,10,0)</f>
        <v>#REF!</v>
      </c>
      <c r="BZ1528" s="110"/>
    </row>
    <row r="1529" spans="1:78" x14ac:dyDescent="0.2">
      <c r="A1529" s="153" t="s">
        <v>4174</v>
      </c>
      <c r="B1529" s="153"/>
      <c r="C1529" s="100"/>
      <c r="D1529" s="68"/>
      <c r="AM1529"/>
      <c r="BO1529" s="154" t="s">
        <v>2235</v>
      </c>
      <c r="BP1529" s="154" t="s">
        <v>3512</v>
      </c>
      <c r="BQ1529" s="110" t="s">
        <v>5440</v>
      </c>
      <c r="BR1529" s="110" t="s">
        <v>5440</v>
      </c>
      <c r="BS1529" s="110" t="s">
        <v>5440</v>
      </c>
      <c r="BT1529" s="110" t="s">
        <v>5440</v>
      </c>
      <c r="BU1529" s="110" t="s">
        <v>5440</v>
      </c>
      <c r="BV1529" s="110" t="s">
        <v>5440</v>
      </c>
      <c r="BW1529" s="110" t="s">
        <v>5832</v>
      </c>
      <c r="BX1529" s="110" t="s">
        <v>14</v>
      </c>
      <c r="BY1529" s="110" t="e">
        <f>VLOOKUP(BO1529,#REF!,10,0)</f>
        <v>#REF!</v>
      </c>
      <c r="BZ1529" s="110"/>
    </row>
    <row r="1530" spans="1:78" x14ac:dyDescent="0.2">
      <c r="A1530" s="153" t="s">
        <v>4177</v>
      </c>
      <c r="B1530" s="153"/>
      <c r="C1530" s="100"/>
      <c r="D1530" s="68"/>
      <c r="AM1530"/>
      <c r="BO1530" s="154" t="s">
        <v>1446</v>
      </c>
      <c r="BP1530" s="154" t="s">
        <v>3512</v>
      </c>
      <c r="BQ1530" s="110" t="s">
        <v>5440</v>
      </c>
      <c r="BR1530" s="110" t="s">
        <v>5440</v>
      </c>
      <c r="BS1530" s="110" t="s">
        <v>5440</v>
      </c>
      <c r="BT1530" s="110" t="s">
        <v>5440</v>
      </c>
      <c r="BU1530" s="110" t="s">
        <v>5440</v>
      </c>
      <c r="BV1530" s="110" t="s">
        <v>5440</v>
      </c>
      <c r="BW1530" s="110" t="s">
        <v>5832</v>
      </c>
      <c r="BX1530" s="110" t="s">
        <v>14</v>
      </c>
      <c r="BY1530" s="110" t="e">
        <f>VLOOKUP(BO1530,#REF!,10,0)</f>
        <v>#REF!</v>
      </c>
      <c r="BZ1530" s="110"/>
    </row>
    <row r="1531" spans="1:78" x14ac:dyDescent="0.2">
      <c r="A1531" s="153" t="s">
        <v>4180</v>
      </c>
      <c r="B1531" s="153"/>
      <c r="C1531" s="100"/>
      <c r="D1531" s="68"/>
      <c r="AM1531"/>
      <c r="BO1531" s="154" t="s">
        <v>383</v>
      </c>
      <c r="BP1531" s="154" t="s">
        <v>3512</v>
      </c>
      <c r="BQ1531" s="110" t="s">
        <v>5440</v>
      </c>
      <c r="BR1531" s="110" t="s">
        <v>5440</v>
      </c>
      <c r="BS1531" s="110" t="s">
        <v>5440</v>
      </c>
      <c r="BT1531" s="110" t="s">
        <v>5440</v>
      </c>
      <c r="BU1531" s="110" t="s">
        <v>5440</v>
      </c>
      <c r="BV1531" s="110" t="s">
        <v>5440</v>
      </c>
      <c r="BW1531" s="110" t="s">
        <v>5832</v>
      </c>
      <c r="BX1531" s="110" t="s">
        <v>14</v>
      </c>
      <c r="BY1531" s="110" t="e">
        <f>VLOOKUP(BO1531,#REF!,10,0)</f>
        <v>#REF!</v>
      </c>
      <c r="BZ1531" s="110"/>
    </row>
    <row r="1532" spans="1:78" x14ac:dyDescent="0.2">
      <c r="A1532" s="153" t="s">
        <v>4183</v>
      </c>
      <c r="B1532" s="153"/>
      <c r="C1532" s="100"/>
      <c r="D1532" s="68"/>
      <c r="AM1532"/>
      <c r="BO1532" s="154" t="s">
        <v>6560</v>
      </c>
      <c r="BP1532" s="154" t="s">
        <v>3512</v>
      </c>
      <c r="BQ1532" s="110" t="s">
        <v>5440</v>
      </c>
      <c r="BR1532" s="110" t="s">
        <v>5440</v>
      </c>
      <c r="BS1532" s="110" t="s">
        <v>5440</v>
      </c>
      <c r="BT1532" s="110" t="s">
        <v>5440</v>
      </c>
      <c r="BU1532" s="110" t="s">
        <v>5440</v>
      </c>
      <c r="BV1532" s="110" t="s">
        <v>5440</v>
      </c>
      <c r="BW1532" s="110" t="s">
        <v>5832</v>
      </c>
      <c r="BX1532" s="110" t="s">
        <v>14</v>
      </c>
      <c r="BY1532" s="110" t="e">
        <f>VLOOKUP(BO1532,#REF!,10,0)</f>
        <v>#REF!</v>
      </c>
      <c r="BZ1532" s="110"/>
    </row>
    <row r="1533" spans="1:78" x14ac:dyDescent="0.2">
      <c r="A1533" s="153" t="s">
        <v>4185</v>
      </c>
      <c r="B1533" s="153"/>
      <c r="C1533" s="100"/>
      <c r="D1533" s="68"/>
      <c r="AM1533"/>
      <c r="BO1533" s="154" t="s">
        <v>447</v>
      </c>
      <c r="BP1533" s="154" t="s">
        <v>3512</v>
      </c>
      <c r="BQ1533" s="110" t="s">
        <v>5440</v>
      </c>
      <c r="BR1533" s="110" t="s">
        <v>5440</v>
      </c>
      <c r="BS1533" s="110" t="s">
        <v>5440</v>
      </c>
      <c r="BT1533" s="110" t="s">
        <v>5440</v>
      </c>
      <c r="BU1533" s="110" t="s">
        <v>5440</v>
      </c>
      <c r="BV1533" s="110" t="s">
        <v>5440</v>
      </c>
      <c r="BW1533" s="110" t="s">
        <v>5832</v>
      </c>
      <c r="BX1533" s="110" t="s">
        <v>14</v>
      </c>
      <c r="BY1533" s="110" t="e">
        <f>VLOOKUP(BO1533,#REF!,10,0)</f>
        <v>#REF!</v>
      </c>
      <c r="BZ1533" s="110"/>
    </row>
    <row r="1534" spans="1:78" x14ac:dyDescent="0.2">
      <c r="A1534" s="153" t="s">
        <v>4187</v>
      </c>
      <c r="B1534" s="153"/>
      <c r="C1534" s="100"/>
      <c r="D1534" s="68"/>
      <c r="AM1534"/>
      <c r="BO1534" s="154" t="s">
        <v>2105</v>
      </c>
      <c r="BP1534" s="154" t="s">
        <v>3512</v>
      </c>
      <c r="BQ1534" s="110" t="s">
        <v>5440</v>
      </c>
      <c r="BR1534" s="110" t="s">
        <v>5440</v>
      </c>
      <c r="BS1534" s="110" t="s">
        <v>5440</v>
      </c>
      <c r="BT1534" s="110" t="s">
        <v>5440</v>
      </c>
      <c r="BU1534" s="110" t="s">
        <v>5440</v>
      </c>
      <c r="BV1534" s="110" t="s">
        <v>5440</v>
      </c>
      <c r="BW1534" s="110" t="s">
        <v>5832</v>
      </c>
      <c r="BX1534" s="110" t="s">
        <v>14</v>
      </c>
      <c r="BY1534" s="110" t="e">
        <f>VLOOKUP(BO1534,#REF!,10,0)</f>
        <v>#REF!</v>
      </c>
      <c r="BZ1534" s="110"/>
    </row>
    <row r="1535" spans="1:78" x14ac:dyDescent="0.2">
      <c r="A1535" s="153" t="s">
        <v>4189</v>
      </c>
      <c r="B1535" s="153"/>
      <c r="C1535" s="100"/>
      <c r="D1535" s="68"/>
      <c r="AM1535"/>
      <c r="BO1535" s="154" t="s">
        <v>4276</v>
      </c>
      <c r="BP1535" s="154" t="s">
        <v>3512</v>
      </c>
      <c r="BQ1535" s="110" t="s">
        <v>5440</v>
      </c>
      <c r="BR1535" s="110" t="s">
        <v>5440</v>
      </c>
      <c r="BS1535" s="110" t="s">
        <v>5440</v>
      </c>
      <c r="BT1535" s="110" t="s">
        <v>5440</v>
      </c>
      <c r="BU1535" s="110" t="s">
        <v>5440</v>
      </c>
      <c r="BV1535" s="110" t="s">
        <v>5440</v>
      </c>
      <c r="BW1535" s="110" t="s">
        <v>5832</v>
      </c>
      <c r="BX1535" s="110" t="s">
        <v>14</v>
      </c>
      <c r="BY1535" s="110" t="e">
        <f>VLOOKUP(BO1535,#REF!,10,0)</f>
        <v>#REF!</v>
      </c>
      <c r="BZ1535" s="110"/>
    </row>
    <row r="1536" spans="1:78" x14ac:dyDescent="0.2">
      <c r="A1536" s="153" t="s">
        <v>4191</v>
      </c>
      <c r="B1536" s="153"/>
      <c r="C1536" s="100"/>
      <c r="D1536" s="68"/>
      <c r="AM1536"/>
      <c r="BO1536" s="154" t="s">
        <v>6561</v>
      </c>
      <c r="BP1536" s="154" t="s">
        <v>3512</v>
      </c>
      <c r="BQ1536" s="110" t="s">
        <v>5440</v>
      </c>
      <c r="BR1536" s="110" t="s">
        <v>5440</v>
      </c>
      <c r="BS1536" s="110" t="s">
        <v>5440</v>
      </c>
      <c r="BT1536" s="110" t="s">
        <v>5440</v>
      </c>
      <c r="BU1536" s="110" t="s">
        <v>5832</v>
      </c>
      <c r="BV1536" s="110" t="s">
        <v>5440</v>
      </c>
      <c r="BW1536" s="110" t="s">
        <v>5440</v>
      </c>
      <c r="BX1536" s="110" t="s">
        <v>14</v>
      </c>
      <c r="BY1536" s="110" t="e">
        <f>VLOOKUP(BO1536,#REF!,10,0)</f>
        <v>#REF!</v>
      </c>
      <c r="BZ1536" s="149"/>
    </row>
    <row r="1537" spans="1:78" x14ac:dyDescent="0.2">
      <c r="A1537" s="153" t="s">
        <v>4193</v>
      </c>
      <c r="B1537" s="153"/>
      <c r="C1537" s="100"/>
      <c r="D1537" s="68"/>
      <c r="AM1537"/>
      <c r="BO1537" s="154" t="s">
        <v>6562</v>
      </c>
      <c r="BP1537" s="154" t="s">
        <v>3512</v>
      </c>
      <c r="BQ1537" s="110" t="s">
        <v>5440</v>
      </c>
      <c r="BR1537" s="110" t="s">
        <v>5440</v>
      </c>
      <c r="BS1537" s="110" t="s">
        <v>5832</v>
      </c>
      <c r="BT1537" s="110" t="s">
        <v>5832</v>
      </c>
      <c r="BU1537" s="110" t="s">
        <v>5440</v>
      </c>
      <c r="BV1537" s="110" t="s">
        <v>5440</v>
      </c>
      <c r="BW1537" s="110" t="s">
        <v>5440</v>
      </c>
      <c r="BX1537" s="110" t="s">
        <v>14</v>
      </c>
      <c r="BY1537" s="110" t="e">
        <f>VLOOKUP(BO1537,#REF!,10,0)</f>
        <v>#REF!</v>
      </c>
      <c r="BZ1537" s="110"/>
    </row>
    <row r="1538" spans="1:78" x14ac:dyDescent="0.2">
      <c r="A1538" s="153" t="s">
        <v>4196</v>
      </c>
      <c r="B1538" s="153"/>
      <c r="C1538" s="100"/>
      <c r="D1538" s="68"/>
      <c r="AM1538"/>
      <c r="BO1538" s="154" t="s">
        <v>682</v>
      </c>
      <c r="BP1538" s="154" t="s">
        <v>3512</v>
      </c>
      <c r="BQ1538" s="110" t="s">
        <v>5440</v>
      </c>
      <c r="BR1538" s="110" t="s">
        <v>5440</v>
      </c>
      <c r="BS1538" s="110" t="s">
        <v>5440</v>
      </c>
      <c r="BT1538" s="110" t="s">
        <v>5440</v>
      </c>
      <c r="BU1538" s="110" t="s">
        <v>5440</v>
      </c>
      <c r="BV1538" s="110" t="s">
        <v>5440</v>
      </c>
      <c r="BW1538" s="110" t="s">
        <v>5832</v>
      </c>
      <c r="BX1538" s="110" t="s">
        <v>14</v>
      </c>
      <c r="BY1538" s="110" t="e">
        <f>VLOOKUP(BO1538,#REF!,10,0)</f>
        <v>#REF!</v>
      </c>
      <c r="BZ1538" s="110"/>
    </row>
    <row r="1539" spans="1:78" x14ac:dyDescent="0.2">
      <c r="A1539" s="153" t="s">
        <v>4199</v>
      </c>
      <c r="B1539" s="153"/>
      <c r="C1539" s="100"/>
      <c r="D1539" s="68"/>
      <c r="AM1539"/>
      <c r="BO1539" s="154" t="s">
        <v>6563</v>
      </c>
      <c r="BP1539" s="154" t="s">
        <v>3512</v>
      </c>
      <c r="BQ1539" s="110" t="s">
        <v>5440</v>
      </c>
      <c r="BR1539" s="110" t="s">
        <v>5440</v>
      </c>
      <c r="BS1539" s="110" t="s">
        <v>5440</v>
      </c>
      <c r="BT1539" s="110" t="s">
        <v>5440</v>
      </c>
      <c r="BU1539" s="110" t="s">
        <v>5440</v>
      </c>
      <c r="BV1539" s="110" t="s">
        <v>5832</v>
      </c>
      <c r="BW1539" s="110" t="s">
        <v>5440</v>
      </c>
      <c r="BX1539" s="110" t="s">
        <v>14</v>
      </c>
      <c r="BY1539" s="110" t="e">
        <f>VLOOKUP(BO1539,#REF!,10,0)</f>
        <v>#REF!</v>
      </c>
      <c r="BZ1539" s="149"/>
    </row>
    <row r="1540" spans="1:78" x14ac:dyDescent="0.2">
      <c r="A1540" s="153" t="s">
        <v>4202</v>
      </c>
      <c r="B1540" s="153"/>
      <c r="C1540" s="100"/>
      <c r="D1540" s="68"/>
      <c r="AM1540"/>
      <c r="BO1540" s="154" t="s">
        <v>2678</v>
      </c>
      <c r="BP1540" s="154" t="s">
        <v>3512</v>
      </c>
      <c r="BQ1540" s="110" t="s">
        <v>5440</v>
      </c>
      <c r="BR1540" s="110" t="s">
        <v>5440</v>
      </c>
      <c r="BS1540" s="110" t="s">
        <v>5440</v>
      </c>
      <c r="BT1540" s="110" t="s">
        <v>5440</v>
      </c>
      <c r="BU1540" s="110" t="s">
        <v>5440</v>
      </c>
      <c r="BV1540" s="110" t="s">
        <v>5440</v>
      </c>
      <c r="BW1540" s="110" t="s">
        <v>5832</v>
      </c>
      <c r="BX1540" s="110" t="s">
        <v>14</v>
      </c>
      <c r="BY1540" s="110" t="e">
        <f>VLOOKUP(BO1540,#REF!,10,0)</f>
        <v>#REF!</v>
      </c>
      <c r="BZ1540" s="110"/>
    </row>
    <row r="1541" spans="1:78" x14ac:dyDescent="0.2">
      <c r="A1541" s="153" t="s">
        <v>4205</v>
      </c>
      <c r="B1541" s="153"/>
      <c r="C1541" s="100"/>
      <c r="D1541" s="68"/>
      <c r="AM1541"/>
      <c r="BO1541" s="154" t="s">
        <v>5996</v>
      </c>
      <c r="BP1541" s="154" t="s">
        <v>3512</v>
      </c>
      <c r="BQ1541" s="110" t="s">
        <v>5440</v>
      </c>
      <c r="BR1541" s="110" t="s">
        <v>5832</v>
      </c>
      <c r="BS1541" s="110" t="s">
        <v>5440</v>
      </c>
      <c r="BT1541" s="110" t="s">
        <v>5440</v>
      </c>
      <c r="BU1541" s="110" t="s">
        <v>5440</v>
      </c>
      <c r="BV1541" s="110" t="s">
        <v>5440</v>
      </c>
      <c r="BW1541" s="110" t="s">
        <v>5440</v>
      </c>
      <c r="BX1541" s="110" t="s">
        <v>14</v>
      </c>
      <c r="BY1541" s="110" t="e">
        <f>VLOOKUP(BO1541,#REF!,10,0)</f>
        <v>#REF!</v>
      </c>
      <c r="BZ1541" s="110"/>
    </row>
    <row r="1542" spans="1:78" x14ac:dyDescent="0.2">
      <c r="A1542" s="153" t="s">
        <v>4207</v>
      </c>
      <c r="B1542" s="153"/>
      <c r="C1542" s="100"/>
      <c r="D1542" s="68"/>
      <c r="AM1542"/>
      <c r="BO1542" s="154" t="s">
        <v>1803</v>
      </c>
      <c r="BP1542" s="154" t="s">
        <v>3512</v>
      </c>
      <c r="BQ1542" s="110" t="s">
        <v>5440</v>
      </c>
      <c r="BR1542" s="110" t="s">
        <v>5440</v>
      </c>
      <c r="BS1542" s="110" t="s">
        <v>5440</v>
      </c>
      <c r="BT1542" s="110" t="s">
        <v>5440</v>
      </c>
      <c r="BU1542" s="110" t="s">
        <v>5440</v>
      </c>
      <c r="BV1542" s="110" t="s">
        <v>5440</v>
      </c>
      <c r="BW1542" s="110" t="s">
        <v>5832</v>
      </c>
      <c r="BX1542" s="110" t="s">
        <v>14</v>
      </c>
      <c r="BY1542" s="110" t="e">
        <f>VLOOKUP(BO1542,#REF!,10,0)</f>
        <v>#REF!</v>
      </c>
      <c r="BZ1542" s="110"/>
    </row>
    <row r="1543" spans="1:78" x14ac:dyDescent="0.2">
      <c r="A1543" s="153" t="s">
        <v>4209</v>
      </c>
      <c r="B1543" s="153"/>
      <c r="C1543" s="100"/>
      <c r="D1543" s="68"/>
      <c r="AM1543"/>
      <c r="BO1543" s="154" t="s">
        <v>5886</v>
      </c>
      <c r="BP1543" s="154" t="s">
        <v>3512</v>
      </c>
      <c r="BQ1543" s="110" t="s">
        <v>5440</v>
      </c>
      <c r="BR1543" s="110" t="s">
        <v>5440</v>
      </c>
      <c r="BS1543" s="110" t="s">
        <v>5440</v>
      </c>
      <c r="BT1543" s="110" t="s">
        <v>5440</v>
      </c>
      <c r="BU1543" s="110" t="s">
        <v>5440</v>
      </c>
      <c r="BV1543" s="110" t="s">
        <v>5440</v>
      </c>
      <c r="BW1543" s="110" t="s">
        <v>5832</v>
      </c>
      <c r="BX1543" s="110" t="s">
        <v>14</v>
      </c>
      <c r="BY1543" s="110" t="e">
        <f>VLOOKUP(BO1543,#REF!,10,0)</f>
        <v>#REF!</v>
      </c>
      <c r="BZ1543" s="149"/>
    </row>
    <row r="1544" spans="1:78" x14ac:dyDescent="0.2">
      <c r="A1544" s="153" t="s">
        <v>4211</v>
      </c>
      <c r="B1544" s="153"/>
      <c r="C1544" s="100"/>
      <c r="D1544" s="68"/>
      <c r="AM1544"/>
      <c r="BO1544" s="154" t="s">
        <v>3118</v>
      </c>
      <c r="BP1544" s="154" t="s">
        <v>3512</v>
      </c>
      <c r="BQ1544" s="110" t="s">
        <v>5440</v>
      </c>
      <c r="BR1544" s="110" t="s">
        <v>5440</v>
      </c>
      <c r="BS1544" s="110" t="s">
        <v>5440</v>
      </c>
      <c r="BT1544" s="110" t="s">
        <v>5440</v>
      </c>
      <c r="BU1544" s="110" t="s">
        <v>5440</v>
      </c>
      <c r="BV1544" s="110" t="s">
        <v>5440</v>
      </c>
      <c r="BW1544" s="110" t="s">
        <v>5832</v>
      </c>
      <c r="BX1544" s="110" t="s">
        <v>14</v>
      </c>
      <c r="BY1544" s="110" t="e">
        <f>VLOOKUP(BO1544,#REF!,10,0)</f>
        <v>#REF!</v>
      </c>
      <c r="BZ1544" s="110"/>
    </row>
    <row r="1545" spans="1:78" x14ac:dyDescent="0.2">
      <c r="A1545" s="153" t="s">
        <v>4213</v>
      </c>
      <c r="B1545" s="153"/>
      <c r="C1545" s="100"/>
      <c r="D1545" s="68"/>
      <c r="AM1545"/>
      <c r="BO1545" s="154" t="s">
        <v>1702</v>
      </c>
      <c r="BP1545" s="154" t="s">
        <v>3512</v>
      </c>
      <c r="BQ1545" s="110" t="s">
        <v>5440</v>
      </c>
      <c r="BR1545" s="110" t="s">
        <v>5440</v>
      </c>
      <c r="BS1545" s="110" t="s">
        <v>5440</v>
      </c>
      <c r="BT1545" s="110" t="s">
        <v>5440</v>
      </c>
      <c r="BU1545" s="110" t="s">
        <v>5440</v>
      </c>
      <c r="BV1545" s="110" t="s">
        <v>5440</v>
      </c>
      <c r="BW1545" s="110" t="s">
        <v>5832</v>
      </c>
      <c r="BX1545" s="110" t="s">
        <v>14</v>
      </c>
      <c r="BY1545" s="110" t="e">
        <f>VLOOKUP(BO1545,#REF!,10,0)</f>
        <v>#REF!</v>
      </c>
      <c r="BZ1545" s="110"/>
    </row>
    <row r="1546" spans="1:78" x14ac:dyDescent="0.2">
      <c r="A1546" s="153" t="s">
        <v>4216</v>
      </c>
      <c r="B1546" s="153"/>
      <c r="C1546" s="100"/>
      <c r="D1546" s="68"/>
      <c r="AM1546"/>
      <c r="BO1546" s="154" t="s">
        <v>5057</v>
      </c>
      <c r="BP1546" s="154" t="s">
        <v>3512</v>
      </c>
      <c r="BQ1546" s="110" t="s">
        <v>5440</v>
      </c>
      <c r="BR1546" s="110" t="s">
        <v>5440</v>
      </c>
      <c r="BS1546" s="110" t="s">
        <v>5440</v>
      </c>
      <c r="BT1546" s="110" t="s">
        <v>5440</v>
      </c>
      <c r="BU1546" s="110" t="s">
        <v>5440</v>
      </c>
      <c r="BV1546" s="110" t="s">
        <v>5440</v>
      </c>
      <c r="BW1546" s="110" t="s">
        <v>5832</v>
      </c>
      <c r="BX1546" s="110" t="s">
        <v>14</v>
      </c>
      <c r="BY1546" s="110" t="e">
        <f>VLOOKUP(BO1546,#REF!,10,0)</f>
        <v>#REF!</v>
      </c>
      <c r="BZ1546" s="110"/>
    </row>
    <row r="1547" spans="1:78" x14ac:dyDescent="0.2">
      <c r="A1547" s="153" t="s">
        <v>4219</v>
      </c>
      <c r="B1547" s="153"/>
      <c r="C1547" s="100"/>
      <c r="D1547" s="68"/>
      <c r="AM1547"/>
      <c r="BO1547" s="154" t="s">
        <v>6564</v>
      </c>
      <c r="BP1547" s="154" t="s">
        <v>3512</v>
      </c>
      <c r="BQ1547" s="110" t="s">
        <v>5440</v>
      </c>
      <c r="BR1547" s="110" t="s">
        <v>5440</v>
      </c>
      <c r="BS1547" s="110" t="s">
        <v>5440</v>
      </c>
      <c r="BT1547" s="110" t="s">
        <v>5440</v>
      </c>
      <c r="BU1547" s="110" t="s">
        <v>5440</v>
      </c>
      <c r="BV1547" s="110" t="s">
        <v>5440</v>
      </c>
      <c r="BW1547" s="110" t="s">
        <v>5832</v>
      </c>
      <c r="BX1547" s="110" t="s">
        <v>14</v>
      </c>
      <c r="BY1547" s="110" t="e">
        <f>VLOOKUP(BO1547,#REF!,10,0)</f>
        <v>#REF!</v>
      </c>
      <c r="BZ1547" s="110"/>
    </row>
    <row r="1548" spans="1:78" x14ac:dyDescent="0.2">
      <c r="A1548" s="153" t="s">
        <v>4222</v>
      </c>
      <c r="B1548" s="153"/>
      <c r="C1548" s="100"/>
      <c r="D1548" s="68"/>
      <c r="AM1548"/>
      <c r="BO1548" s="154" t="s">
        <v>1208</v>
      </c>
      <c r="BP1548" s="154" t="s">
        <v>3512</v>
      </c>
      <c r="BQ1548" s="110" t="s">
        <v>5440</v>
      </c>
      <c r="BR1548" s="110" t="s">
        <v>5440</v>
      </c>
      <c r="BS1548" s="110" t="s">
        <v>5440</v>
      </c>
      <c r="BT1548" s="110" t="s">
        <v>5440</v>
      </c>
      <c r="BU1548" s="110" t="s">
        <v>5440</v>
      </c>
      <c r="BV1548" s="110" t="s">
        <v>5440</v>
      </c>
      <c r="BW1548" s="110" t="s">
        <v>5832</v>
      </c>
      <c r="BX1548" s="110" t="s">
        <v>14</v>
      </c>
      <c r="BY1548" s="110" t="e">
        <f>VLOOKUP(BO1548,#REF!,10,0)</f>
        <v>#REF!</v>
      </c>
      <c r="BZ1548" s="110"/>
    </row>
    <row r="1549" spans="1:78" x14ac:dyDescent="0.2">
      <c r="A1549" s="153" t="s">
        <v>4224</v>
      </c>
      <c r="B1549" s="153"/>
      <c r="C1549" s="100"/>
      <c r="D1549" s="68"/>
      <c r="AM1549"/>
      <c r="BO1549" s="154" t="s">
        <v>6565</v>
      </c>
      <c r="BP1549" s="154" t="s">
        <v>3512</v>
      </c>
      <c r="BQ1549" s="110" t="s">
        <v>5440</v>
      </c>
      <c r="BR1549" s="110" t="s">
        <v>5440</v>
      </c>
      <c r="BS1549" s="110" t="s">
        <v>5440</v>
      </c>
      <c r="BT1549" s="110" t="s">
        <v>5440</v>
      </c>
      <c r="BU1549" s="110" t="s">
        <v>5440</v>
      </c>
      <c r="BV1549" s="110" t="s">
        <v>5440</v>
      </c>
      <c r="BW1549" s="110" t="s">
        <v>5832</v>
      </c>
      <c r="BX1549" s="110" t="s">
        <v>14</v>
      </c>
      <c r="BY1549" s="110" t="e">
        <f>VLOOKUP(BO1549,#REF!,10,0)</f>
        <v>#REF!</v>
      </c>
      <c r="BZ1549" s="110"/>
    </row>
    <row r="1550" spans="1:78" x14ac:dyDescent="0.2">
      <c r="A1550" s="153" t="s">
        <v>4226</v>
      </c>
      <c r="B1550" s="153"/>
      <c r="C1550" s="100"/>
      <c r="D1550" s="68"/>
      <c r="AM1550"/>
      <c r="BO1550" s="154" t="s">
        <v>1651</v>
      </c>
      <c r="BP1550" s="154" t="s">
        <v>3512</v>
      </c>
      <c r="BQ1550" s="110" t="s">
        <v>5440</v>
      </c>
      <c r="BR1550" s="110" t="s">
        <v>5440</v>
      </c>
      <c r="BS1550" s="110" t="s">
        <v>5440</v>
      </c>
      <c r="BT1550" s="110" t="s">
        <v>5440</v>
      </c>
      <c r="BU1550" s="110" t="s">
        <v>5440</v>
      </c>
      <c r="BV1550" s="110" t="s">
        <v>5440</v>
      </c>
      <c r="BW1550" s="110" t="s">
        <v>5832</v>
      </c>
      <c r="BX1550" s="110" t="s">
        <v>14</v>
      </c>
      <c r="BY1550" s="110" t="e">
        <f>VLOOKUP(BO1550,#REF!,10,0)</f>
        <v>#REF!</v>
      </c>
      <c r="BZ1550" s="110"/>
    </row>
    <row r="1551" spans="1:78" x14ac:dyDescent="0.2">
      <c r="A1551" s="153" t="s">
        <v>4228</v>
      </c>
      <c r="B1551" s="153"/>
      <c r="C1551" s="100"/>
      <c r="D1551" s="68"/>
      <c r="AM1551"/>
      <c r="BO1551" s="154" t="s">
        <v>6566</v>
      </c>
      <c r="BP1551" s="154" t="s">
        <v>3512</v>
      </c>
      <c r="BQ1551" s="110" t="s">
        <v>5440</v>
      </c>
      <c r="BR1551" s="110" t="s">
        <v>5440</v>
      </c>
      <c r="BS1551" s="110" t="s">
        <v>5440</v>
      </c>
      <c r="BT1551" s="110" t="s">
        <v>5440</v>
      </c>
      <c r="BU1551" s="110" t="s">
        <v>5440</v>
      </c>
      <c r="BV1551" s="110" t="s">
        <v>5440</v>
      </c>
      <c r="BW1551" s="110" t="s">
        <v>5832</v>
      </c>
      <c r="BX1551" s="110" t="s">
        <v>14</v>
      </c>
      <c r="BY1551" s="110" t="e">
        <f>VLOOKUP(BO1551,#REF!,10,0)</f>
        <v>#REF!</v>
      </c>
      <c r="BZ1551" s="110"/>
    </row>
    <row r="1552" spans="1:78" x14ac:dyDescent="0.2">
      <c r="A1552" s="153" t="s">
        <v>4230</v>
      </c>
      <c r="B1552" s="153"/>
      <c r="C1552" s="100"/>
      <c r="D1552" s="68"/>
      <c r="AM1552"/>
      <c r="BO1552" s="154" t="s">
        <v>4082</v>
      </c>
      <c r="BP1552" s="154" t="s">
        <v>3512</v>
      </c>
      <c r="BQ1552" s="110" t="s">
        <v>5440</v>
      </c>
      <c r="BR1552" s="110" t="s">
        <v>5440</v>
      </c>
      <c r="BS1552" s="110" t="s">
        <v>5440</v>
      </c>
      <c r="BT1552" s="110" t="s">
        <v>5440</v>
      </c>
      <c r="BU1552" s="110" t="s">
        <v>5440</v>
      </c>
      <c r="BV1552" s="110" t="s">
        <v>5832</v>
      </c>
      <c r="BW1552" s="110" t="s">
        <v>5440</v>
      </c>
      <c r="BX1552" s="110" t="s">
        <v>14</v>
      </c>
      <c r="BY1552" s="110" t="e">
        <f>VLOOKUP(BO1552,#REF!,10,0)</f>
        <v>#REF!</v>
      </c>
      <c r="BZ1552" s="149"/>
    </row>
    <row r="1553" spans="1:78" x14ac:dyDescent="0.2">
      <c r="A1553" s="153" t="s">
        <v>4233</v>
      </c>
      <c r="B1553" s="153"/>
      <c r="C1553" s="100"/>
      <c r="D1553" s="68"/>
      <c r="AM1553"/>
      <c r="BO1553" s="154" t="s">
        <v>517</v>
      </c>
      <c r="BP1553" s="154" t="s">
        <v>3512</v>
      </c>
      <c r="BQ1553" s="110" t="s">
        <v>5440</v>
      </c>
      <c r="BR1553" s="110" t="s">
        <v>5440</v>
      </c>
      <c r="BS1553" s="110" t="s">
        <v>5440</v>
      </c>
      <c r="BT1553" s="110" t="s">
        <v>5440</v>
      </c>
      <c r="BU1553" s="110" t="s">
        <v>5440</v>
      </c>
      <c r="BV1553" s="110" t="s">
        <v>5440</v>
      </c>
      <c r="BW1553" s="110" t="s">
        <v>5832</v>
      </c>
      <c r="BX1553" s="110" t="s">
        <v>14</v>
      </c>
      <c r="BY1553" s="110" t="e">
        <f>VLOOKUP(BO1553,#REF!,10,0)</f>
        <v>#REF!</v>
      </c>
      <c r="BZ1553" s="110"/>
    </row>
    <row r="1554" spans="1:78" x14ac:dyDescent="0.2">
      <c r="A1554" s="153" t="s">
        <v>4236</v>
      </c>
      <c r="B1554" s="153"/>
      <c r="C1554" s="100"/>
      <c r="D1554" s="68"/>
      <c r="AM1554"/>
      <c r="BO1554" s="154" t="s">
        <v>3121</v>
      </c>
      <c r="BP1554" s="154" t="s">
        <v>3512</v>
      </c>
      <c r="BQ1554" s="110" t="s">
        <v>5440</v>
      </c>
      <c r="BR1554" s="110" t="s">
        <v>5440</v>
      </c>
      <c r="BS1554" s="110" t="s">
        <v>5440</v>
      </c>
      <c r="BT1554" s="110" t="s">
        <v>5440</v>
      </c>
      <c r="BU1554" s="110" t="s">
        <v>5440</v>
      </c>
      <c r="BV1554" s="110" t="s">
        <v>5440</v>
      </c>
      <c r="BW1554" s="110" t="s">
        <v>5832</v>
      </c>
      <c r="BX1554" s="110" t="s">
        <v>14</v>
      </c>
      <c r="BY1554" s="110" t="e">
        <f>VLOOKUP(BO1554,#REF!,10,0)</f>
        <v>#REF!</v>
      </c>
      <c r="BZ1554" s="110"/>
    </row>
    <row r="1555" spans="1:78" x14ac:dyDescent="0.2">
      <c r="A1555" s="153" t="s">
        <v>4239</v>
      </c>
      <c r="B1555" s="153"/>
      <c r="C1555" s="100"/>
      <c r="D1555" s="68"/>
      <c r="AM1555"/>
      <c r="BO1555" s="154" t="s">
        <v>688</v>
      </c>
      <c r="BP1555" s="154" t="s">
        <v>3512</v>
      </c>
      <c r="BQ1555" s="110" t="s">
        <v>5440</v>
      </c>
      <c r="BR1555" s="110" t="s">
        <v>5440</v>
      </c>
      <c r="BS1555" s="110" t="s">
        <v>5440</v>
      </c>
      <c r="BT1555" s="110" t="s">
        <v>5440</v>
      </c>
      <c r="BU1555" s="110" t="s">
        <v>5440</v>
      </c>
      <c r="BV1555" s="110" t="s">
        <v>5440</v>
      </c>
      <c r="BW1555" s="110" t="s">
        <v>5832</v>
      </c>
      <c r="BX1555" s="110" t="s">
        <v>14</v>
      </c>
      <c r="BY1555" s="110" t="e">
        <f>VLOOKUP(BO1555,#REF!,10,0)</f>
        <v>#REF!</v>
      </c>
      <c r="BZ1555" s="110"/>
    </row>
    <row r="1556" spans="1:78" x14ac:dyDescent="0.2">
      <c r="A1556" s="153" t="s">
        <v>4242</v>
      </c>
      <c r="B1556" s="153"/>
      <c r="C1556" s="100"/>
      <c r="D1556" s="68"/>
      <c r="AM1556"/>
      <c r="BO1556" s="154" t="s">
        <v>1806</v>
      </c>
      <c r="BP1556" s="154" t="s">
        <v>3512</v>
      </c>
      <c r="BQ1556" s="110" t="s">
        <v>5440</v>
      </c>
      <c r="BR1556" s="110" t="s">
        <v>5440</v>
      </c>
      <c r="BS1556" s="110" t="s">
        <v>5440</v>
      </c>
      <c r="BT1556" s="110" t="s">
        <v>5440</v>
      </c>
      <c r="BU1556" s="110" t="s">
        <v>5440</v>
      </c>
      <c r="BV1556" s="110" t="s">
        <v>5440</v>
      </c>
      <c r="BW1556" s="110" t="s">
        <v>5832</v>
      </c>
      <c r="BX1556" s="110" t="s">
        <v>14</v>
      </c>
      <c r="BY1556" s="110" t="e">
        <f>VLOOKUP(BO1556,#REF!,10,0)</f>
        <v>#REF!</v>
      </c>
      <c r="BZ1556" s="110"/>
    </row>
    <row r="1557" spans="1:78" x14ac:dyDescent="0.2">
      <c r="A1557" s="153" t="s">
        <v>4245</v>
      </c>
      <c r="B1557" s="153"/>
      <c r="C1557" s="100"/>
      <c r="D1557" s="68"/>
      <c r="AM1557"/>
      <c r="BO1557" s="154" t="s">
        <v>6567</v>
      </c>
      <c r="BP1557" s="154" t="s">
        <v>3512</v>
      </c>
      <c r="BQ1557" s="110" t="s">
        <v>5440</v>
      </c>
      <c r="BR1557" s="110" t="s">
        <v>5440</v>
      </c>
      <c r="BS1557" s="110" t="s">
        <v>5832</v>
      </c>
      <c r="BT1557" s="110" t="s">
        <v>5832</v>
      </c>
      <c r="BU1557" s="110" t="s">
        <v>5440</v>
      </c>
      <c r="BV1557" s="110" t="s">
        <v>5440</v>
      </c>
      <c r="BW1557" s="110" t="s">
        <v>5440</v>
      </c>
      <c r="BX1557" s="110" t="s">
        <v>14</v>
      </c>
      <c r="BY1557" s="110" t="e">
        <f>VLOOKUP(BO1557,#REF!,10,0)</f>
        <v>#REF!</v>
      </c>
      <c r="BZ1557" s="110"/>
    </row>
    <row r="1558" spans="1:78" x14ac:dyDescent="0.2">
      <c r="A1558" s="153" t="s">
        <v>4247</v>
      </c>
      <c r="B1558" s="153"/>
      <c r="C1558" s="100"/>
      <c r="D1558" s="68"/>
      <c r="AM1558"/>
      <c r="BO1558" s="154" t="s">
        <v>4292</v>
      </c>
      <c r="BP1558" s="154" t="s">
        <v>3512</v>
      </c>
      <c r="BQ1558" s="110" t="s">
        <v>5440</v>
      </c>
      <c r="BR1558" s="110" t="s">
        <v>5440</v>
      </c>
      <c r="BS1558" s="110" t="s">
        <v>5440</v>
      </c>
      <c r="BT1558" s="110" t="s">
        <v>5440</v>
      </c>
      <c r="BU1558" s="110" t="s">
        <v>5440</v>
      </c>
      <c r="BV1558" s="110" t="s">
        <v>5440</v>
      </c>
      <c r="BW1558" s="110" t="s">
        <v>5832</v>
      </c>
      <c r="BX1558" s="110" t="s">
        <v>14</v>
      </c>
      <c r="BY1558" s="110" t="e">
        <f>VLOOKUP(BO1558,#REF!,10,0)</f>
        <v>#REF!</v>
      </c>
      <c r="BZ1558" s="110"/>
    </row>
    <row r="1559" spans="1:78" x14ac:dyDescent="0.2">
      <c r="A1559" s="153" t="s">
        <v>4250</v>
      </c>
      <c r="B1559" s="153"/>
      <c r="C1559" s="100"/>
      <c r="D1559" s="68"/>
      <c r="AM1559"/>
      <c r="BO1559" s="154" t="s">
        <v>899</v>
      </c>
      <c r="BP1559" s="154" t="s">
        <v>3512</v>
      </c>
      <c r="BQ1559" s="110" t="s">
        <v>5440</v>
      </c>
      <c r="BR1559" s="110" t="s">
        <v>5440</v>
      </c>
      <c r="BS1559" s="110" t="s">
        <v>5440</v>
      </c>
      <c r="BT1559" s="110" t="s">
        <v>5440</v>
      </c>
      <c r="BU1559" s="110" t="s">
        <v>5440</v>
      </c>
      <c r="BV1559" s="110" t="s">
        <v>5440</v>
      </c>
      <c r="BW1559" s="110" t="s">
        <v>5832</v>
      </c>
      <c r="BX1559" s="110" t="s">
        <v>14</v>
      </c>
      <c r="BY1559" s="110" t="e">
        <f>VLOOKUP(BO1559,#REF!,10,0)</f>
        <v>#REF!</v>
      </c>
      <c r="BZ1559" s="110"/>
    </row>
    <row r="1560" spans="1:78" x14ac:dyDescent="0.2">
      <c r="A1560" s="153" t="s">
        <v>4253</v>
      </c>
      <c r="B1560" s="153"/>
      <c r="C1560" s="100"/>
      <c r="D1560" s="68"/>
      <c r="AM1560"/>
      <c r="BO1560" s="154" t="s">
        <v>554</v>
      </c>
      <c r="BP1560" s="154" t="s">
        <v>3512</v>
      </c>
      <c r="BQ1560" s="110" t="s">
        <v>5440</v>
      </c>
      <c r="BR1560" s="110" t="s">
        <v>5440</v>
      </c>
      <c r="BS1560" s="110" t="s">
        <v>5440</v>
      </c>
      <c r="BT1560" s="110" t="s">
        <v>5440</v>
      </c>
      <c r="BU1560" s="110" t="s">
        <v>5440</v>
      </c>
      <c r="BV1560" s="110" t="s">
        <v>5440</v>
      </c>
      <c r="BW1560" s="110" t="s">
        <v>5832</v>
      </c>
      <c r="BX1560" s="110" t="s">
        <v>14</v>
      </c>
      <c r="BY1560" s="110" t="e">
        <f>VLOOKUP(BO1560,#REF!,10,0)</f>
        <v>#REF!</v>
      </c>
      <c r="BZ1560" s="110"/>
    </row>
    <row r="1561" spans="1:78" x14ac:dyDescent="0.2">
      <c r="A1561" s="153" t="s">
        <v>4255</v>
      </c>
      <c r="B1561" s="153"/>
      <c r="C1561" s="100"/>
      <c r="D1561" s="68"/>
      <c r="AM1561"/>
      <c r="BO1561" s="154" t="s">
        <v>5888</v>
      </c>
      <c r="BP1561" s="154" t="s">
        <v>3512</v>
      </c>
      <c r="BQ1561" s="110" t="s">
        <v>5440</v>
      </c>
      <c r="BR1561" s="110" t="s">
        <v>5440</v>
      </c>
      <c r="BS1561" s="110" t="s">
        <v>5440</v>
      </c>
      <c r="BT1561" s="110" t="s">
        <v>5440</v>
      </c>
      <c r="BU1561" s="110" t="s">
        <v>5440</v>
      </c>
      <c r="BV1561" s="110" t="s">
        <v>5440</v>
      </c>
      <c r="BW1561" s="110" t="s">
        <v>5832</v>
      </c>
      <c r="BX1561" s="110" t="s">
        <v>14</v>
      </c>
      <c r="BY1561" s="110" t="e">
        <f>VLOOKUP(BO1561,#REF!,10,0)</f>
        <v>#REF!</v>
      </c>
      <c r="BZ1561" s="110"/>
    </row>
    <row r="1562" spans="1:78" x14ac:dyDescent="0.2">
      <c r="A1562" s="153" t="s">
        <v>4258</v>
      </c>
      <c r="B1562" s="153"/>
      <c r="C1562" s="100"/>
      <c r="D1562" s="68"/>
      <c r="AM1562"/>
      <c r="BO1562" s="154" t="s">
        <v>6568</v>
      </c>
      <c r="BP1562" s="154" t="s">
        <v>3512</v>
      </c>
      <c r="BQ1562" s="110" t="s">
        <v>5440</v>
      </c>
      <c r="BR1562" s="110" t="s">
        <v>5440</v>
      </c>
      <c r="BS1562" s="110" t="s">
        <v>5440</v>
      </c>
      <c r="BT1562" s="110" t="s">
        <v>5440</v>
      </c>
      <c r="BU1562" s="110" t="s">
        <v>5440</v>
      </c>
      <c r="BV1562" s="110" t="s">
        <v>5440</v>
      </c>
      <c r="BW1562" s="110" t="s">
        <v>5832</v>
      </c>
      <c r="BX1562" s="110" t="s">
        <v>14</v>
      </c>
      <c r="BY1562" s="110" t="e">
        <f>VLOOKUP(BO1562,#REF!,10,0)</f>
        <v>#REF!</v>
      </c>
      <c r="BZ1562" s="110"/>
    </row>
    <row r="1563" spans="1:78" x14ac:dyDescent="0.2">
      <c r="A1563" s="153" t="s">
        <v>4261</v>
      </c>
      <c r="B1563" s="153"/>
      <c r="C1563" s="100"/>
      <c r="D1563" s="68"/>
      <c r="AM1563"/>
      <c r="BO1563" s="154" t="s">
        <v>1705</v>
      </c>
      <c r="BP1563" s="154" t="s">
        <v>3512</v>
      </c>
      <c r="BQ1563" s="110" t="s">
        <v>5440</v>
      </c>
      <c r="BR1563" s="110" t="s">
        <v>5440</v>
      </c>
      <c r="BS1563" s="110" t="s">
        <v>5440</v>
      </c>
      <c r="BT1563" s="110" t="s">
        <v>5440</v>
      </c>
      <c r="BU1563" s="110" t="s">
        <v>5440</v>
      </c>
      <c r="BV1563" s="110" t="s">
        <v>5440</v>
      </c>
      <c r="BW1563" s="110" t="s">
        <v>5832</v>
      </c>
      <c r="BX1563" s="110" t="s">
        <v>14</v>
      </c>
      <c r="BY1563" s="110" t="e">
        <f>VLOOKUP(BO1563,#REF!,10,0)</f>
        <v>#REF!</v>
      </c>
      <c r="BZ1563" s="110"/>
    </row>
    <row r="1564" spans="1:78" x14ac:dyDescent="0.2">
      <c r="A1564" s="153" t="s">
        <v>4263</v>
      </c>
      <c r="B1564" s="153"/>
      <c r="C1564" s="100"/>
      <c r="D1564" s="68"/>
      <c r="AM1564"/>
      <c r="BO1564" s="154" t="s">
        <v>2238</v>
      </c>
      <c r="BP1564" s="154" t="s">
        <v>3512</v>
      </c>
      <c r="BQ1564" s="110" t="s">
        <v>5440</v>
      </c>
      <c r="BR1564" s="110" t="s">
        <v>5440</v>
      </c>
      <c r="BS1564" s="110" t="s">
        <v>5440</v>
      </c>
      <c r="BT1564" s="110" t="s">
        <v>5440</v>
      </c>
      <c r="BU1564" s="110" t="s">
        <v>5440</v>
      </c>
      <c r="BV1564" s="110" t="s">
        <v>5440</v>
      </c>
      <c r="BW1564" s="110" t="s">
        <v>5832</v>
      </c>
      <c r="BX1564" s="110" t="s">
        <v>14</v>
      </c>
      <c r="BY1564" s="110" t="e">
        <f>VLOOKUP(BO1564,#REF!,10,0)</f>
        <v>#REF!</v>
      </c>
      <c r="BZ1564" s="110"/>
    </row>
    <row r="1565" spans="1:78" x14ac:dyDescent="0.2">
      <c r="A1565" s="153" t="s">
        <v>4266</v>
      </c>
      <c r="B1565" s="153"/>
      <c r="C1565" s="100"/>
      <c r="D1565" s="68"/>
      <c r="AM1565"/>
      <c r="BO1565" s="154" t="s">
        <v>6569</v>
      </c>
      <c r="BP1565" s="154" t="s">
        <v>3512</v>
      </c>
      <c r="BQ1565" s="110" t="s">
        <v>5440</v>
      </c>
      <c r="BR1565" s="110" t="s">
        <v>5440</v>
      </c>
      <c r="BS1565" s="110" t="s">
        <v>5440</v>
      </c>
      <c r="BT1565" s="110" t="s">
        <v>5440</v>
      </c>
      <c r="BU1565" s="110" t="s">
        <v>5440</v>
      </c>
      <c r="BV1565" s="110" t="s">
        <v>5440</v>
      </c>
      <c r="BW1565" s="110" t="s">
        <v>5832</v>
      </c>
      <c r="BX1565" s="110" t="s">
        <v>14</v>
      </c>
      <c r="BY1565" s="110" t="e">
        <f>VLOOKUP(BO1565,#REF!,10,0)</f>
        <v>#REF!</v>
      </c>
      <c r="BZ1565" s="110"/>
    </row>
    <row r="1566" spans="1:78" x14ac:dyDescent="0.2">
      <c r="A1566" s="153" t="s">
        <v>4268</v>
      </c>
      <c r="B1566" s="153"/>
      <c r="C1566" s="100"/>
      <c r="D1566" s="68"/>
      <c r="AM1566"/>
      <c r="BO1566" s="154" t="s">
        <v>2451</v>
      </c>
      <c r="BP1566" s="154" t="s">
        <v>3512</v>
      </c>
      <c r="BQ1566" s="110" t="s">
        <v>5440</v>
      </c>
      <c r="BR1566" s="110" t="s">
        <v>5440</v>
      </c>
      <c r="BS1566" s="110" t="s">
        <v>5440</v>
      </c>
      <c r="BT1566" s="110" t="s">
        <v>5440</v>
      </c>
      <c r="BU1566" s="110" t="s">
        <v>5440</v>
      </c>
      <c r="BV1566" s="110" t="s">
        <v>5440</v>
      </c>
      <c r="BW1566" s="110" t="s">
        <v>5832</v>
      </c>
      <c r="BX1566" s="110" t="s">
        <v>14</v>
      </c>
      <c r="BY1566" s="110" t="e">
        <f>VLOOKUP(BO1566,#REF!,10,0)</f>
        <v>#REF!</v>
      </c>
      <c r="BZ1566" s="110"/>
    </row>
    <row r="1567" spans="1:78" x14ac:dyDescent="0.2">
      <c r="A1567" s="153" t="s">
        <v>4271</v>
      </c>
      <c r="B1567" s="153"/>
      <c r="C1567" s="100"/>
      <c r="D1567" s="68"/>
      <c r="AM1567"/>
      <c r="BO1567" s="154" t="s">
        <v>6570</v>
      </c>
      <c r="BP1567" s="154" t="s">
        <v>5832</v>
      </c>
      <c r="BQ1567" s="110" t="s">
        <v>5832</v>
      </c>
      <c r="BR1567" s="110" t="s">
        <v>5440</v>
      </c>
      <c r="BS1567" s="110" t="s">
        <v>5440</v>
      </c>
      <c r="BT1567" s="110" t="s">
        <v>5440</v>
      </c>
      <c r="BU1567" s="110" t="s">
        <v>5440</v>
      </c>
      <c r="BV1567" s="110" t="s">
        <v>5440</v>
      </c>
      <c r="BW1567" s="110" t="s">
        <v>5440</v>
      </c>
      <c r="BX1567" s="110" t="s">
        <v>14</v>
      </c>
      <c r="BY1567" s="110" t="e">
        <f>VLOOKUP(BO1567,#REF!,10,0)</f>
        <v>#REF!</v>
      </c>
      <c r="BZ1567" s="110"/>
    </row>
    <row r="1568" spans="1:78" x14ac:dyDescent="0.2">
      <c r="A1568" s="153" t="s">
        <v>4274</v>
      </c>
      <c r="B1568" s="153"/>
      <c r="C1568" s="100"/>
      <c r="D1568" s="68"/>
      <c r="AM1568"/>
      <c r="BO1568" s="154" t="s">
        <v>3976</v>
      </c>
      <c r="BP1568" s="154" t="s">
        <v>3512</v>
      </c>
      <c r="BQ1568" s="110" t="s">
        <v>5440</v>
      </c>
      <c r="BR1568" s="110" t="s">
        <v>5440</v>
      </c>
      <c r="BS1568" s="110" t="s">
        <v>5440</v>
      </c>
      <c r="BT1568" s="110" t="s">
        <v>5440</v>
      </c>
      <c r="BU1568" s="110" t="s">
        <v>5440</v>
      </c>
      <c r="BV1568" s="110" t="s">
        <v>5440</v>
      </c>
      <c r="BW1568" s="110" t="s">
        <v>5832</v>
      </c>
      <c r="BX1568" s="110" t="s">
        <v>14</v>
      </c>
      <c r="BY1568" s="110" t="e">
        <f>VLOOKUP(BO1568,#REF!,10,0)</f>
        <v>#REF!</v>
      </c>
      <c r="BZ1568" s="110"/>
    </row>
    <row r="1569" spans="1:78" x14ac:dyDescent="0.2">
      <c r="A1569" s="153" t="s">
        <v>4276</v>
      </c>
      <c r="B1569" s="153"/>
      <c r="C1569" s="100"/>
      <c r="D1569" s="68"/>
      <c r="AM1569"/>
      <c r="BO1569" s="154" t="s">
        <v>4216</v>
      </c>
      <c r="BP1569" s="154" t="s">
        <v>3512</v>
      </c>
      <c r="BQ1569" s="110" t="s">
        <v>5440</v>
      </c>
      <c r="BR1569" s="110" t="s">
        <v>5440</v>
      </c>
      <c r="BS1569" s="110" t="s">
        <v>5440</v>
      </c>
      <c r="BT1569" s="110" t="s">
        <v>5440</v>
      </c>
      <c r="BU1569" s="110" t="s">
        <v>5440</v>
      </c>
      <c r="BV1569" s="110" t="s">
        <v>5440</v>
      </c>
      <c r="BW1569" s="110" t="s">
        <v>5832</v>
      </c>
      <c r="BX1569" s="110" t="s">
        <v>14</v>
      </c>
      <c r="BY1569" s="110" t="e">
        <f>VLOOKUP(BO1569,#REF!,10,0)</f>
        <v>#REF!</v>
      </c>
      <c r="BZ1569" s="110"/>
    </row>
    <row r="1570" spans="1:78" x14ac:dyDescent="0.2">
      <c r="A1570" s="153" t="s">
        <v>4279</v>
      </c>
      <c r="B1570" s="153"/>
      <c r="C1570" s="100"/>
      <c r="D1570" s="68"/>
      <c r="AM1570"/>
      <c r="BO1570" s="154" t="s">
        <v>2345</v>
      </c>
      <c r="BP1570" s="154" t="s">
        <v>3512</v>
      </c>
      <c r="BQ1570" s="110" t="s">
        <v>5440</v>
      </c>
      <c r="BR1570" s="110" t="s">
        <v>5440</v>
      </c>
      <c r="BS1570" s="110" t="s">
        <v>5440</v>
      </c>
      <c r="BT1570" s="110" t="s">
        <v>5440</v>
      </c>
      <c r="BU1570" s="110" t="s">
        <v>5440</v>
      </c>
      <c r="BV1570" s="110" t="s">
        <v>5440</v>
      </c>
      <c r="BW1570" s="110" t="s">
        <v>5832</v>
      </c>
      <c r="BX1570" s="110" t="s">
        <v>14</v>
      </c>
      <c r="BY1570" s="110" t="e">
        <f>VLOOKUP(BO1570,#REF!,10,0)</f>
        <v>#REF!</v>
      </c>
      <c r="BZ1570" s="110"/>
    </row>
    <row r="1571" spans="1:78" x14ac:dyDescent="0.2">
      <c r="A1571" s="153" t="s">
        <v>4282</v>
      </c>
      <c r="B1571" s="153"/>
      <c r="C1571" s="100"/>
      <c r="D1571" s="68"/>
      <c r="AM1571"/>
      <c r="BO1571" s="154" t="s">
        <v>2241</v>
      </c>
      <c r="BP1571" s="154" t="s">
        <v>3512</v>
      </c>
      <c r="BQ1571" s="110" t="s">
        <v>5440</v>
      </c>
      <c r="BR1571" s="110" t="s">
        <v>5440</v>
      </c>
      <c r="BS1571" s="110" t="s">
        <v>5440</v>
      </c>
      <c r="BT1571" s="110" t="s">
        <v>5440</v>
      </c>
      <c r="BU1571" s="110" t="s">
        <v>5440</v>
      </c>
      <c r="BV1571" s="110" t="s">
        <v>5440</v>
      </c>
      <c r="BW1571" s="110" t="s">
        <v>5832</v>
      </c>
      <c r="BX1571" s="110" t="s">
        <v>14</v>
      </c>
      <c r="BY1571" s="110" t="e">
        <f>VLOOKUP(BO1571,#REF!,10,0)</f>
        <v>#REF!</v>
      </c>
      <c r="BZ1571" s="110"/>
    </row>
    <row r="1572" spans="1:78" x14ac:dyDescent="0.2">
      <c r="A1572" s="153" t="s">
        <v>4285</v>
      </c>
      <c r="B1572" s="153"/>
      <c r="C1572" s="100"/>
      <c r="D1572" s="68"/>
      <c r="AM1572"/>
      <c r="BO1572" s="154" t="s">
        <v>1770</v>
      </c>
      <c r="BP1572" s="154" t="s">
        <v>3512</v>
      </c>
      <c r="BQ1572" s="110" t="s">
        <v>5440</v>
      </c>
      <c r="BR1572" s="110" t="s">
        <v>5440</v>
      </c>
      <c r="BS1572" s="110" t="s">
        <v>5440</v>
      </c>
      <c r="BT1572" s="110" t="s">
        <v>5440</v>
      </c>
      <c r="BU1572" s="110" t="s">
        <v>5440</v>
      </c>
      <c r="BV1572" s="110" t="s">
        <v>5440</v>
      </c>
      <c r="BW1572" s="110" t="s">
        <v>5832</v>
      </c>
      <c r="BX1572" s="110" t="s">
        <v>14</v>
      </c>
      <c r="BY1572" s="110" t="e">
        <f>VLOOKUP(BO1572,#REF!,10,0)</f>
        <v>#REF!</v>
      </c>
      <c r="BZ1572" s="110"/>
    </row>
    <row r="1573" spans="1:78" x14ac:dyDescent="0.2">
      <c r="A1573" s="153" t="s">
        <v>4287</v>
      </c>
      <c r="B1573" s="153"/>
      <c r="C1573" s="100"/>
      <c r="D1573" s="68"/>
      <c r="AM1573"/>
      <c r="BO1573" s="154" t="s">
        <v>2365</v>
      </c>
      <c r="BP1573" s="154" t="s">
        <v>3512</v>
      </c>
      <c r="BQ1573" s="110" t="s">
        <v>5440</v>
      </c>
      <c r="BR1573" s="110" t="s">
        <v>5440</v>
      </c>
      <c r="BS1573" s="110" t="s">
        <v>5440</v>
      </c>
      <c r="BT1573" s="110" t="s">
        <v>5440</v>
      </c>
      <c r="BU1573" s="110" t="s">
        <v>5440</v>
      </c>
      <c r="BV1573" s="110" t="s">
        <v>5440</v>
      </c>
      <c r="BW1573" s="110" t="s">
        <v>5832</v>
      </c>
      <c r="BX1573" s="110" t="s">
        <v>14</v>
      </c>
      <c r="BY1573" s="110" t="e">
        <f>VLOOKUP(BO1573,#REF!,10,0)</f>
        <v>#REF!</v>
      </c>
      <c r="BZ1573" s="110"/>
    </row>
    <row r="1574" spans="1:78" x14ac:dyDescent="0.2">
      <c r="A1574" s="153" t="s">
        <v>4290</v>
      </c>
      <c r="B1574" s="153"/>
      <c r="C1574" s="100"/>
      <c r="D1574" s="68"/>
      <c r="AM1574"/>
      <c r="BO1574" s="154" t="s">
        <v>2838</v>
      </c>
      <c r="BP1574" s="154" t="s">
        <v>3512</v>
      </c>
      <c r="BQ1574" s="110" t="s">
        <v>5440</v>
      </c>
      <c r="BR1574" s="110" t="s">
        <v>5440</v>
      </c>
      <c r="BS1574" s="110" t="s">
        <v>5440</v>
      </c>
      <c r="BT1574" s="110" t="s">
        <v>5440</v>
      </c>
      <c r="BU1574" s="110" t="s">
        <v>5440</v>
      </c>
      <c r="BV1574" s="110" t="s">
        <v>5440</v>
      </c>
      <c r="BW1574" s="110" t="s">
        <v>5832</v>
      </c>
      <c r="BX1574" s="110" t="s">
        <v>14</v>
      </c>
      <c r="BY1574" s="110" t="e">
        <f>VLOOKUP(BO1574,#REF!,10,0)</f>
        <v>#REF!</v>
      </c>
      <c r="BZ1574" s="110"/>
    </row>
    <row r="1575" spans="1:78" x14ac:dyDescent="0.2">
      <c r="A1575" s="153" t="s">
        <v>4292</v>
      </c>
      <c r="B1575" s="153"/>
      <c r="C1575" s="100"/>
      <c r="D1575" s="68"/>
      <c r="AM1575"/>
      <c r="BO1575" s="154" t="s">
        <v>6571</v>
      </c>
      <c r="BP1575" s="154" t="s">
        <v>3512</v>
      </c>
      <c r="BQ1575" s="110" t="s">
        <v>5440</v>
      </c>
      <c r="BR1575" s="110" t="s">
        <v>5440</v>
      </c>
      <c r="BS1575" s="110" t="s">
        <v>5440</v>
      </c>
      <c r="BT1575" s="110" t="s">
        <v>5440</v>
      </c>
      <c r="BU1575" s="110" t="s">
        <v>5440</v>
      </c>
      <c r="BV1575" s="110" t="s">
        <v>5440</v>
      </c>
      <c r="BW1575" s="110" t="s">
        <v>5832</v>
      </c>
      <c r="BX1575" s="110" t="s">
        <v>14</v>
      </c>
      <c r="BY1575" s="110" t="e">
        <f>VLOOKUP(BO1575,#REF!,10,0)</f>
        <v>#REF!</v>
      </c>
      <c r="BZ1575" s="110"/>
    </row>
    <row r="1576" spans="1:78" x14ac:dyDescent="0.2">
      <c r="A1576" s="153" t="s">
        <v>4295</v>
      </c>
      <c r="B1576" s="153"/>
      <c r="C1576" s="100"/>
      <c r="D1576" s="68"/>
      <c r="AM1576"/>
      <c r="BO1576" s="154" t="s">
        <v>6572</v>
      </c>
      <c r="BP1576" s="154" t="s">
        <v>3512</v>
      </c>
      <c r="BQ1576" s="110" t="s">
        <v>5440</v>
      </c>
      <c r="BR1576" s="110" t="s">
        <v>5440</v>
      </c>
      <c r="BS1576" s="110" t="s">
        <v>5440</v>
      </c>
      <c r="BT1576" s="110" t="s">
        <v>5440</v>
      </c>
      <c r="BU1576" s="110" t="s">
        <v>5440</v>
      </c>
      <c r="BV1576" s="110" t="s">
        <v>5440</v>
      </c>
      <c r="BW1576" s="110" t="s">
        <v>5832</v>
      </c>
      <c r="BX1576" s="110" t="s">
        <v>14</v>
      </c>
      <c r="BY1576" s="110" t="e">
        <f>VLOOKUP(BO1576,#REF!,10,0)</f>
        <v>#REF!</v>
      </c>
      <c r="BZ1576" s="110"/>
    </row>
    <row r="1577" spans="1:78" x14ac:dyDescent="0.2">
      <c r="A1577" s="153" t="s">
        <v>4298</v>
      </c>
      <c r="B1577" s="153"/>
      <c r="C1577" s="100"/>
      <c r="D1577" s="68"/>
      <c r="AM1577"/>
      <c r="BO1577" s="154" t="s">
        <v>6573</v>
      </c>
      <c r="BP1577" s="154" t="s">
        <v>3512</v>
      </c>
      <c r="BQ1577" s="110" t="s">
        <v>5440</v>
      </c>
      <c r="BR1577" s="110" t="s">
        <v>5440</v>
      </c>
      <c r="BS1577" s="110" t="s">
        <v>5440</v>
      </c>
      <c r="BT1577" s="110" t="s">
        <v>5440</v>
      </c>
      <c r="BU1577" s="110" t="s">
        <v>5440</v>
      </c>
      <c r="BV1577" s="110" t="s">
        <v>5832</v>
      </c>
      <c r="BW1577" s="110" t="s">
        <v>5440</v>
      </c>
      <c r="BX1577" s="110" t="s">
        <v>14</v>
      </c>
      <c r="BY1577" s="110" t="e">
        <f>VLOOKUP(BO1577,#REF!,10,0)</f>
        <v>#REF!</v>
      </c>
      <c r="BZ1577" s="149"/>
    </row>
    <row r="1578" spans="1:78" x14ac:dyDescent="0.2">
      <c r="A1578" s="153" t="s">
        <v>4301</v>
      </c>
      <c r="B1578" s="153"/>
      <c r="C1578" s="100"/>
      <c r="D1578" s="68"/>
      <c r="AM1578"/>
      <c r="BO1578" s="154" t="s">
        <v>1449</v>
      </c>
      <c r="BP1578" s="154" t="s">
        <v>3512</v>
      </c>
      <c r="BQ1578" s="110" t="s">
        <v>5440</v>
      </c>
      <c r="BR1578" s="110" t="s">
        <v>5440</v>
      </c>
      <c r="BS1578" s="110" t="s">
        <v>5440</v>
      </c>
      <c r="BT1578" s="110" t="s">
        <v>5440</v>
      </c>
      <c r="BU1578" s="110" t="s">
        <v>5440</v>
      </c>
      <c r="BV1578" s="110" t="s">
        <v>5440</v>
      </c>
      <c r="BW1578" s="110" t="s">
        <v>5832</v>
      </c>
      <c r="BX1578" s="110" t="s">
        <v>14</v>
      </c>
      <c r="BY1578" s="110" t="e">
        <f>VLOOKUP(BO1578,#REF!,10,0)</f>
        <v>#REF!</v>
      </c>
      <c r="BZ1578" s="110"/>
    </row>
    <row r="1579" spans="1:78" x14ac:dyDescent="0.2">
      <c r="A1579" s="153" t="s">
        <v>4304</v>
      </c>
      <c r="B1579" s="153"/>
      <c r="C1579" s="100"/>
      <c r="D1579" s="68"/>
      <c r="AM1579"/>
      <c r="BO1579" s="154" t="s">
        <v>3925</v>
      </c>
      <c r="BP1579" s="154" t="s">
        <v>3512</v>
      </c>
      <c r="BQ1579" s="110" t="s">
        <v>5440</v>
      </c>
      <c r="BR1579" s="110" t="s">
        <v>5440</v>
      </c>
      <c r="BS1579" s="110" t="s">
        <v>5440</v>
      </c>
      <c r="BT1579" s="110" t="s">
        <v>5440</v>
      </c>
      <c r="BU1579" s="110" t="s">
        <v>5440</v>
      </c>
      <c r="BV1579" s="110" t="s">
        <v>5440</v>
      </c>
      <c r="BW1579" s="110" t="s">
        <v>5832</v>
      </c>
      <c r="BX1579" s="110" t="s">
        <v>14</v>
      </c>
      <c r="BY1579" s="110" t="e">
        <f>VLOOKUP(BO1579,#REF!,10,0)</f>
        <v>#REF!</v>
      </c>
      <c r="BZ1579" s="110"/>
    </row>
    <row r="1580" spans="1:78" x14ac:dyDescent="0.2">
      <c r="A1580" s="153" t="s">
        <v>4307</v>
      </c>
      <c r="B1580" s="153"/>
      <c r="C1580" s="100"/>
      <c r="D1580" s="68"/>
      <c r="AM1580"/>
      <c r="BO1580" s="154" t="s">
        <v>6574</v>
      </c>
      <c r="BP1580" s="154" t="s">
        <v>3512</v>
      </c>
      <c r="BQ1580" s="110" t="s">
        <v>5440</v>
      </c>
      <c r="BR1580" s="110" t="s">
        <v>5440</v>
      </c>
      <c r="BS1580" s="110" t="s">
        <v>5832</v>
      </c>
      <c r="BT1580" s="110" t="s">
        <v>5832</v>
      </c>
      <c r="BU1580" s="110" t="s">
        <v>5440</v>
      </c>
      <c r="BV1580" s="110" t="s">
        <v>5440</v>
      </c>
      <c r="BW1580" s="110" t="s">
        <v>5440</v>
      </c>
      <c r="BX1580" s="110" t="s">
        <v>14</v>
      </c>
      <c r="BY1580" s="110" t="e">
        <f>VLOOKUP(BO1580,#REF!,10,0)</f>
        <v>#REF!</v>
      </c>
      <c r="BZ1580" s="110"/>
    </row>
    <row r="1581" spans="1:78" x14ac:dyDescent="0.2">
      <c r="A1581" s="153" t="s">
        <v>4309</v>
      </c>
      <c r="B1581" s="153"/>
      <c r="C1581" s="100"/>
      <c r="D1581" s="68"/>
      <c r="AM1581"/>
      <c r="BO1581" s="154" t="s">
        <v>2065</v>
      </c>
      <c r="BP1581" s="154" t="s">
        <v>3512</v>
      </c>
      <c r="BQ1581" s="110" t="s">
        <v>5440</v>
      </c>
      <c r="BR1581" s="110" t="s">
        <v>5440</v>
      </c>
      <c r="BS1581" s="110" t="s">
        <v>5440</v>
      </c>
      <c r="BT1581" s="110" t="s">
        <v>5440</v>
      </c>
      <c r="BU1581" s="110" t="s">
        <v>5440</v>
      </c>
      <c r="BV1581" s="110" t="s">
        <v>5440</v>
      </c>
      <c r="BW1581" s="110" t="s">
        <v>5832</v>
      </c>
      <c r="BX1581" s="110" t="s">
        <v>14</v>
      </c>
      <c r="BY1581" s="110" t="e">
        <f>VLOOKUP(BO1581,#REF!,10,0)</f>
        <v>#REF!</v>
      </c>
      <c r="BZ1581" s="110"/>
    </row>
    <row r="1582" spans="1:78" x14ac:dyDescent="0.2">
      <c r="A1582" s="153" t="s">
        <v>4311</v>
      </c>
      <c r="B1582" s="153"/>
      <c r="C1582" s="100"/>
      <c r="D1582" s="68"/>
      <c r="AM1582"/>
      <c r="BO1582" s="154" t="s">
        <v>6575</v>
      </c>
      <c r="BP1582" s="154" t="s">
        <v>3512</v>
      </c>
      <c r="BQ1582" s="110" t="s">
        <v>5440</v>
      </c>
      <c r="BR1582" s="110" t="s">
        <v>5440</v>
      </c>
      <c r="BS1582" s="110" t="s">
        <v>5440</v>
      </c>
      <c r="BT1582" s="110" t="s">
        <v>5440</v>
      </c>
      <c r="BU1582" s="110" t="s">
        <v>5832</v>
      </c>
      <c r="BV1582" s="110" t="s">
        <v>5440</v>
      </c>
      <c r="BW1582" s="110" t="s">
        <v>5440</v>
      </c>
      <c r="BX1582" s="110" t="s">
        <v>14</v>
      </c>
      <c r="BY1582" s="110" t="e">
        <f>VLOOKUP(BO1582,#REF!,10,0)</f>
        <v>#REF!</v>
      </c>
      <c r="BZ1582" s="149"/>
    </row>
    <row r="1583" spans="1:78" x14ac:dyDescent="0.2">
      <c r="A1583" s="153" t="s">
        <v>4314</v>
      </c>
      <c r="B1583" s="153"/>
      <c r="C1583" s="100"/>
      <c r="D1583" s="68"/>
      <c r="AM1583"/>
      <c r="BO1583" s="154" t="s">
        <v>5998</v>
      </c>
      <c r="BP1583" s="154" t="s">
        <v>3512</v>
      </c>
      <c r="BQ1583" s="110" t="s">
        <v>5440</v>
      </c>
      <c r="BR1583" s="110" t="s">
        <v>5832</v>
      </c>
      <c r="BS1583" s="110" t="s">
        <v>5440</v>
      </c>
      <c r="BT1583" s="110" t="s">
        <v>5440</v>
      </c>
      <c r="BU1583" s="110" t="s">
        <v>5440</v>
      </c>
      <c r="BV1583" s="110" t="s">
        <v>5440</v>
      </c>
      <c r="BW1583" s="110" t="s">
        <v>5440</v>
      </c>
      <c r="BX1583" s="110" t="s">
        <v>14</v>
      </c>
      <c r="BY1583" s="110" t="e">
        <f>VLOOKUP(BO1583,#REF!,10,0)</f>
        <v>#REF!</v>
      </c>
      <c r="BZ1583" s="110"/>
    </row>
    <row r="1584" spans="1:78" x14ac:dyDescent="0.2">
      <c r="A1584" s="153" t="s">
        <v>4316</v>
      </c>
      <c r="B1584" s="153"/>
      <c r="C1584" s="100"/>
      <c r="D1584" s="68"/>
      <c r="AM1584"/>
      <c r="BO1584" s="154" t="s">
        <v>3726</v>
      </c>
      <c r="BP1584" s="154" t="s">
        <v>3512</v>
      </c>
      <c r="BQ1584" s="110" t="s">
        <v>5440</v>
      </c>
      <c r="BR1584" s="110" t="s">
        <v>5440</v>
      </c>
      <c r="BS1584" s="110" t="s">
        <v>5440</v>
      </c>
      <c r="BT1584" s="110" t="s">
        <v>5440</v>
      </c>
      <c r="BU1584" s="110" t="s">
        <v>5440</v>
      </c>
      <c r="BV1584" s="110" t="s">
        <v>5440</v>
      </c>
      <c r="BW1584" s="110" t="s">
        <v>5832</v>
      </c>
      <c r="BX1584" s="110" t="s">
        <v>14</v>
      </c>
      <c r="BY1584" s="110" t="e">
        <f>VLOOKUP(BO1584,#REF!,10,0)</f>
        <v>#REF!</v>
      </c>
      <c r="BZ1584" s="110"/>
    </row>
    <row r="1585" spans="1:78" x14ac:dyDescent="0.2">
      <c r="A1585" s="153" t="s">
        <v>4319</v>
      </c>
      <c r="B1585" s="153"/>
      <c r="C1585" s="100"/>
      <c r="D1585" s="68"/>
      <c r="AM1585"/>
      <c r="BO1585" s="154" t="s">
        <v>3329</v>
      </c>
      <c r="BP1585" s="154" t="s">
        <v>3512</v>
      </c>
      <c r="BQ1585" s="110" t="s">
        <v>5440</v>
      </c>
      <c r="BR1585" s="110" t="s">
        <v>5440</v>
      </c>
      <c r="BS1585" s="110" t="s">
        <v>5440</v>
      </c>
      <c r="BT1585" s="110" t="s">
        <v>5440</v>
      </c>
      <c r="BU1585" s="110" t="s">
        <v>5440</v>
      </c>
      <c r="BV1585" s="110" t="s">
        <v>5440</v>
      </c>
      <c r="BW1585" s="110" t="s">
        <v>5832</v>
      </c>
      <c r="BX1585" s="110" t="s">
        <v>14</v>
      </c>
      <c r="BY1585" s="110" t="e">
        <f>VLOOKUP(BO1585,#REF!,10,0)</f>
        <v>#REF!</v>
      </c>
      <c r="BZ1585" s="110"/>
    </row>
    <row r="1586" spans="1:78" x14ac:dyDescent="0.2">
      <c r="A1586" s="153" t="s">
        <v>4322</v>
      </c>
      <c r="B1586" s="153"/>
      <c r="C1586" s="100"/>
      <c r="D1586" s="68"/>
      <c r="AM1586"/>
      <c r="BO1586" s="154" t="s">
        <v>6576</v>
      </c>
      <c r="BP1586" s="154" t="s">
        <v>3512</v>
      </c>
      <c r="BQ1586" s="110" t="s">
        <v>5440</v>
      </c>
      <c r="BR1586" s="110" t="s">
        <v>5440</v>
      </c>
      <c r="BS1586" s="110" t="s">
        <v>5440</v>
      </c>
      <c r="BT1586" s="110" t="s">
        <v>5440</v>
      </c>
      <c r="BU1586" s="110" t="s">
        <v>5832</v>
      </c>
      <c r="BV1586" s="110" t="s">
        <v>5440</v>
      </c>
      <c r="BW1586" s="110" t="s">
        <v>5440</v>
      </c>
      <c r="BX1586" s="110" t="s">
        <v>14</v>
      </c>
      <c r="BY1586" s="110" t="e">
        <f>VLOOKUP(BO1586,#REF!,10,0)</f>
        <v>#REF!</v>
      </c>
      <c r="BZ1586" s="149"/>
    </row>
    <row r="1587" spans="1:78" x14ac:dyDescent="0.2">
      <c r="A1587" s="153" t="s">
        <v>4325</v>
      </c>
      <c r="B1587" s="153"/>
      <c r="C1587" s="100"/>
      <c r="D1587" s="68"/>
      <c r="AM1587"/>
      <c r="BO1587" s="154" t="s">
        <v>4105</v>
      </c>
      <c r="BP1587" s="154" t="s">
        <v>3512</v>
      </c>
      <c r="BQ1587" s="110" t="s">
        <v>5440</v>
      </c>
      <c r="BR1587" s="110" t="s">
        <v>5440</v>
      </c>
      <c r="BS1587" s="110" t="s">
        <v>5440</v>
      </c>
      <c r="BT1587" s="110" t="s">
        <v>5440</v>
      </c>
      <c r="BU1587" s="110" t="s">
        <v>5440</v>
      </c>
      <c r="BV1587" s="110" t="s">
        <v>5440</v>
      </c>
      <c r="BW1587" s="110" t="s">
        <v>5832</v>
      </c>
      <c r="BX1587" s="110" t="s">
        <v>14</v>
      </c>
      <c r="BY1587" s="110" t="e">
        <f>VLOOKUP(BO1587,#REF!,10,0)</f>
        <v>#REF!</v>
      </c>
      <c r="BZ1587" s="110"/>
    </row>
    <row r="1588" spans="1:78" x14ac:dyDescent="0.2">
      <c r="A1588" s="153" t="s">
        <v>4328</v>
      </c>
      <c r="B1588" s="153"/>
      <c r="C1588" s="100"/>
      <c r="D1588" s="68"/>
      <c r="AM1588"/>
      <c r="BO1588" s="154" t="s">
        <v>6000</v>
      </c>
      <c r="BP1588" s="154" t="s">
        <v>3512</v>
      </c>
      <c r="BQ1588" s="110" t="s">
        <v>5440</v>
      </c>
      <c r="BR1588" s="110" t="s">
        <v>5832</v>
      </c>
      <c r="BS1588" s="110" t="s">
        <v>5440</v>
      </c>
      <c r="BT1588" s="110" t="s">
        <v>5440</v>
      </c>
      <c r="BU1588" s="110" t="s">
        <v>5440</v>
      </c>
      <c r="BV1588" s="110" t="s">
        <v>5440</v>
      </c>
      <c r="BW1588" s="110" t="s">
        <v>5440</v>
      </c>
      <c r="BX1588" s="110" t="s">
        <v>14</v>
      </c>
      <c r="BY1588" s="110" t="e">
        <f>VLOOKUP(BO1588,#REF!,10,0)</f>
        <v>#REF!</v>
      </c>
      <c r="BZ1588" s="110"/>
    </row>
    <row r="1589" spans="1:78" x14ac:dyDescent="0.2">
      <c r="A1589" s="153" t="s">
        <v>4330</v>
      </c>
      <c r="B1589" s="153"/>
      <c r="C1589" s="100"/>
      <c r="D1589" s="68"/>
      <c r="AM1589"/>
      <c r="BO1589" s="154" t="s">
        <v>2681</v>
      </c>
      <c r="BP1589" s="154" t="s">
        <v>3512</v>
      </c>
      <c r="BQ1589" s="110" t="s">
        <v>5440</v>
      </c>
      <c r="BR1589" s="110" t="s">
        <v>5440</v>
      </c>
      <c r="BS1589" s="110" t="s">
        <v>5440</v>
      </c>
      <c r="BT1589" s="110" t="s">
        <v>5440</v>
      </c>
      <c r="BU1589" s="110" t="s">
        <v>5440</v>
      </c>
      <c r="BV1589" s="110" t="s">
        <v>5440</v>
      </c>
      <c r="BW1589" s="110" t="s">
        <v>5832</v>
      </c>
      <c r="BX1589" s="110" t="s">
        <v>14</v>
      </c>
      <c r="BY1589" s="110" t="e">
        <f>VLOOKUP(BO1589,#REF!,10,0)</f>
        <v>#REF!</v>
      </c>
      <c r="BZ1589" s="110"/>
    </row>
    <row r="1590" spans="1:78" x14ac:dyDescent="0.2">
      <c r="A1590" s="153" t="s">
        <v>4332</v>
      </c>
      <c r="B1590" s="153"/>
      <c r="C1590" s="100"/>
      <c r="D1590" s="68"/>
      <c r="AM1590"/>
      <c r="BO1590" s="154" t="s">
        <v>4295</v>
      </c>
      <c r="BP1590" s="154" t="s">
        <v>3512</v>
      </c>
      <c r="BQ1590" s="110" t="s">
        <v>5440</v>
      </c>
      <c r="BR1590" s="110" t="s">
        <v>5440</v>
      </c>
      <c r="BS1590" s="110" t="s">
        <v>5440</v>
      </c>
      <c r="BT1590" s="110" t="s">
        <v>5440</v>
      </c>
      <c r="BU1590" s="110" t="s">
        <v>5440</v>
      </c>
      <c r="BV1590" s="110" t="s">
        <v>5440</v>
      </c>
      <c r="BW1590" s="110" t="s">
        <v>5832</v>
      </c>
      <c r="BX1590" s="110" t="s">
        <v>14</v>
      </c>
      <c r="BY1590" s="110" t="e">
        <f>VLOOKUP(BO1590,#REF!,10,0)</f>
        <v>#REF!</v>
      </c>
      <c r="BZ1590" s="110"/>
    </row>
    <row r="1591" spans="1:78" x14ac:dyDescent="0.2">
      <c r="A1591" s="153" t="s">
        <v>4334</v>
      </c>
      <c r="B1591" s="153"/>
      <c r="C1591" s="100"/>
      <c r="D1591" s="68"/>
      <c r="AM1591"/>
      <c r="BO1591" s="154" t="s">
        <v>1541</v>
      </c>
      <c r="BP1591" s="154" t="s">
        <v>3512</v>
      </c>
      <c r="BQ1591" s="110" t="s">
        <v>5440</v>
      </c>
      <c r="BR1591" s="110" t="s">
        <v>5440</v>
      </c>
      <c r="BS1591" s="110" t="s">
        <v>5440</v>
      </c>
      <c r="BT1591" s="110" t="s">
        <v>5440</v>
      </c>
      <c r="BU1591" s="110" t="s">
        <v>5440</v>
      </c>
      <c r="BV1591" s="110" t="s">
        <v>5440</v>
      </c>
      <c r="BW1591" s="110" t="s">
        <v>5832</v>
      </c>
      <c r="BX1591" s="110" t="s">
        <v>14</v>
      </c>
      <c r="BY1591" s="110" t="e">
        <f>VLOOKUP(BO1591,#REF!,10,0)</f>
        <v>#REF!</v>
      </c>
      <c r="BZ1591" s="110"/>
    </row>
    <row r="1592" spans="1:78" x14ac:dyDescent="0.2">
      <c r="A1592" s="153" t="s">
        <v>4336</v>
      </c>
      <c r="B1592" s="153"/>
      <c r="C1592" s="100"/>
      <c r="D1592" s="68"/>
      <c r="AM1592"/>
      <c r="BO1592" s="154" t="s">
        <v>788</v>
      </c>
      <c r="BP1592" s="154" t="s">
        <v>3512</v>
      </c>
      <c r="BQ1592" s="110" t="s">
        <v>5440</v>
      </c>
      <c r="BR1592" s="110" t="s">
        <v>5440</v>
      </c>
      <c r="BS1592" s="110" t="s">
        <v>5440</v>
      </c>
      <c r="BT1592" s="110" t="s">
        <v>5440</v>
      </c>
      <c r="BU1592" s="110" t="s">
        <v>5440</v>
      </c>
      <c r="BV1592" s="110" t="s">
        <v>5440</v>
      </c>
      <c r="BW1592" s="110" t="s">
        <v>5832</v>
      </c>
      <c r="BX1592" s="110" t="s">
        <v>14</v>
      </c>
      <c r="BY1592" s="110" t="e">
        <f>VLOOKUP(BO1592,#REF!,10,0)</f>
        <v>#REF!</v>
      </c>
      <c r="BZ1592" s="110"/>
    </row>
    <row r="1593" spans="1:78" x14ac:dyDescent="0.2">
      <c r="A1593" s="153" t="s">
        <v>4339</v>
      </c>
      <c r="B1593" s="153"/>
      <c r="C1593" s="100"/>
      <c r="D1593" s="68"/>
      <c r="AM1593"/>
      <c r="BO1593" s="154" t="s">
        <v>6577</v>
      </c>
      <c r="BP1593" s="154" t="s">
        <v>3512</v>
      </c>
      <c r="BQ1593" s="110" t="s">
        <v>5440</v>
      </c>
      <c r="BR1593" s="110" t="s">
        <v>5440</v>
      </c>
      <c r="BS1593" s="110" t="s">
        <v>5440</v>
      </c>
      <c r="BT1593" s="110" t="s">
        <v>5440</v>
      </c>
      <c r="BU1593" s="110" t="s">
        <v>5440</v>
      </c>
      <c r="BV1593" s="110" t="s">
        <v>5440</v>
      </c>
      <c r="BW1593" s="110" t="s">
        <v>5832</v>
      </c>
      <c r="BX1593" s="110" t="s">
        <v>14</v>
      </c>
      <c r="BY1593" s="110" t="e">
        <f>VLOOKUP(BO1593,#REF!,10,0)</f>
        <v>#REF!</v>
      </c>
      <c r="BZ1593" s="110"/>
    </row>
    <row r="1594" spans="1:78" x14ac:dyDescent="0.2">
      <c r="A1594" s="153" t="s">
        <v>4342</v>
      </c>
      <c r="B1594" s="153"/>
      <c r="C1594" s="100"/>
      <c r="D1594" s="68"/>
      <c r="AM1594"/>
      <c r="BO1594" s="154" t="s">
        <v>1369</v>
      </c>
      <c r="BP1594" s="154" t="s">
        <v>3512</v>
      </c>
      <c r="BQ1594" s="110" t="s">
        <v>5440</v>
      </c>
      <c r="BR1594" s="110" t="s">
        <v>5440</v>
      </c>
      <c r="BS1594" s="110" t="s">
        <v>5440</v>
      </c>
      <c r="BT1594" s="110" t="s">
        <v>5440</v>
      </c>
      <c r="BU1594" s="110" t="s">
        <v>5440</v>
      </c>
      <c r="BV1594" s="110" t="s">
        <v>5440</v>
      </c>
      <c r="BW1594" s="110" t="s">
        <v>5832</v>
      </c>
      <c r="BX1594" s="110" t="s">
        <v>14</v>
      </c>
      <c r="BY1594" s="110" t="e">
        <f>VLOOKUP(BO1594,#REF!,10,0)</f>
        <v>#REF!</v>
      </c>
      <c r="BZ1594" s="110"/>
    </row>
    <row r="1595" spans="1:78" x14ac:dyDescent="0.2">
      <c r="A1595" s="153" t="s">
        <v>4345</v>
      </c>
      <c r="B1595" s="153"/>
      <c r="C1595" s="100"/>
      <c r="D1595" s="68"/>
      <c r="AM1595"/>
      <c r="BO1595" s="154" t="s">
        <v>3301</v>
      </c>
      <c r="BP1595" s="154" t="s">
        <v>3512</v>
      </c>
      <c r="BQ1595" s="110" t="s">
        <v>5440</v>
      </c>
      <c r="BR1595" s="110" t="s">
        <v>5440</v>
      </c>
      <c r="BS1595" s="110" t="s">
        <v>5440</v>
      </c>
      <c r="BT1595" s="110" t="s">
        <v>5440</v>
      </c>
      <c r="BU1595" s="110" t="s">
        <v>5440</v>
      </c>
      <c r="BV1595" s="110" t="s">
        <v>5440</v>
      </c>
      <c r="BW1595" s="110" t="s">
        <v>5832</v>
      </c>
      <c r="BX1595" s="110" t="s">
        <v>14</v>
      </c>
      <c r="BY1595" s="110" t="e">
        <f>VLOOKUP(BO1595,#REF!,10,0)</f>
        <v>#REF!</v>
      </c>
      <c r="BZ1595" s="110"/>
    </row>
    <row r="1596" spans="1:78" x14ac:dyDescent="0.2">
      <c r="A1596" s="153" t="s">
        <v>4348</v>
      </c>
      <c r="B1596" s="153"/>
      <c r="C1596" s="100"/>
      <c r="D1596" s="68"/>
      <c r="AM1596"/>
      <c r="BO1596" s="154" t="s">
        <v>6002</v>
      </c>
      <c r="BP1596" s="154" t="s">
        <v>3512</v>
      </c>
      <c r="BQ1596" s="110" t="s">
        <v>5440</v>
      </c>
      <c r="BR1596" s="110" t="s">
        <v>5832</v>
      </c>
      <c r="BS1596" s="110" t="s">
        <v>5440</v>
      </c>
      <c r="BT1596" s="110" t="s">
        <v>5440</v>
      </c>
      <c r="BU1596" s="110" t="s">
        <v>5440</v>
      </c>
      <c r="BV1596" s="110" t="s">
        <v>5440</v>
      </c>
      <c r="BW1596" s="110" t="s">
        <v>5440</v>
      </c>
      <c r="BX1596" s="110" t="s">
        <v>14</v>
      </c>
      <c r="BY1596" s="110" t="e">
        <f>VLOOKUP(BO1596,#REF!,10,0)</f>
        <v>#REF!</v>
      </c>
      <c r="BZ1596" s="110"/>
    </row>
    <row r="1597" spans="1:78" x14ac:dyDescent="0.2">
      <c r="A1597" s="153" t="s">
        <v>4351</v>
      </c>
      <c r="B1597" s="153"/>
      <c r="C1597" s="100"/>
      <c r="D1597" s="68"/>
      <c r="AM1597"/>
      <c r="BO1597" s="154" t="s">
        <v>6578</v>
      </c>
      <c r="BP1597" s="154" t="s">
        <v>3512</v>
      </c>
      <c r="BQ1597" s="110" t="s">
        <v>5440</v>
      </c>
      <c r="BR1597" s="110" t="s">
        <v>5440</v>
      </c>
      <c r="BS1597" s="110" t="s">
        <v>5440</v>
      </c>
      <c r="BT1597" s="110" t="s">
        <v>5440</v>
      </c>
      <c r="BU1597" s="110" t="s">
        <v>5440</v>
      </c>
      <c r="BV1597" s="110" t="s">
        <v>5440</v>
      </c>
      <c r="BW1597" s="110" t="s">
        <v>5832</v>
      </c>
      <c r="BX1597" s="110" t="s">
        <v>14</v>
      </c>
      <c r="BY1597" s="110" t="e">
        <f>VLOOKUP(BO1597,#REF!,10,0)</f>
        <v>#REF!</v>
      </c>
      <c r="BZ1597" s="110"/>
    </row>
    <row r="1598" spans="1:78" x14ac:dyDescent="0.2">
      <c r="A1598" s="153" t="s">
        <v>4353</v>
      </c>
      <c r="B1598" s="153"/>
      <c r="C1598" s="100"/>
      <c r="D1598" s="68"/>
      <c r="AM1598"/>
      <c r="BO1598" s="154" t="s">
        <v>6579</v>
      </c>
      <c r="BP1598" s="154" t="s">
        <v>3512</v>
      </c>
      <c r="BQ1598" s="110" t="s">
        <v>5440</v>
      </c>
      <c r="BR1598" s="110" t="s">
        <v>5440</v>
      </c>
      <c r="BS1598" s="110" t="s">
        <v>5440</v>
      </c>
      <c r="BT1598" s="110" t="s">
        <v>5440</v>
      </c>
      <c r="BU1598" s="110" t="s">
        <v>5440</v>
      </c>
      <c r="BV1598" s="110" t="s">
        <v>5440</v>
      </c>
      <c r="BW1598" s="110" t="s">
        <v>5832</v>
      </c>
      <c r="BX1598" s="110" t="s">
        <v>14</v>
      </c>
      <c r="BY1598" s="110" t="e">
        <f>VLOOKUP(BO1598,#REF!,10,0)</f>
        <v>#REF!</v>
      </c>
      <c r="BZ1598" s="110"/>
    </row>
    <row r="1599" spans="1:78" x14ac:dyDescent="0.2">
      <c r="A1599" s="153" t="s">
        <v>4356</v>
      </c>
      <c r="B1599" s="153"/>
      <c r="C1599" s="100"/>
      <c r="D1599" s="68"/>
      <c r="AM1599"/>
      <c r="BO1599" s="154" t="s">
        <v>6580</v>
      </c>
      <c r="BP1599" s="154" t="s">
        <v>3512</v>
      </c>
      <c r="BQ1599" s="110" t="s">
        <v>5440</v>
      </c>
      <c r="BR1599" s="110" t="s">
        <v>5440</v>
      </c>
      <c r="BS1599" s="110" t="s">
        <v>5440</v>
      </c>
      <c r="BT1599" s="110" t="s">
        <v>5440</v>
      </c>
      <c r="BU1599" s="110" t="s">
        <v>5440</v>
      </c>
      <c r="BV1599" s="110" t="s">
        <v>5440</v>
      </c>
      <c r="BW1599" s="110" t="s">
        <v>5832</v>
      </c>
      <c r="BX1599" s="110" t="s">
        <v>14</v>
      </c>
      <c r="BY1599" s="110" t="e">
        <f>VLOOKUP(BO1599,#REF!,10,0)</f>
        <v>#REF!</v>
      </c>
      <c r="BZ1599" s="110"/>
    </row>
    <row r="1600" spans="1:78" x14ac:dyDescent="0.2">
      <c r="A1600" s="153" t="s">
        <v>4358</v>
      </c>
      <c r="B1600" s="153"/>
      <c r="C1600" s="100"/>
      <c r="D1600" s="68"/>
      <c r="AM1600"/>
      <c r="BO1600" s="154" t="s">
        <v>3588</v>
      </c>
      <c r="BP1600" s="154" t="s">
        <v>3512</v>
      </c>
      <c r="BQ1600" s="110" t="s">
        <v>5440</v>
      </c>
      <c r="BR1600" s="110" t="s">
        <v>5440</v>
      </c>
      <c r="BS1600" s="110" t="s">
        <v>5440</v>
      </c>
      <c r="BT1600" s="110" t="s">
        <v>5440</v>
      </c>
      <c r="BU1600" s="110" t="s">
        <v>5440</v>
      </c>
      <c r="BV1600" s="110" t="s">
        <v>5440</v>
      </c>
      <c r="BW1600" s="110" t="s">
        <v>5832</v>
      </c>
      <c r="BX1600" s="110" t="s">
        <v>14</v>
      </c>
      <c r="BY1600" s="110" t="e">
        <f>VLOOKUP(BO1600,#REF!,10,0)</f>
        <v>#REF!</v>
      </c>
      <c r="BZ1600" s="110"/>
    </row>
    <row r="1601" spans="1:78" x14ac:dyDescent="0.2">
      <c r="A1601" s="153" t="s">
        <v>4360</v>
      </c>
      <c r="B1601" s="153"/>
      <c r="C1601" s="100"/>
      <c r="D1601" s="68"/>
      <c r="AM1601"/>
      <c r="BO1601" s="154" t="s">
        <v>3729</v>
      </c>
      <c r="BP1601" s="154" t="s">
        <v>3512</v>
      </c>
      <c r="BQ1601" s="110" t="s">
        <v>5440</v>
      </c>
      <c r="BR1601" s="110" t="s">
        <v>5440</v>
      </c>
      <c r="BS1601" s="110" t="s">
        <v>5440</v>
      </c>
      <c r="BT1601" s="110" t="s">
        <v>5440</v>
      </c>
      <c r="BU1601" s="110" t="s">
        <v>5440</v>
      </c>
      <c r="BV1601" s="110" t="s">
        <v>5440</v>
      </c>
      <c r="BW1601" s="110" t="s">
        <v>5832</v>
      </c>
      <c r="BX1601" s="110" t="s">
        <v>14</v>
      </c>
      <c r="BY1601" s="110" t="e">
        <f>VLOOKUP(BO1601,#REF!,10,0)</f>
        <v>#REF!</v>
      </c>
      <c r="BZ1601" s="110"/>
    </row>
    <row r="1602" spans="1:78" x14ac:dyDescent="0.2">
      <c r="A1602" s="153" t="s">
        <v>4363</v>
      </c>
      <c r="B1602" s="153"/>
      <c r="C1602" s="100"/>
      <c r="D1602" s="68"/>
      <c r="AM1602"/>
      <c r="BO1602" s="154" t="s">
        <v>6581</v>
      </c>
      <c r="BP1602" s="154" t="s">
        <v>3512</v>
      </c>
      <c r="BQ1602" s="110" t="s">
        <v>5440</v>
      </c>
      <c r="BR1602" s="110" t="s">
        <v>5440</v>
      </c>
      <c r="BS1602" s="110" t="s">
        <v>5440</v>
      </c>
      <c r="BT1602" s="110" t="s">
        <v>5440</v>
      </c>
      <c r="BU1602" s="110" t="s">
        <v>5440</v>
      </c>
      <c r="BV1602" s="110" t="s">
        <v>5440</v>
      </c>
      <c r="BW1602" s="110" t="s">
        <v>5832</v>
      </c>
      <c r="BX1602" s="110" t="s">
        <v>14</v>
      </c>
      <c r="BY1602" s="110" t="e">
        <f>VLOOKUP(BO1602,#REF!,10,0)</f>
        <v>#REF!</v>
      </c>
      <c r="BZ1602" s="110"/>
    </row>
    <row r="1603" spans="1:78" x14ac:dyDescent="0.2">
      <c r="A1603" s="153" t="s">
        <v>4365</v>
      </c>
      <c r="B1603" s="153"/>
      <c r="C1603" s="100"/>
      <c r="D1603" s="68"/>
      <c r="AM1603"/>
      <c r="BO1603" s="154" t="s">
        <v>561</v>
      </c>
      <c r="BP1603" s="154" t="s">
        <v>3512</v>
      </c>
      <c r="BQ1603" s="110" t="s">
        <v>5440</v>
      </c>
      <c r="BR1603" s="110" t="s">
        <v>5440</v>
      </c>
      <c r="BS1603" s="110" t="s">
        <v>5440</v>
      </c>
      <c r="BT1603" s="110" t="s">
        <v>5440</v>
      </c>
      <c r="BU1603" s="110" t="s">
        <v>5440</v>
      </c>
      <c r="BV1603" s="110" t="s">
        <v>5440</v>
      </c>
      <c r="BW1603" s="110" t="s">
        <v>5832</v>
      </c>
      <c r="BX1603" s="110" t="s">
        <v>14</v>
      </c>
      <c r="BY1603" s="110" t="e">
        <f>VLOOKUP(BO1603,#REF!,10,0)</f>
        <v>#REF!</v>
      </c>
      <c r="BZ1603" s="110"/>
    </row>
    <row r="1604" spans="1:78" x14ac:dyDescent="0.2">
      <c r="A1604" s="153" t="s">
        <v>4367</v>
      </c>
      <c r="B1604" s="153"/>
      <c r="C1604" s="100"/>
      <c r="D1604" s="68"/>
      <c r="AM1604"/>
      <c r="BO1604" s="154" t="s">
        <v>6582</v>
      </c>
      <c r="BP1604" s="154" t="s">
        <v>5832</v>
      </c>
      <c r="BQ1604" s="110" t="s">
        <v>5832</v>
      </c>
      <c r="BR1604" s="110" t="s">
        <v>5440</v>
      </c>
      <c r="BS1604" s="110" t="s">
        <v>5440</v>
      </c>
      <c r="BT1604" s="110" t="s">
        <v>5440</v>
      </c>
      <c r="BU1604" s="110" t="s">
        <v>5440</v>
      </c>
      <c r="BV1604" s="110" t="s">
        <v>5440</v>
      </c>
      <c r="BW1604" s="110" t="s">
        <v>5440</v>
      </c>
      <c r="BX1604" s="110" t="s">
        <v>14</v>
      </c>
      <c r="BY1604" s="110" t="e">
        <f>VLOOKUP(BO1604,#REF!,10,0)</f>
        <v>#REF!</v>
      </c>
      <c r="BZ1604" s="110"/>
    </row>
    <row r="1605" spans="1:78" x14ac:dyDescent="0.2">
      <c r="A1605" s="153" t="s">
        <v>4369</v>
      </c>
      <c r="B1605" s="153"/>
      <c r="C1605" s="100"/>
      <c r="D1605" s="68"/>
      <c r="AM1605"/>
      <c r="BO1605" s="154" t="s">
        <v>6004</v>
      </c>
      <c r="BP1605" s="154" t="s">
        <v>3512</v>
      </c>
      <c r="BQ1605" s="110" t="s">
        <v>5440</v>
      </c>
      <c r="BR1605" s="110" t="s">
        <v>5832</v>
      </c>
      <c r="BS1605" s="110" t="s">
        <v>5440</v>
      </c>
      <c r="BT1605" s="110" t="s">
        <v>5440</v>
      </c>
      <c r="BU1605" s="110" t="s">
        <v>5440</v>
      </c>
      <c r="BV1605" s="110" t="s">
        <v>5440</v>
      </c>
      <c r="BW1605" s="110" t="s">
        <v>5440</v>
      </c>
      <c r="BX1605" s="110" t="s">
        <v>14</v>
      </c>
      <c r="BY1605" s="110" t="e">
        <f>VLOOKUP(BO1605,#REF!,10,0)</f>
        <v>#REF!</v>
      </c>
      <c r="BZ1605" s="110"/>
    </row>
    <row r="1606" spans="1:78" x14ac:dyDescent="0.2">
      <c r="A1606" s="153" t="s">
        <v>4371</v>
      </c>
      <c r="B1606" s="153"/>
      <c r="C1606" s="100"/>
      <c r="D1606" s="68"/>
      <c r="AM1606"/>
      <c r="BO1606" s="154" t="s">
        <v>3410</v>
      </c>
      <c r="BP1606" s="154" t="s">
        <v>3512</v>
      </c>
      <c r="BQ1606" s="110" t="s">
        <v>5440</v>
      </c>
      <c r="BR1606" s="110" t="s">
        <v>5440</v>
      </c>
      <c r="BS1606" s="110" t="s">
        <v>5440</v>
      </c>
      <c r="BT1606" s="110" t="s">
        <v>5440</v>
      </c>
      <c r="BU1606" s="110" t="s">
        <v>5440</v>
      </c>
      <c r="BV1606" s="110" t="s">
        <v>5440</v>
      </c>
      <c r="BW1606" s="110" t="s">
        <v>5832</v>
      </c>
      <c r="BX1606" s="110" t="s">
        <v>14</v>
      </c>
      <c r="BY1606" s="110" t="e">
        <f>VLOOKUP(BO1606,#REF!,10,0)</f>
        <v>#REF!</v>
      </c>
      <c r="BZ1606" s="110"/>
    </row>
    <row r="1607" spans="1:78" x14ac:dyDescent="0.2">
      <c r="A1607" s="153" t="s">
        <v>4373</v>
      </c>
      <c r="B1607" s="153"/>
      <c r="C1607" s="100"/>
      <c r="D1607" s="68"/>
      <c r="AM1607"/>
      <c r="BO1607" s="154" t="s">
        <v>4108</v>
      </c>
      <c r="BP1607" s="154" t="s">
        <v>3512</v>
      </c>
      <c r="BQ1607" s="110" t="s">
        <v>5440</v>
      </c>
      <c r="BR1607" s="110" t="s">
        <v>5440</v>
      </c>
      <c r="BS1607" s="110" t="s">
        <v>5440</v>
      </c>
      <c r="BT1607" s="110" t="s">
        <v>5440</v>
      </c>
      <c r="BU1607" s="110" t="s">
        <v>5440</v>
      </c>
      <c r="BV1607" s="110" t="s">
        <v>5440</v>
      </c>
      <c r="BW1607" s="110" t="s">
        <v>5832</v>
      </c>
      <c r="BX1607" s="110" t="s">
        <v>14</v>
      </c>
      <c r="BY1607" s="110" t="e">
        <f>VLOOKUP(BO1607,#REF!,10,0)</f>
        <v>#REF!</v>
      </c>
      <c r="BZ1607" s="110"/>
    </row>
    <row r="1608" spans="1:78" x14ac:dyDescent="0.2">
      <c r="A1608" s="153" t="s">
        <v>4376</v>
      </c>
      <c r="B1608" s="153"/>
      <c r="C1608" s="100"/>
      <c r="D1608" s="68"/>
      <c r="AM1608"/>
      <c r="BO1608" s="154" t="s">
        <v>2029</v>
      </c>
      <c r="BP1608" s="154" t="s">
        <v>3512</v>
      </c>
      <c r="BQ1608" s="110" t="s">
        <v>5440</v>
      </c>
      <c r="BR1608" s="110" t="s">
        <v>5440</v>
      </c>
      <c r="BS1608" s="110" t="s">
        <v>5440</v>
      </c>
      <c r="BT1608" s="110" t="s">
        <v>5440</v>
      </c>
      <c r="BU1608" s="110" t="s">
        <v>5440</v>
      </c>
      <c r="BV1608" s="110" t="s">
        <v>5440</v>
      </c>
      <c r="BW1608" s="110" t="s">
        <v>5832</v>
      </c>
      <c r="BX1608" s="110" t="s">
        <v>14</v>
      </c>
      <c r="BY1608" s="110" t="e">
        <f>VLOOKUP(BO1608,#REF!,10,0)</f>
        <v>#REF!</v>
      </c>
      <c r="BZ1608" s="110"/>
    </row>
    <row r="1609" spans="1:78" x14ac:dyDescent="0.2">
      <c r="A1609" s="153" t="s">
        <v>4378</v>
      </c>
      <c r="B1609" s="153"/>
      <c r="C1609" s="100"/>
      <c r="D1609" s="68"/>
      <c r="AM1609"/>
      <c r="BO1609" s="154" t="s">
        <v>6583</v>
      </c>
      <c r="BP1609" s="154" t="s">
        <v>3512</v>
      </c>
      <c r="BQ1609" s="110" t="s">
        <v>5440</v>
      </c>
      <c r="BR1609" s="110" t="s">
        <v>5440</v>
      </c>
      <c r="BS1609" s="110" t="s">
        <v>5440</v>
      </c>
      <c r="BT1609" s="110" t="s">
        <v>5440</v>
      </c>
      <c r="BU1609" s="110" t="s">
        <v>5832</v>
      </c>
      <c r="BV1609" s="110" t="s">
        <v>5440</v>
      </c>
      <c r="BW1609" s="110" t="s">
        <v>5440</v>
      </c>
      <c r="BX1609" s="110" t="s">
        <v>14</v>
      </c>
      <c r="BY1609" s="110" t="e">
        <f>VLOOKUP(BO1609,#REF!,10,0)</f>
        <v>#REF!</v>
      </c>
      <c r="BZ1609" s="149"/>
    </row>
    <row r="1610" spans="1:78" x14ac:dyDescent="0.2">
      <c r="A1610" s="153" t="s">
        <v>4380</v>
      </c>
      <c r="B1610" s="153"/>
      <c r="C1610" s="100"/>
      <c r="D1610" s="68"/>
      <c r="AM1610"/>
      <c r="BO1610" s="154" t="s">
        <v>2244</v>
      </c>
      <c r="BP1610" s="154" t="s">
        <v>3512</v>
      </c>
      <c r="BQ1610" s="110" t="s">
        <v>5440</v>
      </c>
      <c r="BR1610" s="110" t="s">
        <v>5440</v>
      </c>
      <c r="BS1610" s="110" t="s">
        <v>5440</v>
      </c>
      <c r="BT1610" s="110" t="s">
        <v>5440</v>
      </c>
      <c r="BU1610" s="110" t="s">
        <v>5440</v>
      </c>
      <c r="BV1610" s="110" t="s">
        <v>5440</v>
      </c>
      <c r="BW1610" s="110" t="s">
        <v>5832</v>
      </c>
      <c r="BX1610" s="110" t="s">
        <v>14</v>
      </c>
      <c r="BY1610" s="110" t="e">
        <f>VLOOKUP(BO1610,#REF!,10,0)</f>
        <v>#REF!</v>
      </c>
      <c r="BZ1610" s="110"/>
    </row>
    <row r="1611" spans="1:78" x14ac:dyDescent="0.2">
      <c r="A1611" s="153" t="s">
        <v>4383</v>
      </c>
      <c r="B1611" s="153"/>
      <c r="C1611" s="100"/>
      <c r="D1611" s="68"/>
      <c r="AM1611"/>
      <c r="BO1611" s="154" t="s">
        <v>2108</v>
      </c>
      <c r="BP1611" s="154" t="s">
        <v>3512</v>
      </c>
      <c r="BQ1611" s="110" t="s">
        <v>5440</v>
      </c>
      <c r="BR1611" s="110" t="s">
        <v>5440</v>
      </c>
      <c r="BS1611" s="110" t="s">
        <v>5440</v>
      </c>
      <c r="BT1611" s="110" t="s">
        <v>5440</v>
      </c>
      <c r="BU1611" s="110" t="s">
        <v>5440</v>
      </c>
      <c r="BV1611" s="110" t="s">
        <v>5440</v>
      </c>
      <c r="BW1611" s="110" t="s">
        <v>5832</v>
      </c>
      <c r="BX1611" s="110" t="s">
        <v>14</v>
      </c>
      <c r="BY1611" s="110" t="e">
        <f>VLOOKUP(BO1611,#REF!,10,0)</f>
        <v>#REF!</v>
      </c>
      <c r="BZ1611" s="110"/>
    </row>
    <row r="1612" spans="1:78" x14ac:dyDescent="0.2">
      <c r="A1612" s="153" t="s">
        <v>4385</v>
      </c>
      <c r="B1612" s="153"/>
      <c r="C1612" s="100"/>
      <c r="D1612" s="68"/>
      <c r="AM1612"/>
      <c r="BO1612" s="154" t="s">
        <v>1894</v>
      </c>
      <c r="BP1612" s="154" t="s">
        <v>3512</v>
      </c>
      <c r="BQ1612" s="110" t="s">
        <v>5440</v>
      </c>
      <c r="BR1612" s="110" t="s">
        <v>5440</v>
      </c>
      <c r="BS1612" s="110" t="s">
        <v>5440</v>
      </c>
      <c r="BT1612" s="110" t="s">
        <v>5440</v>
      </c>
      <c r="BU1612" s="110" t="s">
        <v>5440</v>
      </c>
      <c r="BV1612" s="110" t="s">
        <v>5832</v>
      </c>
      <c r="BW1612" s="110" t="s">
        <v>5440</v>
      </c>
      <c r="BX1612" s="110" t="s">
        <v>14</v>
      </c>
      <c r="BY1612" s="110" t="e">
        <f>VLOOKUP(BO1612,#REF!,10,0)</f>
        <v>#REF!</v>
      </c>
      <c r="BZ1612" s="149"/>
    </row>
    <row r="1613" spans="1:78" x14ac:dyDescent="0.2">
      <c r="A1613" s="153" t="s">
        <v>4387</v>
      </c>
      <c r="B1613" s="153"/>
      <c r="C1613" s="100"/>
      <c r="D1613" s="68"/>
      <c r="AM1613"/>
      <c r="BO1613" s="154" t="s">
        <v>3828</v>
      </c>
      <c r="BP1613" s="154" t="s">
        <v>3512</v>
      </c>
      <c r="BQ1613" s="110" t="s">
        <v>5440</v>
      </c>
      <c r="BR1613" s="110" t="s">
        <v>5440</v>
      </c>
      <c r="BS1613" s="110" t="s">
        <v>5440</v>
      </c>
      <c r="BT1613" s="110" t="s">
        <v>5440</v>
      </c>
      <c r="BU1613" s="110" t="s">
        <v>5440</v>
      </c>
      <c r="BV1613" s="110" t="s">
        <v>5440</v>
      </c>
      <c r="BW1613" s="110" t="s">
        <v>5832</v>
      </c>
      <c r="BX1613" s="110" t="s">
        <v>14</v>
      </c>
      <c r="BY1613" s="110" t="e">
        <f>VLOOKUP(BO1613,#REF!,10,0)</f>
        <v>#REF!</v>
      </c>
      <c r="BZ1613" s="110"/>
    </row>
    <row r="1614" spans="1:78" x14ac:dyDescent="0.2">
      <c r="A1614" s="153" t="s">
        <v>4390</v>
      </c>
      <c r="B1614" s="153"/>
      <c r="C1614" s="100"/>
      <c r="D1614" s="68"/>
      <c r="AM1614"/>
      <c r="BO1614" s="154" t="s">
        <v>6584</v>
      </c>
      <c r="BP1614" s="154" t="s">
        <v>3512</v>
      </c>
      <c r="BQ1614" s="110" t="s">
        <v>5440</v>
      </c>
      <c r="BR1614" s="110" t="s">
        <v>5440</v>
      </c>
      <c r="BS1614" s="110" t="s">
        <v>5440</v>
      </c>
      <c r="BT1614" s="110" t="s">
        <v>5440</v>
      </c>
      <c r="BU1614" s="110" t="s">
        <v>5440</v>
      </c>
      <c r="BV1614" s="110" t="s">
        <v>5440</v>
      </c>
      <c r="BW1614" s="110" t="s">
        <v>5832</v>
      </c>
      <c r="BX1614" s="110" t="s">
        <v>14</v>
      </c>
      <c r="BY1614" s="110" t="e">
        <f>VLOOKUP(BO1614,#REF!,10,0)</f>
        <v>#REF!</v>
      </c>
      <c r="BZ1614" s="110"/>
    </row>
    <row r="1615" spans="1:78" x14ac:dyDescent="0.2">
      <c r="A1615" s="153" t="s">
        <v>4393</v>
      </c>
      <c r="B1615" s="153"/>
      <c r="C1615" s="100"/>
      <c r="D1615" s="68"/>
      <c r="AM1615"/>
      <c r="BO1615" s="154" t="s">
        <v>4219</v>
      </c>
      <c r="BP1615" s="154" t="s">
        <v>3512</v>
      </c>
      <c r="BQ1615" s="110" t="s">
        <v>5440</v>
      </c>
      <c r="BR1615" s="110" t="s">
        <v>5440</v>
      </c>
      <c r="BS1615" s="110" t="s">
        <v>5440</v>
      </c>
      <c r="BT1615" s="110" t="s">
        <v>5440</v>
      </c>
      <c r="BU1615" s="110" t="s">
        <v>5440</v>
      </c>
      <c r="BV1615" s="110" t="s">
        <v>5440</v>
      </c>
      <c r="BW1615" s="110" t="s">
        <v>5832</v>
      </c>
      <c r="BX1615" s="110" t="s">
        <v>14</v>
      </c>
      <c r="BY1615" s="110" t="e">
        <f>VLOOKUP(BO1615,#REF!,10,0)</f>
        <v>#REF!</v>
      </c>
      <c r="BZ1615" s="110"/>
    </row>
    <row r="1616" spans="1:78" x14ac:dyDescent="0.2">
      <c r="A1616" s="153" t="s">
        <v>4396</v>
      </c>
      <c r="B1616" s="153"/>
      <c r="C1616" s="100"/>
      <c r="D1616" s="68"/>
      <c r="AM1616"/>
      <c r="BO1616" s="154" t="s">
        <v>6585</v>
      </c>
      <c r="BP1616" s="154" t="s">
        <v>3512</v>
      </c>
      <c r="BQ1616" s="110" t="s">
        <v>5440</v>
      </c>
      <c r="BR1616" s="110" t="s">
        <v>5440</v>
      </c>
      <c r="BS1616" s="110" t="s">
        <v>5440</v>
      </c>
      <c r="BT1616" s="110" t="s">
        <v>5440</v>
      </c>
      <c r="BU1616" s="110" t="s">
        <v>5440</v>
      </c>
      <c r="BV1616" s="110" t="s">
        <v>5440</v>
      </c>
      <c r="BW1616" s="110" t="s">
        <v>5832</v>
      </c>
      <c r="BX1616" s="110" t="s">
        <v>14</v>
      </c>
      <c r="BY1616" s="110" t="e">
        <f>VLOOKUP(BO1616,#REF!,10,0)</f>
        <v>#REF!</v>
      </c>
      <c r="BZ1616" s="110"/>
    </row>
    <row r="1617" spans="1:78" x14ac:dyDescent="0.2">
      <c r="A1617" s="153" t="s">
        <v>4398</v>
      </c>
      <c r="B1617" s="153"/>
      <c r="C1617" s="100"/>
      <c r="D1617" s="68"/>
      <c r="AM1617"/>
      <c r="BO1617" s="154" t="s">
        <v>2247</v>
      </c>
      <c r="BP1617" s="154" t="s">
        <v>3512</v>
      </c>
      <c r="BQ1617" s="110" t="s">
        <v>5440</v>
      </c>
      <c r="BR1617" s="110" t="s">
        <v>5440</v>
      </c>
      <c r="BS1617" s="110" t="s">
        <v>5440</v>
      </c>
      <c r="BT1617" s="110" t="s">
        <v>5440</v>
      </c>
      <c r="BU1617" s="110" t="s">
        <v>5440</v>
      </c>
      <c r="BV1617" s="110" t="s">
        <v>5440</v>
      </c>
      <c r="BW1617" s="110" t="s">
        <v>5832</v>
      </c>
      <c r="BX1617" s="110" t="s">
        <v>14</v>
      </c>
      <c r="BY1617" s="110" t="e">
        <f>VLOOKUP(BO1617,#REF!,10,0)</f>
        <v>#REF!</v>
      </c>
      <c r="BZ1617" s="110"/>
    </row>
    <row r="1618" spans="1:78" x14ac:dyDescent="0.2">
      <c r="A1618" s="153" t="s">
        <v>4400</v>
      </c>
      <c r="B1618" s="153"/>
      <c r="C1618" s="100"/>
      <c r="D1618" s="68"/>
      <c r="AM1618"/>
      <c r="BO1618" s="154" t="s">
        <v>3594</v>
      </c>
      <c r="BP1618" s="154" t="s">
        <v>3512</v>
      </c>
      <c r="BQ1618" s="110" t="s">
        <v>5440</v>
      </c>
      <c r="BR1618" s="110" t="s">
        <v>5440</v>
      </c>
      <c r="BS1618" s="110" t="s">
        <v>5440</v>
      </c>
      <c r="BT1618" s="110" t="s">
        <v>5440</v>
      </c>
      <c r="BU1618" s="110" t="s">
        <v>5440</v>
      </c>
      <c r="BV1618" s="110" t="s">
        <v>5440</v>
      </c>
      <c r="BW1618" s="110" t="s">
        <v>5832</v>
      </c>
      <c r="BX1618" s="110" t="s">
        <v>14</v>
      </c>
      <c r="BY1618" s="110" t="e">
        <f>VLOOKUP(BO1618,#REF!,10,0)</f>
        <v>#REF!</v>
      </c>
      <c r="BZ1618" s="110"/>
    </row>
    <row r="1619" spans="1:78" x14ac:dyDescent="0.2">
      <c r="A1619" s="153" t="s">
        <v>4403</v>
      </c>
      <c r="B1619" s="153"/>
      <c r="C1619" s="100"/>
      <c r="D1619" s="68"/>
      <c r="AM1619"/>
      <c r="BO1619" s="154" t="s">
        <v>6005</v>
      </c>
      <c r="BP1619" s="154" t="s">
        <v>3512</v>
      </c>
      <c r="BQ1619" s="110" t="s">
        <v>5440</v>
      </c>
      <c r="BR1619" s="110" t="s">
        <v>5832</v>
      </c>
      <c r="BS1619" s="110" t="s">
        <v>5440</v>
      </c>
      <c r="BT1619" s="110" t="s">
        <v>5440</v>
      </c>
      <c r="BU1619" s="110" t="s">
        <v>5440</v>
      </c>
      <c r="BV1619" s="110" t="s">
        <v>5440</v>
      </c>
      <c r="BW1619" s="110" t="s">
        <v>5440</v>
      </c>
      <c r="BX1619" s="110" t="s">
        <v>14</v>
      </c>
      <c r="BY1619" s="110" t="e">
        <f>VLOOKUP(BO1619,#REF!,10,0)</f>
        <v>#REF!</v>
      </c>
      <c r="BZ1619" s="110"/>
    </row>
    <row r="1620" spans="1:78" x14ac:dyDescent="0.2">
      <c r="A1620" s="153" t="s">
        <v>4406</v>
      </c>
      <c r="B1620" s="153"/>
      <c r="C1620" s="100"/>
      <c r="D1620" s="68"/>
      <c r="AM1620"/>
      <c r="BO1620" s="154" t="s">
        <v>6007</v>
      </c>
      <c r="BP1620" s="154" t="s">
        <v>3512</v>
      </c>
      <c r="BQ1620" s="110" t="s">
        <v>5440</v>
      </c>
      <c r="BR1620" s="110" t="s">
        <v>5832</v>
      </c>
      <c r="BS1620" s="110" t="s">
        <v>5440</v>
      </c>
      <c r="BT1620" s="110" t="s">
        <v>5440</v>
      </c>
      <c r="BU1620" s="110" t="s">
        <v>5440</v>
      </c>
      <c r="BV1620" s="110" t="s">
        <v>5440</v>
      </c>
      <c r="BW1620" s="110" t="s">
        <v>5440</v>
      </c>
      <c r="BX1620" s="110" t="s">
        <v>14</v>
      </c>
      <c r="BY1620" s="110" t="e">
        <f>VLOOKUP(BO1620,#REF!,10,0)</f>
        <v>#REF!</v>
      </c>
      <c r="BZ1620" s="110"/>
    </row>
    <row r="1621" spans="1:78" x14ac:dyDescent="0.2">
      <c r="A1621" s="153" t="s">
        <v>4409</v>
      </c>
      <c r="B1621" s="153"/>
      <c r="C1621" s="100"/>
      <c r="D1621" s="68"/>
      <c r="AM1621"/>
      <c r="BO1621" s="154" t="s">
        <v>6586</v>
      </c>
      <c r="BP1621" s="154" t="s">
        <v>3512</v>
      </c>
      <c r="BQ1621" s="110" t="s">
        <v>5832</v>
      </c>
      <c r="BR1621" s="110" t="s">
        <v>5440</v>
      </c>
      <c r="BS1621" s="110" t="s">
        <v>5440</v>
      </c>
      <c r="BT1621" s="110" t="s">
        <v>5440</v>
      </c>
      <c r="BU1621" s="110" t="s">
        <v>5440</v>
      </c>
      <c r="BV1621" s="110" t="s">
        <v>5440</v>
      </c>
      <c r="BW1621" s="110" t="s">
        <v>5440</v>
      </c>
      <c r="BX1621" s="110" t="s">
        <v>14</v>
      </c>
      <c r="BY1621" s="110" t="e">
        <f>VLOOKUP(BO1621,#REF!,10,0)</f>
        <v>#REF!</v>
      </c>
      <c r="BZ1621" s="110"/>
    </row>
    <row r="1622" spans="1:78" x14ac:dyDescent="0.2">
      <c r="A1622" s="153" t="s">
        <v>4412</v>
      </c>
      <c r="B1622" s="153"/>
      <c r="C1622" s="100"/>
      <c r="D1622" s="68"/>
      <c r="AM1622"/>
      <c r="BO1622" s="154" t="s">
        <v>6587</v>
      </c>
      <c r="BP1622" s="154" t="s">
        <v>3512</v>
      </c>
      <c r="BQ1622" s="110" t="s">
        <v>5440</v>
      </c>
      <c r="BR1622" s="110" t="s">
        <v>5440</v>
      </c>
      <c r="BS1622" s="110" t="s">
        <v>5440</v>
      </c>
      <c r="BT1622" s="110" t="s">
        <v>5440</v>
      </c>
      <c r="BU1622" s="110" t="s">
        <v>5832</v>
      </c>
      <c r="BV1622" s="110" t="s">
        <v>5440</v>
      </c>
      <c r="BW1622" s="110" t="s">
        <v>5440</v>
      </c>
      <c r="BX1622" s="110" t="s">
        <v>14</v>
      </c>
      <c r="BY1622" s="110" t="e">
        <f>VLOOKUP(BO1622,#REF!,10,0)</f>
        <v>#REF!</v>
      </c>
      <c r="BZ1622" s="149"/>
    </row>
    <row r="1623" spans="1:78" x14ac:dyDescent="0.2">
      <c r="A1623" s="153" t="s">
        <v>4414</v>
      </c>
      <c r="B1623" s="153"/>
      <c r="C1623" s="100"/>
      <c r="D1623" s="68"/>
      <c r="AM1623"/>
      <c r="BO1623" s="154" t="s">
        <v>2032</v>
      </c>
      <c r="BP1623" s="154" t="s">
        <v>3512</v>
      </c>
      <c r="BQ1623" s="110" t="s">
        <v>5440</v>
      </c>
      <c r="BR1623" s="110" t="s">
        <v>5440</v>
      </c>
      <c r="BS1623" s="110" t="s">
        <v>5440</v>
      </c>
      <c r="BT1623" s="110" t="s">
        <v>5440</v>
      </c>
      <c r="BU1623" s="110" t="s">
        <v>5440</v>
      </c>
      <c r="BV1623" s="110" t="s">
        <v>5440</v>
      </c>
      <c r="BW1623" s="110" t="s">
        <v>5832</v>
      </c>
      <c r="BX1623" s="110" t="s">
        <v>14</v>
      </c>
      <c r="BY1623" s="110" t="e">
        <f>VLOOKUP(BO1623,#REF!,10,0)</f>
        <v>#REF!</v>
      </c>
      <c r="BZ1623" s="110"/>
    </row>
    <row r="1624" spans="1:78" x14ac:dyDescent="0.2">
      <c r="A1624" s="153" t="s">
        <v>4417</v>
      </c>
      <c r="B1624" s="153"/>
      <c r="C1624" s="100"/>
      <c r="D1624" s="68"/>
      <c r="AM1624"/>
      <c r="BO1624" s="154" t="s">
        <v>6588</v>
      </c>
      <c r="BP1624" s="154" t="s">
        <v>3512</v>
      </c>
      <c r="BQ1624" s="110" t="s">
        <v>5440</v>
      </c>
      <c r="BR1624" s="110" t="s">
        <v>5440</v>
      </c>
      <c r="BS1624" s="110" t="s">
        <v>5440</v>
      </c>
      <c r="BT1624" s="110" t="s">
        <v>5440</v>
      </c>
      <c r="BU1624" s="110" t="s">
        <v>5440</v>
      </c>
      <c r="BV1624" s="110" t="s">
        <v>5440</v>
      </c>
      <c r="BW1624" s="110" t="s">
        <v>5832</v>
      </c>
      <c r="BX1624" s="110" t="s">
        <v>14</v>
      </c>
      <c r="BY1624" s="110" t="e">
        <f>VLOOKUP(BO1624,#REF!,10,0)</f>
        <v>#REF!</v>
      </c>
      <c r="BZ1624" s="110"/>
    </row>
    <row r="1625" spans="1:78" x14ac:dyDescent="0.2">
      <c r="A1625" s="153" t="s">
        <v>4419</v>
      </c>
      <c r="B1625" s="153"/>
      <c r="C1625" s="100"/>
      <c r="D1625" s="68"/>
      <c r="AM1625"/>
      <c r="BO1625" s="154" t="s">
        <v>1095</v>
      </c>
      <c r="BP1625" s="154" t="s">
        <v>3512</v>
      </c>
      <c r="BQ1625" s="110" t="s">
        <v>5440</v>
      </c>
      <c r="BR1625" s="110" t="s">
        <v>5440</v>
      </c>
      <c r="BS1625" s="110" t="s">
        <v>5440</v>
      </c>
      <c r="BT1625" s="110" t="s">
        <v>5440</v>
      </c>
      <c r="BU1625" s="110" t="s">
        <v>5440</v>
      </c>
      <c r="BV1625" s="110" t="s">
        <v>5440</v>
      </c>
      <c r="BW1625" s="110" t="s">
        <v>5832</v>
      </c>
      <c r="BX1625" s="110" t="s">
        <v>14</v>
      </c>
      <c r="BY1625" s="110" t="e">
        <f>VLOOKUP(BO1625,#REF!,10,0)</f>
        <v>#REF!</v>
      </c>
      <c r="BZ1625" s="110"/>
    </row>
    <row r="1626" spans="1:78" x14ac:dyDescent="0.2">
      <c r="A1626" s="153" t="s">
        <v>4421</v>
      </c>
      <c r="B1626" s="153"/>
      <c r="C1626" s="100"/>
      <c r="D1626" s="68"/>
      <c r="AM1626"/>
      <c r="BO1626" s="154" t="s">
        <v>1101</v>
      </c>
      <c r="BP1626" s="154" t="s">
        <v>3512</v>
      </c>
      <c r="BQ1626" s="110" t="s">
        <v>5440</v>
      </c>
      <c r="BR1626" s="110" t="s">
        <v>5440</v>
      </c>
      <c r="BS1626" s="110" t="s">
        <v>5440</v>
      </c>
      <c r="BT1626" s="110" t="s">
        <v>5440</v>
      </c>
      <c r="BU1626" s="110" t="s">
        <v>5440</v>
      </c>
      <c r="BV1626" s="110" t="s">
        <v>5440</v>
      </c>
      <c r="BW1626" s="110" t="s">
        <v>5832</v>
      </c>
      <c r="BX1626" s="110" t="s">
        <v>14</v>
      </c>
      <c r="BY1626" s="110" t="e">
        <f>VLOOKUP(BO1626,#REF!,10,0)</f>
        <v>#REF!</v>
      </c>
      <c r="BZ1626" s="110"/>
    </row>
    <row r="1627" spans="1:78" x14ac:dyDescent="0.2">
      <c r="A1627" s="153" t="s">
        <v>4423</v>
      </c>
      <c r="B1627" s="153"/>
      <c r="C1627" s="100"/>
      <c r="D1627" s="68"/>
      <c r="AM1627"/>
      <c r="BO1627" s="154" t="s">
        <v>6589</v>
      </c>
      <c r="BP1627" s="154" t="s">
        <v>3512</v>
      </c>
      <c r="BQ1627" s="110" t="s">
        <v>5440</v>
      </c>
      <c r="BR1627" s="110" t="s">
        <v>5440</v>
      </c>
      <c r="BS1627" s="110" t="s">
        <v>5440</v>
      </c>
      <c r="BT1627" s="110" t="s">
        <v>5440</v>
      </c>
      <c r="BU1627" s="110" t="s">
        <v>5440</v>
      </c>
      <c r="BV1627" s="110" t="s">
        <v>5440</v>
      </c>
      <c r="BW1627" s="110" t="s">
        <v>5832</v>
      </c>
      <c r="BX1627" s="110" t="s">
        <v>14</v>
      </c>
      <c r="BY1627" s="110" t="e">
        <f>VLOOKUP(BO1627,#REF!,10,0)</f>
        <v>#REF!</v>
      </c>
      <c r="BZ1627" s="110"/>
    </row>
    <row r="1628" spans="1:78" x14ac:dyDescent="0.2">
      <c r="A1628" s="153" t="s">
        <v>4426</v>
      </c>
      <c r="B1628" s="153"/>
      <c r="C1628" s="100"/>
      <c r="D1628" s="68"/>
      <c r="AM1628"/>
      <c r="BO1628" s="154" t="s">
        <v>1104</v>
      </c>
      <c r="BP1628" s="154" t="s">
        <v>3512</v>
      </c>
      <c r="BQ1628" s="110" t="s">
        <v>5440</v>
      </c>
      <c r="BR1628" s="110" t="s">
        <v>5440</v>
      </c>
      <c r="BS1628" s="110" t="s">
        <v>5832</v>
      </c>
      <c r="BT1628" s="110" t="s">
        <v>5440</v>
      </c>
      <c r="BU1628" s="110" t="s">
        <v>5440</v>
      </c>
      <c r="BV1628" s="110" t="s">
        <v>5440</v>
      </c>
      <c r="BW1628" s="110" t="s">
        <v>5832</v>
      </c>
      <c r="BX1628" s="110" t="s">
        <v>14</v>
      </c>
      <c r="BY1628" s="110" t="e">
        <f>VLOOKUP(BO1628,#REF!,10,0)</f>
        <v>#REF!</v>
      </c>
      <c r="BZ1628" s="110"/>
    </row>
    <row r="1629" spans="1:78" x14ac:dyDescent="0.2">
      <c r="A1629" s="153" t="s">
        <v>4428</v>
      </c>
      <c r="B1629" s="153"/>
      <c r="C1629" s="100"/>
      <c r="D1629" s="68"/>
      <c r="AM1629"/>
      <c r="BO1629" s="154" t="s">
        <v>1107</v>
      </c>
      <c r="BP1629" s="154" t="s">
        <v>3512</v>
      </c>
      <c r="BQ1629" s="110" t="s">
        <v>5440</v>
      </c>
      <c r="BR1629" s="110" t="s">
        <v>5440</v>
      </c>
      <c r="BS1629" s="110" t="s">
        <v>5440</v>
      </c>
      <c r="BT1629" s="110" t="s">
        <v>5440</v>
      </c>
      <c r="BU1629" s="110" t="s">
        <v>5440</v>
      </c>
      <c r="BV1629" s="110" t="s">
        <v>5440</v>
      </c>
      <c r="BW1629" s="110" t="s">
        <v>5832</v>
      </c>
      <c r="BX1629" s="110" t="s">
        <v>14</v>
      </c>
      <c r="BY1629" s="110" t="e">
        <f>VLOOKUP(BO1629,#REF!,10,0)</f>
        <v>#REF!</v>
      </c>
      <c r="BZ1629" s="110"/>
    </row>
    <row r="1630" spans="1:78" x14ac:dyDescent="0.2">
      <c r="A1630" s="153" t="s">
        <v>4430</v>
      </c>
      <c r="B1630" s="153"/>
      <c r="C1630" s="100"/>
      <c r="D1630" s="68"/>
      <c r="AM1630"/>
      <c r="BO1630" s="154" t="s">
        <v>1110</v>
      </c>
      <c r="BP1630" s="154" t="s">
        <v>3512</v>
      </c>
      <c r="BQ1630" s="110" t="s">
        <v>5440</v>
      </c>
      <c r="BR1630" s="110" t="s">
        <v>5440</v>
      </c>
      <c r="BS1630" s="110" t="s">
        <v>5832</v>
      </c>
      <c r="BT1630" s="110" t="s">
        <v>5440</v>
      </c>
      <c r="BU1630" s="110" t="s">
        <v>5440</v>
      </c>
      <c r="BV1630" s="110" t="s">
        <v>5440</v>
      </c>
      <c r="BW1630" s="110" t="s">
        <v>5832</v>
      </c>
      <c r="BX1630" s="110" t="s">
        <v>14</v>
      </c>
      <c r="BY1630" s="110" t="e">
        <f>VLOOKUP(BO1630,#REF!,10,0)</f>
        <v>#REF!</v>
      </c>
      <c r="BZ1630" s="110"/>
    </row>
    <row r="1631" spans="1:78" x14ac:dyDescent="0.2">
      <c r="A1631" s="153" t="s">
        <v>4432</v>
      </c>
      <c r="B1631" s="153"/>
      <c r="C1631" s="100"/>
      <c r="D1631" s="68"/>
      <c r="AM1631"/>
      <c r="BO1631" s="154" t="s">
        <v>6590</v>
      </c>
      <c r="BP1631" s="154" t="s">
        <v>3512</v>
      </c>
      <c r="BQ1631" s="110" t="s">
        <v>5440</v>
      </c>
      <c r="BR1631" s="110" t="s">
        <v>5440</v>
      </c>
      <c r="BS1631" s="110" t="s">
        <v>5832</v>
      </c>
      <c r="BT1631" s="110" t="s">
        <v>5440</v>
      </c>
      <c r="BU1631" s="110" t="s">
        <v>5440</v>
      </c>
      <c r="BV1631" s="110" t="s">
        <v>5440</v>
      </c>
      <c r="BW1631" s="110" t="s">
        <v>5832</v>
      </c>
      <c r="BX1631" s="110" t="s">
        <v>14</v>
      </c>
      <c r="BY1631" s="110" t="e">
        <f>VLOOKUP(BO1631,#REF!,10,0)</f>
        <v>#REF!</v>
      </c>
      <c r="BZ1631" s="110"/>
    </row>
    <row r="1632" spans="1:78" x14ac:dyDescent="0.2">
      <c r="A1632" s="153" t="s">
        <v>4435</v>
      </c>
      <c r="B1632" s="153"/>
      <c r="C1632" s="100"/>
      <c r="D1632" s="68"/>
      <c r="AM1632"/>
      <c r="BO1632" s="154" t="s">
        <v>6591</v>
      </c>
      <c r="BP1632" s="154" t="s">
        <v>3512</v>
      </c>
      <c r="BQ1632" s="110" t="s">
        <v>5440</v>
      </c>
      <c r="BR1632" s="110" t="s">
        <v>5440</v>
      </c>
      <c r="BS1632" s="110" t="s">
        <v>5832</v>
      </c>
      <c r="BT1632" s="110" t="s">
        <v>5440</v>
      </c>
      <c r="BU1632" s="110" t="s">
        <v>5440</v>
      </c>
      <c r="BV1632" s="110" t="s">
        <v>5440</v>
      </c>
      <c r="BW1632" s="110" t="s">
        <v>5832</v>
      </c>
      <c r="BX1632" s="110" t="s">
        <v>14</v>
      </c>
      <c r="BY1632" s="110" t="e">
        <f>VLOOKUP(BO1632,#REF!,10,0)</f>
        <v>#REF!</v>
      </c>
      <c r="BZ1632" s="110"/>
    </row>
    <row r="1633" spans="1:78" x14ac:dyDescent="0.2">
      <c r="A1633" s="153" t="s">
        <v>4438</v>
      </c>
      <c r="B1633" s="153"/>
      <c r="C1633" s="100"/>
      <c r="D1633" s="68"/>
      <c r="AM1633"/>
      <c r="BO1633" s="154" t="s">
        <v>564</v>
      </c>
      <c r="BP1633" s="154" t="s">
        <v>3512</v>
      </c>
      <c r="BQ1633" s="110" t="s">
        <v>5440</v>
      </c>
      <c r="BR1633" s="110" t="s">
        <v>5440</v>
      </c>
      <c r="BS1633" s="110" t="s">
        <v>5440</v>
      </c>
      <c r="BT1633" s="110" t="s">
        <v>5440</v>
      </c>
      <c r="BU1633" s="110" t="s">
        <v>5440</v>
      </c>
      <c r="BV1633" s="110" t="s">
        <v>5440</v>
      </c>
      <c r="BW1633" s="110" t="s">
        <v>5832</v>
      </c>
      <c r="BX1633" s="110" t="s">
        <v>14</v>
      </c>
      <c r="BY1633" s="110" t="e">
        <f>VLOOKUP(BO1633,#REF!,10,0)</f>
        <v>#REF!</v>
      </c>
      <c r="BZ1633" s="110"/>
    </row>
    <row r="1634" spans="1:78" x14ac:dyDescent="0.2">
      <c r="A1634" s="153" t="s">
        <v>4441</v>
      </c>
      <c r="B1634" s="153"/>
      <c r="C1634" s="100"/>
      <c r="D1634" s="68"/>
      <c r="AM1634"/>
      <c r="BO1634" s="154" t="s">
        <v>6592</v>
      </c>
      <c r="BP1634" s="154" t="s">
        <v>5832</v>
      </c>
      <c r="BQ1634" s="110" t="s">
        <v>5440</v>
      </c>
      <c r="BR1634" s="110" t="s">
        <v>5440</v>
      </c>
      <c r="BS1634" s="110" t="s">
        <v>5832</v>
      </c>
      <c r="BT1634" s="110" t="s">
        <v>5440</v>
      </c>
      <c r="BU1634" s="110" t="s">
        <v>5440</v>
      </c>
      <c r="BV1634" s="110" t="s">
        <v>5440</v>
      </c>
      <c r="BW1634" s="110" t="s">
        <v>5832</v>
      </c>
      <c r="BX1634" s="110" t="s">
        <v>14</v>
      </c>
      <c r="BY1634" s="110" t="e">
        <f>VLOOKUP(BO1634,#REF!,10,0)</f>
        <v>#REF!</v>
      </c>
      <c r="BZ1634" s="110"/>
    </row>
    <row r="1635" spans="1:78" x14ac:dyDescent="0.2">
      <c r="A1635" s="153" t="s">
        <v>4444</v>
      </c>
      <c r="B1635" s="153"/>
      <c r="C1635" s="100"/>
      <c r="D1635" s="68"/>
      <c r="AM1635"/>
      <c r="BO1635" s="154" t="s">
        <v>844</v>
      </c>
      <c r="BP1635" s="154" t="s">
        <v>3512</v>
      </c>
      <c r="BQ1635" s="110" t="s">
        <v>5440</v>
      </c>
      <c r="BR1635" s="110" t="s">
        <v>5440</v>
      </c>
      <c r="BS1635" s="110" t="s">
        <v>5440</v>
      </c>
      <c r="BT1635" s="110" t="s">
        <v>5440</v>
      </c>
      <c r="BU1635" s="110" t="s">
        <v>5440</v>
      </c>
      <c r="BV1635" s="110" t="s">
        <v>5440</v>
      </c>
      <c r="BW1635" s="110" t="s">
        <v>5832</v>
      </c>
      <c r="BX1635" s="110" t="s">
        <v>14</v>
      </c>
      <c r="BY1635" s="110" t="e">
        <f>VLOOKUP(BO1635,#REF!,10,0)</f>
        <v>#REF!</v>
      </c>
      <c r="BZ1635" s="110"/>
    </row>
    <row r="1636" spans="1:78" x14ac:dyDescent="0.2">
      <c r="A1636" s="153" t="s">
        <v>4446</v>
      </c>
      <c r="B1636" s="153"/>
      <c r="C1636" s="100"/>
      <c r="D1636" s="68"/>
      <c r="AM1636"/>
      <c r="BO1636" s="154" t="s">
        <v>694</v>
      </c>
      <c r="BP1636" s="154" t="s">
        <v>3512</v>
      </c>
      <c r="BQ1636" s="110" t="s">
        <v>5440</v>
      </c>
      <c r="BR1636" s="110" t="s">
        <v>5440</v>
      </c>
      <c r="BS1636" s="110" t="s">
        <v>5440</v>
      </c>
      <c r="BT1636" s="110" t="s">
        <v>5440</v>
      </c>
      <c r="BU1636" s="110" t="s">
        <v>5440</v>
      </c>
      <c r="BV1636" s="110" t="s">
        <v>5440</v>
      </c>
      <c r="BW1636" s="110" t="s">
        <v>5832</v>
      </c>
      <c r="BX1636" s="110" t="s">
        <v>14</v>
      </c>
      <c r="BY1636" s="110" t="e">
        <f>VLOOKUP(BO1636,#REF!,10,0)</f>
        <v>#REF!</v>
      </c>
      <c r="BZ1636" s="110"/>
    </row>
    <row r="1637" spans="1:78" x14ac:dyDescent="0.2">
      <c r="A1637" s="153" t="s">
        <v>4449</v>
      </c>
      <c r="B1637" s="153"/>
      <c r="C1637" s="100"/>
      <c r="D1637" s="68"/>
      <c r="AM1637"/>
      <c r="BO1637" s="154" t="s">
        <v>6593</v>
      </c>
      <c r="BP1637" s="154" t="s">
        <v>3512</v>
      </c>
      <c r="BQ1637" s="110" t="s">
        <v>5440</v>
      </c>
      <c r="BR1637" s="110" t="s">
        <v>5440</v>
      </c>
      <c r="BS1637" s="110" t="s">
        <v>5440</v>
      </c>
      <c r="BT1637" s="110" t="s">
        <v>5440</v>
      </c>
      <c r="BU1637" s="110" t="s">
        <v>5440</v>
      </c>
      <c r="BV1637" s="110" t="s">
        <v>5440</v>
      </c>
      <c r="BW1637" s="110" t="s">
        <v>5832</v>
      </c>
      <c r="BX1637" s="110" t="s">
        <v>14</v>
      </c>
      <c r="BY1637" s="110" t="e">
        <f>VLOOKUP(BO1637,#REF!,10,0)</f>
        <v>#REF!</v>
      </c>
      <c r="BZ1637" s="110"/>
    </row>
    <row r="1638" spans="1:78" x14ac:dyDescent="0.2">
      <c r="A1638" s="153" t="s">
        <v>4452</v>
      </c>
      <c r="B1638" s="153"/>
      <c r="C1638" s="100"/>
      <c r="D1638" s="68"/>
      <c r="AM1638"/>
      <c r="BO1638" s="154" t="s">
        <v>520</v>
      </c>
      <c r="BP1638" s="154" t="s">
        <v>3512</v>
      </c>
      <c r="BQ1638" s="110" t="s">
        <v>5440</v>
      </c>
      <c r="BR1638" s="110" t="s">
        <v>5440</v>
      </c>
      <c r="BS1638" s="110" t="s">
        <v>5440</v>
      </c>
      <c r="BT1638" s="110" t="s">
        <v>5440</v>
      </c>
      <c r="BU1638" s="110" t="s">
        <v>5440</v>
      </c>
      <c r="BV1638" s="110" t="s">
        <v>5440</v>
      </c>
      <c r="BW1638" s="110" t="s">
        <v>5832</v>
      </c>
      <c r="BX1638" s="110" t="s">
        <v>14</v>
      </c>
      <c r="BY1638" s="110" t="e">
        <f>VLOOKUP(BO1638,#REF!,10,0)</f>
        <v>#REF!</v>
      </c>
      <c r="BZ1638" s="110"/>
    </row>
    <row r="1639" spans="1:78" x14ac:dyDescent="0.2">
      <c r="A1639" s="153" t="s">
        <v>4454</v>
      </c>
      <c r="B1639" s="153"/>
      <c r="C1639" s="100"/>
      <c r="D1639" s="68"/>
      <c r="AM1639"/>
      <c r="BO1639" s="154" t="s">
        <v>1455</v>
      </c>
      <c r="BP1639" s="154" t="s">
        <v>3512</v>
      </c>
      <c r="BQ1639" s="110" t="s">
        <v>5440</v>
      </c>
      <c r="BR1639" s="110" t="s">
        <v>5440</v>
      </c>
      <c r="BS1639" s="110" t="s">
        <v>5440</v>
      </c>
      <c r="BT1639" s="110" t="s">
        <v>5440</v>
      </c>
      <c r="BU1639" s="110" t="s">
        <v>5440</v>
      </c>
      <c r="BV1639" s="110" t="s">
        <v>5440</v>
      </c>
      <c r="BW1639" s="110" t="s">
        <v>5832</v>
      </c>
      <c r="BX1639" s="110" t="s">
        <v>14</v>
      </c>
      <c r="BY1639" s="110" t="e">
        <f>VLOOKUP(BO1639,#REF!,10,0)</f>
        <v>#REF!</v>
      </c>
      <c r="BZ1639" s="110"/>
    </row>
    <row r="1640" spans="1:78" x14ac:dyDescent="0.2">
      <c r="A1640" s="153" t="s">
        <v>4456</v>
      </c>
      <c r="B1640" s="153"/>
      <c r="C1640" s="100"/>
      <c r="D1640" s="68"/>
      <c r="AM1640"/>
      <c r="BO1640" s="154" t="s">
        <v>6594</v>
      </c>
      <c r="BP1640" s="154" t="s">
        <v>3512</v>
      </c>
      <c r="BQ1640" s="110" t="s">
        <v>5440</v>
      </c>
      <c r="BR1640" s="110" t="s">
        <v>5440</v>
      </c>
      <c r="BS1640" s="110" t="s">
        <v>5440</v>
      </c>
      <c r="BT1640" s="110" t="s">
        <v>5440</v>
      </c>
      <c r="BU1640" s="110" t="s">
        <v>5440</v>
      </c>
      <c r="BV1640" s="110" t="s">
        <v>5440</v>
      </c>
      <c r="BW1640" s="110" t="s">
        <v>5832</v>
      </c>
      <c r="BX1640" s="110" t="s">
        <v>14</v>
      </c>
      <c r="BY1640" s="110" t="e">
        <f>VLOOKUP(BO1640,#REF!,10,0)</f>
        <v>#REF!</v>
      </c>
      <c r="BZ1640" s="110"/>
    </row>
    <row r="1641" spans="1:78" x14ac:dyDescent="0.2">
      <c r="A1641" s="153" t="s">
        <v>4459</v>
      </c>
      <c r="B1641" s="153"/>
      <c r="C1641" s="100"/>
      <c r="D1641" s="68"/>
      <c r="AM1641"/>
      <c r="BO1641" s="154" t="s">
        <v>1211</v>
      </c>
      <c r="BP1641" s="154" t="s">
        <v>3512</v>
      </c>
      <c r="BQ1641" s="110" t="s">
        <v>5440</v>
      </c>
      <c r="BR1641" s="110" t="s">
        <v>5440</v>
      </c>
      <c r="BS1641" s="110" t="s">
        <v>5440</v>
      </c>
      <c r="BT1641" s="110" t="s">
        <v>5440</v>
      </c>
      <c r="BU1641" s="110" t="s">
        <v>5440</v>
      </c>
      <c r="BV1641" s="110" t="s">
        <v>5440</v>
      </c>
      <c r="BW1641" s="110" t="s">
        <v>5832</v>
      </c>
      <c r="BX1641" s="110" t="s">
        <v>14</v>
      </c>
      <c r="BY1641" s="110" t="e">
        <f>VLOOKUP(BO1641,#REF!,10,0)</f>
        <v>#REF!</v>
      </c>
      <c r="BZ1641" s="110"/>
    </row>
    <row r="1642" spans="1:78" x14ac:dyDescent="0.2">
      <c r="A1642" s="153" t="s">
        <v>4462</v>
      </c>
      <c r="B1642" s="153"/>
      <c r="C1642" s="100"/>
      <c r="D1642" s="68"/>
      <c r="AM1642"/>
      <c r="BO1642" s="154" t="s">
        <v>6595</v>
      </c>
      <c r="BP1642" s="154" t="s">
        <v>3512</v>
      </c>
      <c r="BQ1642" s="110" t="s">
        <v>5440</v>
      </c>
      <c r="BR1642" s="110" t="s">
        <v>5440</v>
      </c>
      <c r="BS1642" s="110" t="s">
        <v>5440</v>
      </c>
      <c r="BT1642" s="110" t="s">
        <v>5440</v>
      </c>
      <c r="BU1642" s="110" t="s">
        <v>5440</v>
      </c>
      <c r="BV1642" s="110" t="s">
        <v>5440</v>
      </c>
      <c r="BW1642" s="110" t="s">
        <v>5832</v>
      </c>
      <c r="BX1642" s="110" t="s">
        <v>14</v>
      </c>
      <c r="BY1642" s="110" t="e">
        <f>VLOOKUP(BO1642,#REF!,10,0)</f>
        <v>#REF!</v>
      </c>
      <c r="BZ1642" s="110"/>
    </row>
    <row r="1643" spans="1:78" x14ac:dyDescent="0.2">
      <c r="A1643" s="153" t="s">
        <v>4464</v>
      </c>
      <c r="B1643" s="153"/>
      <c r="C1643" s="100"/>
      <c r="D1643" s="68"/>
      <c r="AM1643"/>
      <c r="BO1643" s="154" t="s">
        <v>2110</v>
      </c>
      <c r="BP1643" s="154" t="s">
        <v>3512</v>
      </c>
      <c r="BQ1643" s="110" t="s">
        <v>5440</v>
      </c>
      <c r="BR1643" s="110" t="s">
        <v>5440</v>
      </c>
      <c r="BS1643" s="110" t="s">
        <v>5440</v>
      </c>
      <c r="BT1643" s="110" t="s">
        <v>5440</v>
      </c>
      <c r="BU1643" s="110" t="s">
        <v>5440</v>
      </c>
      <c r="BV1643" s="110" t="s">
        <v>5440</v>
      </c>
      <c r="BW1643" s="110" t="s">
        <v>5832</v>
      </c>
      <c r="BX1643" s="110" t="s">
        <v>14</v>
      </c>
      <c r="BY1643" s="110" t="e">
        <f>VLOOKUP(BO1643,#REF!,10,0)</f>
        <v>#REF!</v>
      </c>
      <c r="BZ1643" s="110"/>
    </row>
    <row r="1644" spans="1:78" x14ac:dyDescent="0.2">
      <c r="A1644" s="153" t="s">
        <v>4466</v>
      </c>
      <c r="B1644" s="153"/>
      <c r="C1644" s="100"/>
      <c r="D1644" s="68"/>
      <c r="AM1644"/>
      <c r="BO1644" s="154" t="s">
        <v>4403</v>
      </c>
      <c r="BP1644" s="154" t="s">
        <v>3512</v>
      </c>
      <c r="BQ1644" s="110" t="s">
        <v>5440</v>
      </c>
      <c r="BR1644" s="110" t="s">
        <v>5440</v>
      </c>
      <c r="BS1644" s="110" t="s">
        <v>5440</v>
      </c>
      <c r="BT1644" s="110" t="s">
        <v>5440</v>
      </c>
      <c r="BU1644" s="110" t="s">
        <v>5440</v>
      </c>
      <c r="BV1644" s="110" t="s">
        <v>5440</v>
      </c>
      <c r="BW1644" s="110" t="s">
        <v>5832</v>
      </c>
      <c r="BX1644" s="110" t="s">
        <v>14</v>
      </c>
      <c r="BY1644" s="110" t="e">
        <f>VLOOKUP(BO1644,#REF!,10,0)</f>
        <v>#REF!</v>
      </c>
      <c r="BZ1644" s="110"/>
    </row>
    <row r="1645" spans="1:78" x14ac:dyDescent="0.2">
      <c r="A1645" s="153" t="s">
        <v>4469</v>
      </c>
      <c r="B1645" s="153"/>
      <c r="C1645" s="100"/>
      <c r="D1645" s="68"/>
      <c r="AM1645"/>
      <c r="BO1645" s="154" t="s">
        <v>6596</v>
      </c>
      <c r="BP1645" s="154" t="s">
        <v>3512</v>
      </c>
      <c r="BQ1645" s="110" t="s">
        <v>5440</v>
      </c>
      <c r="BR1645" s="110" t="s">
        <v>5440</v>
      </c>
      <c r="BS1645" s="110" t="s">
        <v>5440</v>
      </c>
      <c r="BT1645" s="110" t="s">
        <v>5440</v>
      </c>
      <c r="BU1645" s="110" t="s">
        <v>5440</v>
      </c>
      <c r="BV1645" s="110" t="s">
        <v>5832</v>
      </c>
      <c r="BW1645" s="110" t="s">
        <v>5440</v>
      </c>
      <c r="BX1645" s="110" t="s">
        <v>14</v>
      </c>
      <c r="BY1645" s="110" t="e">
        <f>VLOOKUP(BO1645,#REF!,10,0)</f>
        <v>#REF!</v>
      </c>
      <c r="BZ1645" s="149"/>
    </row>
    <row r="1646" spans="1:78" x14ac:dyDescent="0.2">
      <c r="A1646" s="153" t="s">
        <v>4472</v>
      </c>
      <c r="B1646" s="153"/>
      <c r="C1646" s="100"/>
      <c r="D1646" s="68"/>
      <c r="AM1646"/>
      <c r="BO1646" s="154" t="s">
        <v>1241</v>
      </c>
      <c r="BP1646" s="154" t="s">
        <v>3512</v>
      </c>
      <c r="BQ1646" s="110" t="s">
        <v>5440</v>
      </c>
      <c r="BR1646" s="110" t="s">
        <v>5440</v>
      </c>
      <c r="BS1646" s="110" t="s">
        <v>5440</v>
      </c>
      <c r="BT1646" s="110" t="s">
        <v>5440</v>
      </c>
      <c r="BU1646" s="110" t="s">
        <v>5440</v>
      </c>
      <c r="BV1646" s="110" t="s">
        <v>5440</v>
      </c>
      <c r="BW1646" s="110" t="s">
        <v>5832</v>
      </c>
      <c r="BX1646" s="110" t="s">
        <v>14</v>
      </c>
      <c r="BY1646" s="110" t="e">
        <f>VLOOKUP(BO1646,#REF!,10,0)</f>
        <v>#REF!</v>
      </c>
      <c r="BZ1646" s="110"/>
    </row>
    <row r="1647" spans="1:78" x14ac:dyDescent="0.2">
      <c r="A1647" s="153" t="s">
        <v>4475</v>
      </c>
      <c r="B1647" s="153"/>
      <c r="C1647" s="100"/>
      <c r="D1647" s="68"/>
      <c r="AM1647"/>
      <c r="BO1647" s="154" t="s">
        <v>6597</v>
      </c>
      <c r="BP1647" s="154" t="s">
        <v>3512</v>
      </c>
      <c r="BQ1647" s="110" t="s">
        <v>5440</v>
      </c>
      <c r="BR1647" s="110" t="s">
        <v>5440</v>
      </c>
      <c r="BS1647" s="110" t="s">
        <v>5440</v>
      </c>
      <c r="BT1647" s="110" t="s">
        <v>5440</v>
      </c>
      <c r="BU1647" s="110" t="s">
        <v>5440</v>
      </c>
      <c r="BV1647" s="110" t="s">
        <v>5832</v>
      </c>
      <c r="BW1647" s="110" t="s">
        <v>5440</v>
      </c>
      <c r="BX1647" s="110" t="s">
        <v>14</v>
      </c>
      <c r="BY1647" s="110" t="e">
        <f>VLOOKUP(BO1647,#REF!,10,0)</f>
        <v>#REF!</v>
      </c>
      <c r="BZ1647" s="149"/>
    </row>
    <row r="1648" spans="1:78" x14ac:dyDescent="0.2">
      <c r="A1648" s="153" t="s">
        <v>4478</v>
      </c>
      <c r="B1648" s="153"/>
      <c r="C1648" s="100"/>
      <c r="D1648" s="68"/>
      <c r="AM1648"/>
      <c r="BO1648" s="154" t="s">
        <v>2684</v>
      </c>
      <c r="BP1648" s="154" t="s">
        <v>3512</v>
      </c>
      <c r="BQ1648" s="110" t="s">
        <v>5440</v>
      </c>
      <c r="BR1648" s="110" t="s">
        <v>5440</v>
      </c>
      <c r="BS1648" s="110" t="s">
        <v>5440</v>
      </c>
      <c r="BT1648" s="110" t="s">
        <v>5440</v>
      </c>
      <c r="BU1648" s="110" t="s">
        <v>5440</v>
      </c>
      <c r="BV1648" s="110" t="s">
        <v>5440</v>
      </c>
      <c r="BW1648" s="110" t="s">
        <v>5832</v>
      </c>
      <c r="BX1648" s="110" t="s">
        <v>14</v>
      </c>
      <c r="BY1648" s="110" t="e">
        <f>VLOOKUP(BO1648,#REF!,10,0)</f>
        <v>#REF!</v>
      </c>
      <c r="BZ1648" s="110"/>
    </row>
    <row r="1649" spans="1:78" x14ac:dyDescent="0.2">
      <c r="A1649" s="153" t="s">
        <v>4480</v>
      </c>
      <c r="B1649" s="153"/>
      <c r="C1649" s="100"/>
      <c r="D1649" s="68"/>
      <c r="AM1649"/>
      <c r="BO1649" s="154" t="s">
        <v>902</v>
      </c>
      <c r="BP1649" s="154" t="s">
        <v>3512</v>
      </c>
      <c r="BQ1649" s="110" t="s">
        <v>5440</v>
      </c>
      <c r="BR1649" s="110" t="s">
        <v>5440</v>
      </c>
      <c r="BS1649" s="110" t="s">
        <v>5440</v>
      </c>
      <c r="BT1649" s="110" t="s">
        <v>5440</v>
      </c>
      <c r="BU1649" s="110" t="s">
        <v>5440</v>
      </c>
      <c r="BV1649" s="110" t="s">
        <v>5440</v>
      </c>
      <c r="BW1649" s="110" t="s">
        <v>5832</v>
      </c>
      <c r="BX1649" s="110" t="s">
        <v>14</v>
      </c>
      <c r="BY1649" s="110" t="e">
        <f>VLOOKUP(BO1649,#REF!,10,0)</f>
        <v>#REF!</v>
      </c>
      <c r="BZ1649" s="110"/>
    </row>
    <row r="1650" spans="1:78" x14ac:dyDescent="0.2">
      <c r="A1650" s="153" t="s">
        <v>4482</v>
      </c>
      <c r="B1650" s="153"/>
      <c r="C1650" s="100"/>
      <c r="D1650" s="68"/>
      <c r="AM1650"/>
      <c r="BO1650" s="154" t="s">
        <v>793</v>
      </c>
      <c r="BP1650" s="154" t="s">
        <v>3512</v>
      </c>
      <c r="BQ1650" s="110" t="s">
        <v>5440</v>
      </c>
      <c r="BR1650" s="110" t="s">
        <v>5440</v>
      </c>
      <c r="BS1650" s="110" t="s">
        <v>5440</v>
      </c>
      <c r="BT1650" s="110" t="s">
        <v>5440</v>
      </c>
      <c r="BU1650" s="110" t="s">
        <v>5440</v>
      </c>
      <c r="BV1650" s="110" t="s">
        <v>5440</v>
      </c>
      <c r="BW1650" s="110" t="s">
        <v>5832</v>
      </c>
      <c r="BX1650" s="110" t="s">
        <v>14</v>
      </c>
      <c r="BY1650" s="110" t="e">
        <f>VLOOKUP(BO1650,#REF!,10,0)</f>
        <v>#REF!</v>
      </c>
      <c r="BZ1650" s="110"/>
    </row>
    <row r="1651" spans="1:78" x14ac:dyDescent="0.2">
      <c r="A1651" s="153" t="s">
        <v>4484</v>
      </c>
      <c r="B1651" s="153"/>
      <c r="C1651" s="100"/>
      <c r="D1651" s="68"/>
      <c r="AM1651"/>
      <c r="BO1651" s="154" t="s">
        <v>6598</v>
      </c>
      <c r="BP1651" s="154" t="s">
        <v>3512</v>
      </c>
      <c r="BQ1651" s="110" t="s">
        <v>5440</v>
      </c>
      <c r="BR1651" s="110" t="s">
        <v>5440</v>
      </c>
      <c r="BS1651" s="110" t="s">
        <v>5440</v>
      </c>
      <c r="BT1651" s="110" t="s">
        <v>5440</v>
      </c>
      <c r="BU1651" s="110" t="s">
        <v>5440</v>
      </c>
      <c r="BV1651" s="110" t="s">
        <v>5832</v>
      </c>
      <c r="BW1651" s="110" t="s">
        <v>5440</v>
      </c>
      <c r="BX1651" s="110" t="s">
        <v>14</v>
      </c>
      <c r="BY1651" s="110" t="e">
        <f>VLOOKUP(BO1651,#REF!,10,0)</f>
        <v>#REF!</v>
      </c>
      <c r="BZ1651" s="149"/>
    </row>
    <row r="1652" spans="1:78" x14ac:dyDescent="0.2">
      <c r="A1652" s="153" t="s">
        <v>4486</v>
      </c>
      <c r="B1652" s="153"/>
      <c r="C1652" s="100"/>
      <c r="D1652" s="68"/>
      <c r="AM1652"/>
      <c r="BO1652" s="154" t="s">
        <v>4114</v>
      </c>
      <c r="BP1652" s="154" t="s">
        <v>3512</v>
      </c>
      <c r="BQ1652" s="110" t="s">
        <v>5440</v>
      </c>
      <c r="BR1652" s="110" t="s">
        <v>5440</v>
      </c>
      <c r="BS1652" s="110" t="s">
        <v>5440</v>
      </c>
      <c r="BT1652" s="110" t="s">
        <v>5440</v>
      </c>
      <c r="BU1652" s="110" t="s">
        <v>5440</v>
      </c>
      <c r="BV1652" s="110" t="s">
        <v>5440</v>
      </c>
      <c r="BW1652" s="110" t="s">
        <v>5832</v>
      </c>
      <c r="BX1652" s="110" t="s">
        <v>14</v>
      </c>
      <c r="BY1652" s="110" t="e">
        <f>VLOOKUP(BO1652,#REF!,10,0)</f>
        <v>#REF!</v>
      </c>
      <c r="BZ1652" s="110"/>
    </row>
    <row r="1653" spans="1:78" x14ac:dyDescent="0.2">
      <c r="A1653" s="153" t="s">
        <v>4488</v>
      </c>
      <c r="B1653" s="153"/>
      <c r="C1653" s="100"/>
      <c r="D1653" s="68"/>
      <c r="AM1653"/>
      <c r="BO1653" s="154" t="s">
        <v>2456</v>
      </c>
      <c r="BP1653" s="154" t="s">
        <v>3512</v>
      </c>
      <c r="BQ1653" s="110" t="s">
        <v>5440</v>
      </c>
      <c r="BR1653" s="110" t="s">
        <v>5440</v>
      </c>
      <c r="BS1653" s="110" t="s">
        <v>5440</v>
      </c>
      <c r="BT1653" s="110" t="s">
        <v>5440</v>
      </c>
      <c r="BU1653" s="110" t="s">
        <v>5440</v>
      </c>
      <c r="BV1653" s="110" t="s">
        <v>5440</v>
      </c>
      <c r="BW1653" s="110" t="s">
        <v>5832</v>
      </c>
      <c r="BX1653" s="110" t="s">
        <v>14</v>
      </c>
      <c r="BY1653" s="110" t="e">
        <f>VLOOKUP(BO1653,#REF!,10,0)</f>
        <v>#REF!</v>
      </c>
      <c r="BZ1653" s="110"/>
    </row>
    <row r="1654" spans="1:78" x14ac:dyDescent="0.2">
      <c r="A1654" s="153" t="s">
        <v>4491</v>
      </c>
      <c r="B1654" s="153"/>
      <c r="C1654" s="100"/>
      <c r="D1654" s="68"/>
      <c r="AM1654"/>
      <c r="BO1654" s="154" t="s">
        <v>6599</v>
      </c>
      <c r="BP1654" s="154" t="s">
        <v>3512</v>
      </c>
      <c r="BQ1654" s="110" t="s">
        <v>5440</v>
      </c>
      <c r="BR1654" s="110" t="s">
        <v>5440</v>
      </c>
      <c r="BS1654" s="110" t="s">
        <v>5440</v>
      </c>
      <c r="BT1654" s="110" t="s">
        <v>5440</v>
      </c>
      <c r="BU1654" s="110" t="s">
        <v>5440</v>
      </c>
      <c r="BV1654" s="110" t="s">
        <v>5832</v>
      </c>
      <c r="BW1654" s="110" t="s">
        <v>5440</v>
      </c>
      <c r="BX1654" s="110" t="s">
        <v>14</v>
      </c>
      <c r="BY1654" s="110" t="e">
        <f>VLOOKUP(BO1654,#REF!,10,0)</f>
        <v>#REF!</v>
      </c>
      <c r="BZ1654" s="149"/>
    </row>
    <row r="1655" spans="1:78" x14ac:dyDescent="0.2">
      <c r="A1655" s="153" t="s">
        <v>4494</v>
      </c>
      <c r="B1655" s="153"/>
      <c r="C1655" s="100"/>
      <c r="D1655" s="68"/>
      <c r="AM1655"/>
      <c r="BO1655" s="154" t="s">
        <v>3002</v>
      </c>
      <c r="BP1655" s="154" t="s">
        <v>3512</v>
      </c>
      <c r="BQ1655" s="110" t="s">
        <v>5440</v>
      </c>
      <c r="BR1655" s="110" t="s">
        <v>5440</v>
      </c>
      <c r="BS1655" s="110" t="s">
        <v>5440</v>
      </c>
      <c r="BT1655" s="110" t="s">
        <v>5440</v>
      </c>
      <c r="BU1655" s="110" t="s">
        <v>5440</v>
      </c>
      <c r="BV1655" s="110" t="s">
        <v>5440</v>
      </c>
      <c r="BW1655" s="110" t="s">
        <v>5832</v>
      </c>
      <c r="BX1655" s="110" t="s">
        <v>14</v>
      </c>
      <c r="BY1655" s="110" t="e">
        <f>VLOOKUP(BO1655,#REF!,10,0)</f>
        <v>#REF!</v>
      </c>
      <c r="BZ1655" s="110"/>
    </row>
    <row r="1656" spans="1:78" x14ac:dyDescent="0.2">
      <c r="A1656" s="153" t="s">
        <v>4497</v>
      </c>
      <c r="B1656" s="153"/>
      <c r="C1656" s="100"/>
      <c r="D1656" s="68"/>
      <c r="AM1656"/>
      <c r="BO1656" s="154" t="s">
        <v>6600</v>
      </c>
      <c r="BP1656" s="154" t="s">
        <v>3512</v>
      </c>
      <c r="BQ1656" s="110" t="s">
        <v>5440</v>
      </c>
      <c r="BR1656" s="110" t="s">
        <v>5440</v>
      </c>
      <c r="BS1656" s="110" t="s">
        <v>5440</v>
      </c>
      <c r="BT1656" s="110" t="s">
        <v>5440</v>
      </c>
      <c r="BU1656" s="110" t="s">
        <v>5440</v>
      </c>
      <c r="BV1656" s="110" t="s">
        <v>5832</v>
      </c>
      <c r="BW1656" s="110" t="s">
        <v>5440</v>
      </c>
      <c r="BX1656" s="110" t="s">
        <v>14</v>
      </c>
      <c r="BY1656" s="110" t="e">
        <f>VLOOKUP(BO1656,#REF!,10,0)</f>
        <v>#REF!</v>
      </c>
      <c r="BZ1656" s="149"/>
    </row>
    <row r="1657" spans="1:78" x14ac:dyDescent="0.2">
      <c r="A1657" s="153" t="s">
        <v>4499</v>
      </c>
      <c r="B1657" s="153"/>
      <c r="C1657" s="100"/>
      <c r="D1657" s="68"/>
      <c r="AM1657"/>
      <c r="BO1657" s="154" t="s">
        <v>1120</v>
      </c>
      <c r="BP1657" s="154" t="s">
        <v>3512</v>
      </c>
      <c r="BQ1657" s="110" t="s">
        <v>5440</v>
      </c>
      <c r="BR1657" s="110" t="s">
        <v>5440</v>
      </c>
      <c r="BS1657" s="110" t="s">
        <v>5440</v>
      </c>
      <c r="BT1657" s="110" t="s">
        <v>5440</v>
      </c>
      <c r="BU1657" s="110" t="s">
        <v>5440</v>
      </c>
      <c r="BV1657" s="110" t="s">
        <v>5440</v>
      </c>
      <c r="BW1657" s="110" t="s">
        <v>5832</v>
      </c>
      <c r="BX1657" s="110" t="s">
        <v>14</v>
      </c>
      <c r="BY1657" s="110" t="e">
        <f>VLOOKUP(BO1657,#REF!,10,0)</f>
        <v>#REF!</v>
      </c>
      <c r="BZ1657" s="110"/>
    </row>
    <row r="1658" spans="1:78" x14ac:dyDescent="0.2">
      <c r="A1658" s="153" t="s">
        <v>4502</v>
      </c>
      <c r="B1658" s="153"/>
      <c r="C1658" s="100"/>
      <c r="D1658" s="68"/>
      <c r="AM1658"/>
      <c r="BO1658" s="154" t="s">
        <v>6008</v>
      </c>
      <c r="BP1658" s="154" t="s">
        <v>3512</v>
      </c>
      <c r="BQ1658" s="110" t="s">
        <v>5440</v>
      </c>
      <c r="BR1658" s="110" t="s">
        <v>5832</v>
      </c>
      <c r="BS1658" s="110" t="s">
        <v>5440</v>
      </c>
      <c r="BT1658" s="110" t="s">
        <v>5440</v>
      </c>
      <c r="BU1658" s="110" t="s">
        <v>5440</v>
      </c>
      <c r="BV1658" s="110" t="s">
        <v>5440</v>
      </c>
      <c r="BW1658" s="110" t="s">
        <v>5440</v>
      </c>
      <c r="BX1658" s="110" t="s">
        <v>14</v>
      </c>
      <c r="BY1658" s="110" t="e">
        <f>VLOOKUP(BO1658,#REF!,10,0)</f>
        <v>#REF!</v>
      </c>
      <c r="BZ1658" s="110"/>
    </row>
    <row r="1659" spans="1:78" x14ac:dyDescent="0.2">
      <c r="A1659" s="153" t="s">
        <v>4505</v>
      </c>
      <c r="B1659" s="153"/>
      <c r="C1659" s="100"/>
      <c r="D1659" s="68"/>
      <c r="AM1659"/>
      <c r="BO1659" s="154" t="s">
        <v>6601</v>
      </c>
      <c r="BP1659" s="154" t="s">
        <v>3512</v>
      </c>
      <c r="BQ1659" s="110" t="s">
        <v>5440</v>
      </c>
      <c r="BR1659" s="110" t="s">
        <v>5440</v>
      </c>
      <c r="BS1659" s="110" t="s">
        <v>5440</v>
      </c>
      <c r="BT1659" s="110" t="s">
        <v>5440</v>
      </c>
      <c r="BU1659" s="110" t="s">
        <v>5440</v>
      </c>
      <c r="BV1659" s="110" t="s">
        <v>5440</v>
      </c>
      <c r="BW1659" s="110" t="s">
        <v>5832</v>
      </c>
      <c r="BX1659" s="110" t="s">
        <v>14</v>
      </c>
      <c r="BY1659" s="110" t="e">
        <f>VLOOKUP(BO1659,#REF!,10,0)</f>
        <v>#REF!</v>
      </c>
      <c r="BZ1659" s="110"/>
    </row>
    <row r="1660" spans="1:78" x14ac:dyDescent="0.2">
      <c r="A1660" s="153" t="s">
        <v>4507</v>
      </c>
      <c r="B1660" s="153"/>
      <c r="C1660" s="100"/>
      <c r="D1660" s="68"/>
      <c r="AM1660"/>
      <c r="BO1660" s="154" t="s">
        <v>6602</v>
      </c>
      <c r="BP1660" s="154" t="s">
        <v>3512</v>
      </c>
      <c r="BQ1660" s="110" t="s">
        <v>5440</v>
      </c>
      <c r="BR1660" s="110" t="s">
        <v>5440</v>
      </c>
      <c r="BS1660" s="110" t="s">
        <v>5440</v>
      </c>
      <c r="BT1660" s="110" t="s">
        <v>5440</v>
      </c>
      <c r="BU1660" s="110" t="s">
        <v>5832</v>
      </c>
      <c r="BV1660" s="110" t="s">
        <v>5440</v>
      </c>
      <c r="BW1660" s="110" t="s">
        <v>5440</v>
      </c>
      <c r="BX1660" s="110" t="s">
        <v>14</v>
      </c>
      <c r="BY1660" s="110" t="e">
        <f>VLOOKUP(BO1660,#REF!,10,0)</f>
        <v>#REF!</v>
      </c>
      <c r="BZ1660" s="149"/>
    </row>
    <row r="1661" spans="1:78" x14ac:dyDescent="0.2">
      <c r="A1661" s="153" t="s">
        <v>4510</v>
      </c>
      <c r="B1661" s="153"/>
      <c r="C1661" s="100"/>
      <c r="D1661" s="68"/>
      <c r="AM1661"/>
      <c r="BO1661" s="154" t="s">
        <v>523</v>
      </c>
      <c r="BP1661" s="154" t="s">
        <v>3512</v>
      </c>
      <c r="BQ1661" s="110" t="s">
        <v>5440</v>
      </c>
      <c r="BR1661" s="110" t="s">
        <v>5440</v>
      </c>
      <c r="BS1661" s="110" t="s">
        <v>5440</v>
      </c>
      <c r="BT1661" s="110" t="s">
        <v>5440</v>
      </c>
      <c r="BU1661" s="110" t="s">
        <v>5440</v>
      </c>
      <c r="BV1661" s="110" t="s">
        <v>5440</v>
      </c>
      <c r="BW1661" s="110" t="s">
        <v>5832</v>
      </c>
      <c r="BX1661" s="110" t="s">
        <v>14</v>
      </c>
      <c r="BY1661" s="110" t="e">
        <f>VLOOKUP(BO1661,#REF!,10,0)</f>
        <v>#REF!</v>
      </c>
      <c r="BZ1661" s="110"/>
    </row>
    <row r="1662" spans="1:78" x14ac:dyDescent="0.2">
      <c r="A1662" s="153" t="s">
        <v>4513</v>
      </c>
      <c r="B1662" s="153"/>
      <c r="C1662" s="100"/>
      <c r="D1662" s="68"/>
      <c r="AM1662"/>
      <c r="BO1662" s="154" t="s">
        <v>2250</v>
      </c>
      <c r="BP1662" s="154" t="s">
        <v>3512</v>
      </c>
      <c r="BQ1662" s="110" t="s">
        <v>5440</v>
      </c>
      <c r="BR1662" s="110" t="s">
        <v>5440</v>
      </c>
      <c r="BS1662" s="110" t="s">
        <v>5440</v>
      </c>
      <c r="BT1662" s="110" t="s">
        <v>5440</v>
      </c>
      <c r="BU1662" s="110" t="s">
        <v>5440</v>
      </c>
      <c r="BV1662" s="110" t="s">
        <v>5440</v>
      </c>
      <c r="BW1662" s="110" t="s">
        <v>5832</v>
      </c>
      <c r="BX1662" s="110" t="s">
        <v>14</v>
      </c>
      <c r="BY1662" s="110" t="e">
        <f>VLOOKUP(BO1662,#REF!,10,0)</f>
        <v>#REF!</v>
      </c>
      <c r="BZ1662" s="110"/>
    </row>
    <row r="1663" spans="1:78" x14ac:dyDescent="0.2">
      <c r="A1663" s="153" t="s">
        <v>4515</v>
      </c>
      <c r="B1663" s="153"/>
      <c r="C1663" s="100"/>
      <c r="D1663" s="68"/>
      <c r="AM1663"/>
      <c r="BO1663" s="154" t="s">
        <v>2457</v>
      </c>
      <c r="BP1663" s="154" t="s">
        <v>3512</v>
      </c>
      <c r="BQ1663" s="110" t="s">
        <v>5440</v>
      </c>
      <c r="BR1663" s="110" t="s">
        <v>5440</v>
      </c>
      <c r="BS1663" s="110" t="s">
        <v>5440</v>
      </c>
      <c r="BT1663" s="110" t="s">
        <v>5440</v>
      </c>
      <c r="BU1663" s="110" t="s">
        <v>5440</v>
      </c>
      <c r="BV1663" s="110" t="s">
        <v>5440</v>
      </c>
      <c r="BW1663" s="110" t="s">
        <v>5832</v>
      </c>
      <c r="BX1663" s="110" t="s">
        <v>14</v>
      </c>
      <c r="BY1663" s="110" t="e">
        <f>VLOOKUP(BO1663,#REF!,10,0)</f>
        <v>#REF!</v>
      </c>
      <c r="BZ1663" s="110"/>
    </row>
    <row r="1664" spans="1:78" x14ac:dyDescent="0.2">
      <c r="A1664" s="153" t="s">
        <v>4516</v>
      </c>
      <c r="B1664" s="153"/>
      <c r="C1664" s="100"/>
      <c r="D1664" s="68"/>
      <c r="AM1664"/>
      <c r="BO1664" s="154" t="s">
        <v>6603</v>
      </c>
      <c r="BP1664" s="154" t="s">
        <v>3512</v>
      </c>
      <c r="BQ1664" s="110" t="s">
        <v>5440</v>
      </c>
      <c r="BR1664" s="110" t="s">
        <v>5440</v>
      </c>
      <c r="BS1664" s="110" t="s">
        <v>5440</v>
      </c>
      <c r="BT1664" s="110" t="s">
        <v>5440</v>
      </c>
      <c r="BU1664" s="110" t="s">
        <v>5440</v>
      </c>
      <c r="BV1664" s="110" t="s">
        <v>5832</v>
      </c>
      <c r="BW1664" s="110" t="s">
        <v>5440</v>
      </c>
      <c r="BX1664" s="110" t="s">
        <v>14</v>
      </c>
      <c r="BY1664" s="110" t="e">
        <f>VLOOKUP(BO1664,#REF!,10,0)</f>
        <v>#REF!</v>
      </c>
      <c r="BZ1664" s="149"/>
    </row>
    <row r="1665" spans="1:78" x14ac:dyDescent="0.2">
      <c r="A1665" s="153" t="s">
        <v>4518</v>
      </c>
      <c r="B1665" s="153"/>
      <c r="C1665" s="100"/>
      <c r="D1665" s="68"/>
      <c r="AM1665"/>
      <c r="BO1665" s="154" t="s">
        <v>2255</v>
      </c>
      <c r="BP1665" s="154" t="s">
        <v>3512</v>
      </c>
      <c r="BQ1665" s="110" t="s">
        <v>5440</v>
      </c>
      <c r="BR1665" s="110" t="s">
        <v>5440</v>
      </c>
      <c r="BS1665" s="110" t="s">
        <v>5440</v>
      </c>
      <c r="BT1665" s="110" t="s">
        <v>5440</v>
      </c>
      <c r="BU1665" s="110" t="s">
        <v>5440</v>
      </c>
      <c r="BV1665" s="110" t="s">
        <v>5440</v>
      </c>
      <c r="BW1665" s="110" t="s">
        <v>5832</v>
      </c>
      <c r="BX1665" s="110" t="s">
        <v>14</v>
      </c>
      <c r="BY1665" s="110" t="e">
        <f>VLOOKUP(BO1665,#REF!,10,0)</f>
        <v>#REF!</v>
      </c>
      <c r="BZ1665" s="110"/>
    </row>
    <row r="1666" spans="1:78" x14ac:dyDescent="0.2">
      <c r="A1666" s="153" t="s">
        <v>4521</v>
      </c>
      <c r="B1666" s="153"/>
      <c r="C1666" s="100"/>
      <c r="D1666" s="68"/>
      <c r="AM1666"/>
      <c r="BO1666" s="154" t="s">
        <v>2035</v>
      </c>
      <c r="BP1666" s="154" t="s">
        <v>3512</v>
      </c>
      <c r="BQ1666" s="110" t="s">
        <v>5440</v>
      </c>
      <c r="BR1666" s="110" t="s">
        <v>5440</v>
      </c>
      <c r="BS1666" s="110" t="s">
        <v>5440</v>
      </c>
      <c r="BT1666" s="110" t="s">
        <v>5440</v>
      </c>
      <c r="BU1666" s="110" t="s">
        <v>5440</v>
      </c>
      <c r="BV1666" s="110" t="s">
        <v>5440</v>
      </c>
      <c r="BW1666" s="110" t="s">
        <v>5832</v>
      </c>
      <c r="BX1666" s="110" t="s">
        <v>14</v>
      </c>
      <c r="BY1666" s="110" t="e">
        <f>VLOOKUP(BO1666,#REF!,10,0)</f>
        <v>#REF!</v>
      </c>
      <c r="BZ1666" s="110"/>
    </row>
    <row r="1667" spans="1:78" x14ac:dyDescent="0.2">
      <c r="A1667" s="153" t="s">
        <v>4523</v>
      </c>
      <c r="B1667" s="153"/>
      <c r="C1667" s="100"/>
      <c r="D1667" s="68"/>
      <c r="AM1667"/>
      <c r="BO1667" s="154" t="s">
        <v>6604</v>
      </c>
      <c r="BP1667" s="154" t="s">
        <v>3512</v>
      </c>
      <c r="BQ1667" s="110" t="s">
        <v>5440</v>
      </c>
      <c r="BR1667" s="110" t="s">
        <v>5440</v>
      </c>
      <c r="BS1667" s="110" t="s">
        <v>5440</v>
      </c>
      <c r="BT1667" s="110" t="s">
        <v>5440</v>
      </c>
      <c r="BU1667" s="110" t="s">
        <v>5440</v>
      </c>
      <c r="BV1667" s="110" t="s">
        <v>5440</v>
      </c>
      <c r="BW1667" s="110" t="s">
        <v>5832</v>
      </c>
      <c r="BX1667" s="110" t="s">
        <v>14</v>
      </c>
      <c r="BY1667" s="110" t="e">
        <f>VLOOKUP(BO1667,#REF!,10,0)</f>
        <v>#REF!</v>
      </c>
      <c r="BZ1667" s="110"/>
    </row>
    <row r="1668" spans="1:78" x14ac:dyDescent="0.2">
      <c r="A1668" s="153" t="s">
        <v>4526</v>
      </c>
      <c r="B1668" s="153"/>
      <c r="C1668" s="100"/>
      <c r="D1668" s="68"/>
      <c r="AM1668"/>
      <c r="BO1668" s="154" t="s">
        <v>6605</v>
      </c>
      <c r="BP1668" s="154" t="s">
        <v>3512</v>
      </c>
      <c r="BQ1668" s="110" t="s">
        <v>5440</v>
      </c>
      <c r="BR1668" s="110" t="s">
        <v>5440</v>
      </c>
      <c r="BS1668" s="110" t="s">
        <v>5440</v>
      </c>
      <c r="BT1668" s="110" t="s">
        <v>5440</v>
      </c>
      <c r="BU1668" s="110" t="s">
        <v>5440</v>
      </c>
      <c r="BV1668" s="110" t="s">
        <v>5832</v>
      </c>
      <c r="BW1668" s="110" t="s">
        <v>5440</v>
      </c>
      <c r="BX1668" s="110" t="s">
        <v>14</v>
      </c>
      <c r="BY1668" s="110" t="e">
        <f>VLOOKUP(BO1668,#REF!,10,0)</f>
        <v>#REF!</v>
      </c>
      <c r="BZ1668" s="149"/>
    </row>
    <row r="1669" spans="1:78" x14ac:dyDescent="0.2">
      <c r="A1669" s="153" t="s">
        <v>4529</v>
      </c>
      <c r="B1669" s="153"/>
      <c r="C1669" s="100"/>
      <c r="D1669" s="68"/>
      <c r="AM1669"/>
      <c r="BO1669" s="154" t="s">
        <v>1819</v>
      </c>
      <c r="BP1669" s="154" t="s">
        <v>3512</v>
      </c>
      <c r="BQ1669" s="110" t="s">
        <v>5440</v>
      </c>
      <c r="BR1669" s="110" t="s">
        <v>5440</v>
      </c>
      <c r="BS1669" s="110" t="s">
        <v>5440</v>
      </c>
      <c r="BT1669" s="110" t="s">
        <v>5440</v>
      </c>
      <c r="BU1669" s="110" t="s">
        <v>5440</v>
      </c>
      <c r="BV1669" s="110" t="s">
        <v>5440</v>
      </c>
      <c r="BW1669" s="110" t="s">
        <v>5832</v>
      </c>
      <c r="BX1669" s="110" t="s">
        <v>14</v>
      </c>
      <c r="BY1669" s="110" t="e">
        <f>VLOOKUP(BO1669,#REF!,10,0)</f>
        <v>#REF!</v>
      </c>
      <c r="BZ1669" s="110"/>
    </row>
    <row r="1670" spans="1:78" x14ac:dyDescent="0.2">
      <c r="A1670" s="153" t="s">
        <v>4532</v>
      </c>
      <c r="B1670" s="153"/>
      <c r="C1670" s="100"/>
      <c r="D1670" s="68"/>
      <c r="AM1670"/>
      <c r="BO1670" s="154" t="s">
        <v>2459</v>
      </c>
      <c r="BP1670" s="154" t="s">
        <v>3512</v>
      </c>
      <c r="BQ1670" s="110" t="s">
        <v>5440</v>
      </c>
      <c r="BR1670" s="110" t="s">
        <v>5440</v>
      </c>
      <c r="BS1670" s="110" t="s">
        <v>5440</v>
      </c>
      <c r="BT1670" s="110" t="s">
        <v>5440</v>
      </c>
      <c r="BU1670" s="110" t="s">
        <v>5440</v>
      </c>
      <c r="BV1670" s="110" t="s">
        <v>5440</v>
      </c>
      <c r="BW1670" s="110" t="s">
        <v>5832</v>
      </c>
      <c r="BX1670" s="110" t="s">
        <v>14</v>
      </c>
      <c r="BY1670" s="110" t="e">
        <f>VLOOKUP(BO1670,#REF!,10,0)</f>
        <v>#REF!</v>
      </c>
      <c r="BZ1670" s="110"/>
    </row>
    <row r="1671" spans="1:78" x14ac:dyDescent="0.2">
      <c r="A1671" s="153" t="s">
        <v>4535</v>
      </c>
      <c r="B1671" s="153"/>
      <c r="C1671" s="100"/>
      <c r="D1671" s="68"/>
      <c r="AM1671"/>
      <c r="BO1671" s="154" t="s">
        <v>6606</v>
      </c>
      <c r="BP1671" s="154" t="s">
        <v>3512</v>
      </c>
      <c r="BQ1671" s="110" t="s">
        <v>5440</v>
      </c>
      <c r="BR1671" s="110" t="s">
        <v>5440</v>
      </c>
      <c r="BS1671" s="110" t="s">
        <v>5440</v>
      </c>
      <c r="BT1671" s="110" t="s">
        <v>5440</v>
      </c>
      <c r="BU1671" s="110" t="s">
        <v>5440</v>
      </c>
      <c r="BV1671" s="110" t="s">
        <v>5440</v>
      </c>
      <c r="BW1671" s="110" t="s">
        <v>5832</v>
      </c>
      <c r="BX1671" s="110" t="s">
        <v>14</v>
      </c>
      <c r="BY1671" s="110" t="e">
        <f>VLOOKUP(BO1671,#REF!,10,0)</f>
        <v>#REF!</v>
      </c>
      <c r="BZ1671" s="110"/>
    </row>
    <row r="1672" spans="1:78" x14ac:dyDescent="0.2">
      <c r="A1672" s="153" t="s">
        <v>4538</v>
      </c>
      <c r="B1672" s="153"/>
      <c r="C1672" s="100"/>
      <c r="D1672" s="68"/>
      <c r="AM1672"/>
      <c r="BO1672" s="154" t="s">
        <v>697</v>
      </c>
      <c r="BP1672" s="154" t="s">
        <v>3512</v>
      </c>
      <c r="BQ1672" s="110" t="s">
        <v>5440</v>
      </c>
      <c r="BR1672" s="110" t="s">
        <v>5440</v>
      </c>
      <c r="BS1672" s="110" t="s">
        <v>5440</v>
      </c>
      <c r="BT1672" s="110" t="s">
        <v>5440</v>
      </c>
      <c r="BU1672" s="110" t="s">
        <v>5440</v>
      </c>
      <c r="BV1672" s="110" t="s">
        <v>5440</v>
      </c>
      <c r="BW1672" s="110" t="s">
        <v>5832</v>
      </c>
      <c r="BX1672" s="110" t="s">
        <v>14</v>
      </c>
      <c r="BY1672" s="110" t="e">
        <f>VLOOKUP(BO1672,#REF!,10,0)</f>
        <v>#REF!</v>
      </c>
      <c r="BZ1672" s="110"/>
    </row>
    <row r="1673" spans="1:78" x14ac:dyDescent="0.2">
      <c r="A1673" s="153" t="s">
        <v>4541</v>
      </c>
      <c r="B1673" s="153"/>
      <c r="C1673" s="100"/>
      <c r="D1673" s="68"/>
      <c r="AM1673"/>
      <c r="BO1673" s="154" t="s">
        <v>3597</v>
      </c>
      <c r="BP1673" s="154" t="s">
        <v>3512</v>
      </c>
      <c r="BQ1673" s="110" t="s">
        <v>5440</v>
      </c>
      <c r="BR1673" s="110" t="s">
        <v>5440</v>
      </c>
      <c r="BS1673" s="110" t="s">
        <v>5440</v>
      </c>
      <c r="BT1673" s="110" t="s">
        <v>5440</v>
      </c>
      <c r="BU1673" s="110" t="s">
        <v>5440</v>
      </c>
      <c r="BV1673" s="110" t="s">
        <v>5440</v>
      </c>
      <c r="BW1673" s="110" t="s">
        <v>5832</v>
      </c>
      <c r="BX1673" s="110" t="s">
        <v>14</v>
      </c>
      <c r="BY1673" s="110" t="e">
        <f>VLOOKUP(BO1673,#REF!,10,0)</f>
        <v>#REF!</v>
      </c>
      <c r="BZ1673" s="110"/>
    </row>
    <row r="1674" spans="1:78" x14ac:dyDescent="0.2">
      <c r="A1674" s="153" t="s">
        <v>4544</v>
      </c>
      <c r="B1674" s="153"/>
      <c r="C1674" s="100"/>
      <c r="D1674" s="68"/>
      <c r="AM1674"/>
      <c r="BO1674" s="154" t="s">
        <v>5021</v>
      </c>
      <c r="BP1674" s="154" t="s">
        <v>3512</v>
      </c>
      <c r="BQ1674" s="110" t="s">
        <v>5440</v>
      </c>
      <c r="BR1674" s="110" t="s">
        <v>5440</v>
      </c>
      <c r="BS1674" s="110" t="s">
        <v>5440</v>
      </c>
      <c r="BT1674" s="110" t="s">
        <v>5440</v>
      </c>
      <c r="BU1674" s="110" t="s">
        <v>5440</v>
      </c>
      <c r="BV1674" s="110" t="s">
        <v>5440</v>
      </c>
      <c r="BW1674" s="110" t="s">
        <v>5832</v>
      </c>
      <c r="BX1674" s="110" t="s">
        <v>14</v>
      </c>
      <c r="BY1674" s="110" t="e">
        <f>VLOOKUP(BO1674,#REF!,10,0)</f>
        <v>#REF!</v>
      </c>
      <c r="BZ1674" s="110"/>
    </row>
    <row r="1675" spans="1:78" x14ac:dyDescent="0.2">
      <c r="A1675" s="153" t="s">
        <v>4546</v>
      </c>
      <c r="B1675" s="153"/>
      <c r="C1675" s="100"/>
      <c r="D1675" s="68"/>
      <c r="AM1675"/>
      <c r="BO1675" s="154" t="s">
        <v>2740</v>
      </c>
      <c r="BP1675" s="154" t="s">
        <v>3512</v>
      </c>
      <c r="BQ1675" s="110" t="s">
        <v>5440</v>
      </c>
      <c r="BR1675" s="110" t="s">
        <v>5440</v>
      </c>
      <c r="BS1675" s="110" t="s">
        <v>5440</v>
      </c>
      <c r="BT1675" s="110" t="s">
        <v>5440</v>
      </c>
      <c r="BU1675" s="110" t="s">
        <v>5440</v>
      </c>
      <c r="BV1675" s="110" t="s">
        <v>5440</v>
      </c>
      <c r="BW1675" s="110" t="s">
        <v>5832</v>
      </c>
      <c r="BX1675" s="110" t="s">
        <v>14</v>
      </c>
      <c r="BY1675" s="110" t="e">
        <f>VLOOKUP(BO1675,#REF!,10,0)</f>
        <v>#REF!</v>
      </c>
      <c r="BZ1675" s="110"/>
    </row>
    <row r="1676" spans="1:78" x14ac:dyDescent="0.2">
      <c r="A1676" s="153" t="s">
        <v>4548</v>
      </c>
      <c r="B1676" s="153"/>
      <c r="C1676" s="100"/>
      <c r="D1676" s="68"/>
      <c r="AM1676"/>
      <c r="BO1676" s="154" t="s">
        <v>6607</v>
      </c>
      <c r="BP1676" s="154" t="s">
        <v>3512</v>
      </c>
      <c r="BQ1676" s="110" t="s">
        <v>5440</v>
      </c>
      <c r="BR1676" s="110" t="s">
        <v>5440</v>
      </c>
      <c r="BS1676" s="110" t="s">
        <v>5440</v>
      </c>
      <c r="BT1676" s="110" t="s">
        <v>5440</v>
      </c>
      <c r="BU1676" s="110" t="s">
        <v>5832</v>
      </c>
      <c r="BV1676" s="110" t="s">
        <v>5440</v>
      </c>
      <c r="BW1676" s="110" t="s">
        <v>5440</v>
      </c>
      <c r="BX1676" s="110" t="s">
        <v>14</v>
      </c>
      <c r="BY1676" s="110" t="e">
        <f>VLOOKUP(BO1676,#REF!,10,0)</f>
        <v>#REF!</v>
      </c>
      <c r="BZ1676" s="149"/>
    </row>
    <row r="1677" spans="1:78" x14ac:dyDescent="0.2">
      <c r="A1677" s="153" t="s">
        <v>4550</v>
      </c>
      <c r="B1677" s="153"/>
      <c r="C1677" s="100"/>
      <c r="D1677" s="68"/>
      <c r="AM1677"/>
      <c r="BO1677" s="154" t="s">
        <v>1458</v>
      </c>
      <c r="BP1677" s="154" t="s">
        <v>3512</v>
      </c>
      <c r="BQ1677" s="110" t="s">
        <v>5440</v>
      </c>
      <c r="BR1677" s="110" t="s">
        <v>5440</v>
      </c>
      <c r="BS1677" s="110" t="s">
        <v>5440</v>
      </c>
      <c r="BT1677" s="110" t="s">
        <v>5440</v>
      </c>
      <c r="BU1677" s="110" t="s">
        <v>5440</v>
      </c>
      <c r="BV1677" s="110" t="s">
        <v>5440</v>
      </c>
      <c r="BW1677" s="110" t="s">
        <v>5832</v>
      </c>
      <c r="BX1677" s="110" t="s">
        <v>14</v>
      </c>
      <c r="BY1677" s="110" t="e">
        <f>VLOOKUP(BO1677,#REF!,10,0)</f>
        <v>#REF!</v>
      </c>
      <c r="BZ1677" s="110"/>
    </row>
    <row r="1678" spans="1:78" x14ac:dyDescent="0.2">
      <c r="A1678" s="153" t="s">
        <v>4552</v>
      </c>
      <c r="B1678" s="153"/>
      <c r="C1678" s="100"/>
      <c r="D1678" s="68"/>
      <c r="AM1678"/>
      <c r="BO1678" s="154" t="s">
        <v>1734</v>
      </c>
      <c r="BP1678" s="154" t="s">
        <v>3512</v>
      </c>
      <c r="BQ1678" s="110" t="s">
        <v>5440</v>
      </c>
      <c r="BR1678" s="110" t="s">
        <v>5440</v>
      </c>
      <c r="BS1678" s="110" t="s">
        <v>5440</v>
      </c>
      <c r="BT1678" s="110" t="s">
        <v>5440</v>
      </c>
      <c r="BU1678" s="110" t="s">
        <v>5440</v>
      </c>
      <c r="BV1678" s="110" t="s">
        <v>5440</v>
      </c>
      <c r="BW1678" s="110" t="s">
        <v>5832</v>
      </c>
      <c r="BX1678" s="110" t="s">
        <v>14</v>
      </c>
      <c r="BY1678" s="110" t="e">
        <f>VLOOKUP(BO1678,#REF!,10,0)</f>
        <v>#REF!</v>
      </c>
      <c r="BZ1678" s="110"/>
    </row>
    <row r="1679" spans="1:78" x14ac:dyDescent="0.2">
      <c r="A1679" s="153" t="s">
        <v>4554</v>
      </c>
      <c r="B1679" s="153"/>
      <c r="C1679" s="100"/>
      <c r="D1679" s="68"/>
      <c r="AM1679"/>
      <c r="BO1679" s="154" t="s">
        <v>6608</v>
      </c>
      <c r="BP1679" s="154" t="s">
        <v>5832</v>
      </c>
      <c r="BQ1679" s="110" t="s">
        <v>5832</v>
      </c>
      <c r="BR1679" s="110" t="s">
        <v>5440</v>
      </c>
      <c r="BS1679" s="110" t="s">
        <v>5440</v>
      </c>
      <c r="BT1679" s="110" t="s">
        <v>5440</v>
      </c>
      <c r="BU1679" s="110" t="s">
        <v>5440</v>
      </c>
      <c r="BV1679" s="110" t="s">
        <v>5440</v>
      </c>
      <c r="BW1679" s="110" t="s">
        <v>5440</v>
      </c>
      <c r="BX1679" s="110" t="s">
        <v>14</v>
      </c>
      <c r="BY1679" s="110" t="e">
        <f>VLOOKUP(BO1679,#REF!,10,0)</f>
        <v>#REF!</v>
      </c>
      <c r="BZ1679" s="110"/>
    </row>
    <row r="1680" spans="1:78" x14ac:dyDescent="0.2">
      <c r="A1680" s="153" t="s">
        <v>4556</v>
      </c>
      <c r="B1680" s="153"/>
      <c r="C1680" s="100"/>
      <c r="D1680" s="68"/>
      <c r="AM1680"/>
      <c r="BO1680" s="154" t="s">
        <v>6609</v>
      </c>
      <c r="BP1680" s="154" t="s">
        <v>3512</v>
      </c>
      <c r="BQ1680" s="110" t="s">
        <v>5440</v>
      </c>
      <c r="BR1680" s="110" t="s">
        <v>5440</v>
      </c>
      <c r="BS1680" s="110" t="s">
        <v>5440</v>
      </c>
      <c r="BT1680" s="110" t="s">
        <v>5440</v>
      </c>
      <c r="BU1680" s="110" t="s">
        <v>5440</v>
      </c>
      <c r="BV1680" s="110" t="s">
        <v>5440</v>
      </c>
      <c r="BW1680" s="110" t="s">
        <v>5832</v>
      </c>
      <c r="BX1680" s="110" t="s">
        <v>14</v>
      </c>
      <c r="BY1680" s="110" t="e">
        <f>VLOOKUP(BO1680,#REF!,10,0)</f>
        <v>#REF!</v>
      </c>
      <c r="BZ1680" s="110"/>
    </row>
    <row r="1681" spans="1:78" x14ac:dyDescent="0.2">
      <c r="A1681" s="153" t="s">
        <v>4558</v>
      </c>
      <c r="B1681" s="153"/>
      <c r="C1681" s="100"/>
      <c r="D1681" s="68"/>
      <c r="AM1681"/>
      <c r="BO1681" s="154" t="s">
        <v>6610</v>
      </c>
      <c r="BP1681" s="154" t="s">
        <v>3512</v>
      </c>
      <c r="BQ1681" s="110" t="s">
        <v>5440</v>
      </c>
      <c r="BR1681" s="110" t="s">
        <v>5440</v>
      </c>
      <c r="BS1681" s="110" t="s">
        <v>5440</v>
      </c>
      <c r="BT1681" s="110" t="s">
        <v>5440</v>
      </c>
      <c r="BU1681" s="110" t="s">
        <v>5440</v>
      </c>
      <c r="BV1681" s="110" t="s">
        <v>5440</v>
      </c>
      <c r="BW1681" s="110" t="s">
        <v>5832</v>
      </c>
      <c r="BX1681" s="110" t="s">
        <v>14</v>
      </c>
      <c r="BY1681" s="110" t="e">
        <f>VLOOKUP(BO1681,#REF!,10,0)</f>
        <v>#REF!</v>
      </c>
      <c r="BZ1681" s="110"/>
    </row>
    <row r="1682" spans="1:78" x14ac:dyDescent="0.2">
      <c r="A1682" s="153" t="s">
        <v>4560</v>
      </c>
      <c r="B1682" s="153"/>
      <c r="C1682" s="100"/>
      <c r="D1682" s="68"/>
      <c r="AM1682"/>
      <c r="BO1682" s="154" t="s">
        <v>1546</v>
      </c>
      <c r="BP1682" s="154" t="s">
        <v>3512</v>
      </c>
      <c r="BQ1682" s="110" t="s">
        <v>5440</v>
      </c>
      <c r="BR1682" s="110" t="s">
        <v>5440</v>
      </c>
      <c r="BS1682" s="110" t="s">
        <v>5440</v>
      </c>
      <c r="BT1682" s="110" t="s">
        <v>5440</v>
      </c>
      <c r="BU1682" s="110" t="s">
        <v>5440</v>
      </c>
      <c r="BV1682" s="110" t="s">
        <v>5440</v>
      </c>
      <c r="BW1682" s="110" t="s">
        <v>5832</v>
      </c>
      <c r="BX1682" s="110" t="s">
        <v>14</v>
      </c>
      <c r="BY1682" s="110" t="e">
        <f>VLOOKUP(BO1682,#REF!,10,0)</f>
        <v>#REF!</v>
      </c>
      <c r="BZ1682" s="110"/>
    </row>
    <row r="1683" spans="1:78" x14ac:dyDescent="0.2">
      <c r="A1683" s="153" t="s">
        <v>4563</v>
      </c>
      <c r="B1683" s="153"/>
      <c r="C1683" s="100"/>
      <c r="D1683" s="68"/>
      <c r="AM1683"/>
      <c r="BO1683" s="154" t="s">
        <v>6611</v>
      </c>
      <c r="BP1683" s="154" t="s">
        <v>3512</v>
      </c>
      <c r="BQ1683" s="110" t="s">
        <v>5440</v>
      </c>
      <c r="BR1683" s="110" t="s">
        <v>5440</v>
      </c>
      <c r="BS1683" s="110" t="s">
        <v>5440</v>
      </c>
      <c r="BT1683" s="110" t="s">
        <v>5440</v>
      </c>
      <c r="BU1683" s="110" t="s">
        <v>5440</v>
      </c>
      <c r="BV1683" s="110" t="s">
        <v>5832</v>
      </c>
      <c r="BW1683" s="110" t="s">
        <v>5440</v>
      </c>
      <c r="BX1683" s="110" t="s">
        <v>14</v>
      </c>
      <c r="BY1683" s="110" t="e">
        <f>VLOOKUP(BO1683,#REF!,10,0)</f>
        <v>#REF!</v>
      </c>
      <c r="BZ1683" s="149"/>
    </row>
    <row r="1684" spans="1:78" x14ac:dyDescent="0.2">
      <c r="A1684" s="153" t="s">
        <v>4565</v>
      </c>
      <c r="B1684" s="153"/>
      <c r="C1684" s="100"/>
      <c r="D1684" s="68"/>
      <c r="AM1684"/>
      <c r="BO1684" s="154" t="s">
        <v>3247</v>
      </c>
      <c r="BP1684" s="154" t="s">
        <v>3512</v>
      </c>
      <c r="BQ1684" s="110" t="s">
        <v>5440</v>
      </c>
      <c r="BR1684" s="110" t="s">
        <v>5440</v>
      </c>
      <c r="BS1684" s="110" t="s">
        <v>5440</v>
      </c>
      <c r="BT1684" s="110" t="s">
        <v>5440</v>
      </c>
      <c r="BU1684" s="110" t="s">
        <v>5440</v>
      </c>
      <c r="BV1684" s="110" t="s">
        <v>5440</v>
      </c>
      <c r="BW1684" s="110" t="s">
        <v>5832</v>
      </c>
      <c r="BX1684" s="110" t="s">
        <v>14</v>
      </c>
      <c r="BY1684" s="110" t="e">
        <f>VLOOKUP(BO1684,#REF!,10,0)</f>
        <v>#REF!</v>
      </c>
      <c r="BZ1684" s="110"/>
    </row>
    <row r="1685" spans="1:78" x14ac:dyDescent="0.2">
      <c r="A1685" s="153" t="s">
        <v>4568</v>
      </c>
      <c r="B1685" s="153"/>
      <c r="C1685" s="100"/>
      <c r="D1685" s="68"/>
      <c r="AM1685"/>
      <c r="BO1685" s="154" t="s">
        <v>6009</v>
      </c>
      <c r="BP1685" s="154" t="s">
        <v>3512</v>
      </c>
      <c r="BQ1685" s="110" t="s">
        <v>5440</v>
      </c>
      <c r="BR1685" s="110" t="s">
        <v>5832</v>
      </c>
      <c r="BS1685" s="110" t="s">
        <v>5440</v>
      </c>
      <c r="BT1685" s="110" t="s">
        <v>5440</v>
      </c>
      <c r="BU1685" s="110" t="s">
        <v>5440</v>
      </c>
      <c r="BV1685" s="110" t="s">
        <v>5440</v>
      </c>
      <c r="BW1685" s="110" t="s">
        <v>5440</v>
      </c>
      <c r="BX1685" s="110" t="s">
        <v>14</v>
      </c>
      <c r="BY1685" s="110" t="e">
        <f>VLOOKUP(BO1685,#REF!,10,0)</f>
        <v>#REF!</v>
      </c>
      <c r="BZ1685" s="110"/>
    </row>
    <row r="1686" spans="1:78" x14ac:dyDescent="0.2">
      <c r="A1686" s="153" t="s">
        <v>4571</v>
      </c>
      <c r="B1686" s="153"/>
      <c r="C1686" s="100"/>
      <c r="D1686" s="68"/>
      <c r="AM1686"/>
      <c r="BO1686" s="154" t="s">
        <v>3831</v>
      </c>
      <c r="BP1686" s="154" t="s">
        <v>3512</v>
      </c>
      <c r="BQ1686" s="110" t="s">
        <v>5440</v>
      </c>
      <c r="BR1686" s="110" t="s">
        <v>5440</v>
      </c>
      <c r="BS1686" s="110" t="s">
        <v>5440</v>
      </c>
      <c r="BT1686" s="110" t="s">
        <v>5440</v>
      </c>
      <c r="BU1686" s="110" t="s">
        <v>5440</v>
      </c>
      <c r="BV1686" s="110" t="s">
        <v>5440</v>
      </c>
      <c r="BW1686" s="110" t="s">
        <v>5832</v>
      </c>
      <c r="BX1686" s="110" t="s">
        <v>14</v>
      </c>
      <c r="BY1686" s="110" t="e">
        <f>VLOOKUP(BO1686,#REF!,10,0)</f>
        <v>#REF!</v>
      </c>
      <c r="BZ1686" s="110"/>
    </row>
    <row r="1687" spans="1:78" x14ac:dyDescent="0.2">
      <c r="A1687" s="153" t="s">
        <v>4574</v>
      </c>
      <c r="B1687" s="153"/>
      <c r="C1687" s="100"/>
      <c r="D1687" s="68"/>
      <c r="AM1687"/>
      <c r="BO1687" s="154" t="s">
        <v>1460</v>
      </c>
      <c r="BP1687" s="154" t="s">
        <v>3512</v>
      </c>
      <c r="BQ1687" s="110" t="s">
        <v>5440</v>
      </c>
      <c r="BR1687" s="110" t="s">
        <v>5440</v>
      </c>
      <c r="BS1687" s="110" t="s">
        <v>5440</v>
      </c>
      <c r="BT1687" s="110" t="s">
        <v>5440</v>
      </c>
      <c r="BU1687" s="110" t="s">
        <v>5440</v>
      </c>
      <c r="BV1687" s="110" t="s">
        <v>5440</v>
      </c>
      <c r="BW1687" s="110" t="s">
        <v>5832</v>
      </c>
      <c r="BX1687" s="110" t="s">
        <v>14</v>
      </c>
      <c r="BY1687" s="110" t="e">
        <f>VLOOKUP(BO1687,#REF!,10,0)</f>
        <v>#REF!</v>
      </c>
      <c r="BZ1687" s="110"/>
    </row>
    <row r="1688" spans="1:78" x14ac:dyDescent="0.2">
      <c r="A1688" s="153" t="s">
        <v>4576</v>
      </c>
      <c r="B1688" s="153"/>
      <c r="C1688" s="100"/>
      <c r="D1688" s="68"/>
      <c r="AM1688"/>
      <c r="BO1688" s="154" t="s">
        <v>5069</v>
      </c>
      <c r="BP1688" s="154" t="s">
        <v>3512</v>
      </c>
      <c r="BQ1688" s="110" t="s">
        <v>5440</v>
      </c>
      <c r="BR1688" s="110" t="s">
        <v>5440</v>
      </c>
      <c r="BS1688" s="110" t="s">
        <v>5440</v>
      </c>
      <c r="BT1688" s="110" t="s">
        <v>5440</v>
      </c>
      <c r="BU1688" s="110" t="s">
        <v>5440</v>
      </c>
      <c r="BV1688" s="110" t="s">
        <v>5440</v>
      </c>
      <c r="BW1688" s="110" t="s">
        <v>5832</v>
      </c>
      <c r="BX1688" s="110" t="s">
        <v>14</v>
      </c>
      <c r="BY1688" s="110" t="e">
        <f>VLOOKUP(BO1688,#REF!,10,0)</f>
        <v>#REF!</v>
      </c>
      <c r="BZ1688" s="110"/>
    </row>
    <row r="1689" spans="1:78" x14ac:dyDescent="0.2">
      <c r="A1689" s="153" t="s">
        <v>4579</v>
      </c>
      <c r="B1689" s="153"/>
      <c r="C1689" s="100"/>
      <c r="D1689" s="68"/>
      <c r="AM1689"/>
      <c r="BO1689" s="154" t="s">
        <v>6612</v>
      </c>
      <c r="BP1689" s="154" t="s">
        <v>3512</v>
      </c>
      <c r="BQ1689" s="110" t="s">
        <v>5440</v>
      </c>
      <c r="BR1689" s="110" t="s">
        <v>5440</v>
      </c>
      <c r="BS1689" s="110" t="s">
        <v>5440</v>
      </c>
      <c r="BT1689" s="110" t="s">
        <v>5440</v>
      </c>
      <c r="BU1689" s="110" t="s">
        <v>5440</v>
      </c>
      <c r="BV1689" s="110" t="s">
        <v>5440</v>
      </c>
      <c r="BW1689" s="110" t="s">
        <v>5832</v>
      </c>
      <c r="BX1689" s="110" t="s">
        <v>14</v>
      </c>
      <c r="BY1689" s="110" t="e">
        <f>VLOOKUP(BO1689,#REF!,10,0)</f>
        <v>#REF!</v>
      </c>
      <c r="BZ1689" s="110"/>
    </row>
    <row r="1690" spans="1:78" x14ac:dyDescent="0.2">
      <c r="A1690" s="153" t="s">
        <v>4582</v>
      </c>
      <c r="B1690" s="153"/>
      <c r="C1690" s="100"/>
      <c r="D1690" s="68"/>
      <c r="AM1690"/>
      <c r="BO1690" s="154" t="s">
        <v>1374</v>
      </c>
      <c r="BP1690" s="154" t="s">
        <v>3512</v>
      </c>
      <c r="BQ1690" s="110" t="s">
        <v>5440</v>
      </c>
      <c r="BR1690" s="110" t="s">
        <v>5440</v>
      </c>
      <c r="BS1690" s="110" t="s">
        <v>5440</v>
      </c>
      <c r="BT1690" s="110" t="s">
        <v>5440</v>
      </c>
      <c r="BU1690" s="110" t="s">
        <v>5440</v>
      </c>
      <c r="BV1690" s="110" t="s">
        <v>5440</v>
      </c>
      <c r="BW1690" s="110" t="s">
        <v>5832</v>
      </c>
      <c r="BX1690" s="110" t="s">
        <v>14</v>
      </c>
      <c r="BY1690" s="110" t="e">
        <f>VLOOKUP(BO1690,#REF!,10,0)</f>
        <v>#REF!</v>
      </c>
      <c r="BZ1690" s="110"/>
    </row>
    <row r="1691" spans="1:78" x14ac:dyDescent="0.2">
      <c r="A1691" s="153" t="s">
        <v>4584</v>
      </c>
      <c r="B1691" s="153"/>
      <c r="C1691" s="100"/>
      <c r="D1691" s="68"/>
      <c r="AM1691"/>
      <c r="BO1691" s="154" t="s">
        <v>6613</v>
      </c>
      <c r="BP1691" s="154" t="s">
        <v>3512</v>
      </c>
      <c r="BQ1691" s="110" t="s">
        <v>5440</v>
      </c>
      <c r="BR1691" s="110" t="s">
        <v>5440</v>
      </c>
      <c r="BS1691" s="110" t="s">
        <v>5440</v>
      </c>
      <c r="BT1691" s="110" t="s">
        <v>5440</v>
      </c>
      <c r="BU1691" s="110" t="s">
        <v>5832</v>
      </c>
      <c r="BV1691" s="110" t="s">
        <v>5440</v>
      </c>
      <c r="BW1691" s="110" t="s">
        <v>5440</v>
      </c>
      <c r="BX1691" s="110" t="s">
        <v>14</v>
      </c>
      <c r="BY1691" s="110" t="e">
        <f>VLOOKUP(BO1691,#REF!,10,0)</f>
        <v>#REF!</v>
      </c>
      <c r="BZ1691" s="149"/>
    </row>
    <row r="1692" spans="1:78" x14ac:dyDescent="0.2">
      <c r="A1692" s="153" t="s">
        <v>4586</v>
      </c>
      <c r="B1692" s="153"/>
      <c r="C1692" s="100"/>
      <c r="D1692" s="68"/>
      <c r="AM1692"/>
      <c r="BO1692" s="154" t="s">
        <v>4380</v>
      </c>
      <c r="BP1692" s="154" t="s">
        <v>3512</v>
      </c>
      <c r="BQ1692" s="110" t="s">
        <v>5440</v>
      </c>
      <c r="BR1692" s="110" t="s">
        <v>5440</v>
      </c>
      <c r="BS1692" s="110" t="s">
        <v>5440</v>
      </c>
      <c r="BT1692" s="110" t="s">
        <v>5440</v>
      </c>
      <c r="BU1692" s="110" t="s">
        <v>5440</v>
      </c>
      <c r="BV1692" s="110" t="s">
        <v>5440</v>
      </c>
      <c r="BW1692" s="110" t="s">
        <v>5832</v>
      </c>
      <c r="BX1692" s="110" t="s">
        <v>14</v>
      </c>
      <c r="BY1692" s="110" t="e">
        <f>VLOOKUP(BO1692,#REF!,10,0)</f>
        <v>#REF!</v>
      </c>
      <c r="BZ1692" s="110"/>
    </row>
    <row r="1693" spans="1:78" x14ac:dyDescent="0.2">
      <c r="A1693" s="153" t="s">
        <v>4588</v>
      </c>
      <c r="B1693" s="153"/>
      <c r="C1693" s="100"/>
      <c r="D1693" s="68"/>
      <c r="AM1693"/>
      <c r="BO1693" s="154" t="s">
        <v>3883</v>
      </c>
      <c r="BP1693" s="154" t="s">
        <v>3512</v>
      </c>
      <c r="BQ1693" s="110" t="s">
        <v>5440</v>
      </c>
      <c r="BR1693" s="110" t="s">
        <v>5440</v>
      </c>
      <c r="BS1693" s="110" t="s">
        <v>5440</v>
      </c>
      <c r="BT1693" s="110" t="s">
        <v>5440</v>
      </c>
      <c r="BU1693" s="110" t="s">
        <v>5440</v>
      </c>
      <c r="BV1693" s="110" t="s">
        <v>5440</v>
      </c>
      <c r="BW1693" s="110" t="s">
        <v>5832</v>
      </c>
      <c r="BX1693" s="110" t="s">
        <v>14</v>
      </c>
      <c r="BY1693" s="110" t="e">
        <f>VLOOKUP(BO1693,#REF!,10,0)</f>
        <v>#REF!</v>
      </c>
      <c r="BZ1693" s="110"/>
    </row>
    <row r="1694" spans="1:78" x14ac:dyDescent="0.2">
      <c r="A1694" s="153" t="s">
        <v>4591</v>
      </c>
      <c r="B1694" s="153"/>
      <c r="C1694" s="100"/>
      <c r="D1694" s="68"/>
      <c r="AM1694"/>
      <c r="BO1694" s="154" t="s">
        <v>6010</v>
      </c>
      <c r="BP1694" s="154" t="s">
        <v>3512</v>
      </c>
      <c r="BQ1694" s="110" t="s">
        <v>5440</v>
      </c>
      <c r="BR1694" s="110" t="s">
        <v>5832</v>
      </c>
      <c r="BS1694" s="110" t="s">
        <v>5440</v>
      </c>
      <c r="BT1694" s="110" t="s">
        <v>5440</v>
      </c>
      <c r="BU1694" s="110" t="s">
        <v>5440</v>
      </c>
      <c r="BV1694" s="110" t="s">
        <v>5440</v>
      </c>
      <c r="BW1694" s="110" t="s">
        <v>5440</v>
      </c>
      <c r="BX1694" s="110" t="s">
        <v>14</v>
      </c>
      <c r="BY1694" s="110" t="e">
        <f>VLOOKUP(BO1694,#REF!,10,0)</f>
        <v>#REF!</v>
      </c>
      <c r="BZ1694" s="110"/>
    </row>
    <row r="1695" spans="1:78" x14ac:dyDescent="0.2">
      <c r="A1695" s="153" t="s">
        <v>4593</v>
      </c>
      <c r="B1695" s="153"/>
      <c r="C1695" s="100"/>
      <c r="D1695" s="68"/>
      <c r="AM1695"/>
      <c r="BO1695" s="154" t="s">
        <v>1654</v>
      </c>
      <c r="BP1695" s="154" t="s">
        <v>3512</v>
      </c>
      <c r="BQ1695" s="110" t="s">
        <v>5440</v>
      </c>
      <c r="BR1695" s="110" t="s">
        <v>5440</v>
      </c>
      <c r="BS1695" s="110" t="s">
        <v>5440</v>
      </c>
      <c r="BT1695" s="110" t="s">
        <v>5440</v>
      </c>
      <c r="BU1695" s="110" t="s">
        <v>5440</v>
      </c>
      <c r="BV1695" s="110" t="s">
        <v>5440</v>
      </c>
      <c r="BW1695" s="110" t="s">
        <v>5832</v>
      </c>
      <c r="BX1695" s="110" t="s">
        <v>14</v>
      </c>
      <c r="BY1695" s="110" t="e">
        <f>VLOOKUP(BO1695,#REF!,10,0)</f>
        <v>#REF!</v>
      </c>
      <c r="BZ1695" s="110"/>
    </row>
    <row r="1696" spans="1:78" x14ac:dyDescent="0.2">
      <c r="A1696" s="153" t="s">
        <v>4596</v>
      </c>
      <c r="B1696" s="153"/>
      <c r="C1696" s="100"/>
      <c r="D1696" s="68"/>
      <c r="AM1696"/>
      <c r="BO1696" s="154" t="s">
        <v>2996</v>
      </c>
      <c r="BP1696" s="154" t="s">
        <v>3512</v>
      </c>
      <c r="BQ1696" s="110" t="s">
        <v>5440</v>
      </c>
      <c r="BR1696" s="110" t="s">
        <v>5440</v>
      </c>
      <c r="BS1696" s="110" t="s">
        <v>5440</v>
      </c>
      <c r="BT1696" s="110" t="s">
        <v>5440</v>
      </c>
      <c r="BU1696" s="110" t="s">
        <v>5440</v>
      </c>
      <c r="BV1696" s="110" t="s">
        <v>5440</v>
      </c>
      <c r="BW1696" s="110" t="s">
        <v>5832</v>
      </c>
      <c r="BX1696" s="110" t="s">
        <v>14</v>
      </c>
      <c r="BY1696" s="110" t="e">
        <f>VLOOKUP(BO1696,#REF!,10,0)</f>
        <v>#REF!</v>
      </c>
      <c r="BZ1696" s="110"/>
    </row>
    <row r="1697" spans="1:78" x14ac:dyDescent="0.2">
      <c r="A1697" s="153" t="s">
        <v>4599</v>
      </c>
      <c r="B1697" s="153"/>
      <c r="C1697" s="100"/>
      <c r="D1697" s="68"/>
      <c r="AM1697"/>
      <c r="BO1697" s="154" t="s">
        <v>6614</v>
      </c>
      <c r="BP1697" s="154" t="s">
        <v>3512</v>
      </c>
      <c r="BQ1697" s="110" t="s">
        <v>5440</v>
      </c>
      <c r="BR1697" s="110" t="s">
        <v>5440</v>
      </c>
      <c r="BS1697" s="110" t="s">
        <v>5832</v>
      </c>
      <c r="BT1697" s="110" t="s">
        <v>5440</v>
      </c>
      <c r="BU1697" s="110" t="s">
        <v>5440</v>
      </c>
      <c r="BV1697" s="110" t="s">
        <v>5440</v>
      </c>
      <c r="BW1697" s="110" t="s">
        <v>5832</v>
      </c>
      <c r="BX1697" s="110" t="s">
        <v>14</v>
      </c>
      <c r="BY1697" s="110" t="e">
        <f>VLOOKUP(BO1697,#REF!,10,0)</f>
        <v>#REF!</v>
      </c>
      <c r="BZ1697" s="110"/>
    </row>
    <row r="1698" spans="1:78" x14ac:dyDescent="0.2">
      <c r="A1698" s="153" t="s">
        <v>4601</v>
      </c>
      <c r="B1698" s="153"/>
      <c r="C1698" s="100"/>
      <c r="D1698" s="68"/>
      <c r="AM1698"/>
      <c r="BO1698" s="154" t="s">
        <v>6615</v>
      </c>
      <c r="BP1698" s="154" t="s">
        <v>3512</v>
      </c>
      <c r="BQ1698" s="110" t="s">
        <v>5440</v>
      </c>
      <c r="BR1698" s="110" t="s">
        <v>5440</v>
      </c>
      <c r="BS1698" s="110" t="s">
        <v>5440</v>
      </c>
      <c r="BT1698" s="110" t="s">
        <v>5440</v>
      </c>
      <c r="BU1698" s="110" t="s">
        <v>5440</v>
      </c>
      <c r="BV1698" s="110" t="s">
        <v>5440</v>
      </c>
      <c r="BW1698" s="110" t="s">
        <v>5832</v>
      </c>
      <c r="BX1698" s="110" t="s">
        <v>14</v>
      </c>
      <c r="BY1698" s="110" t="e">
        <f>VLOOKUP(BO1698,#REF!,10,0)</f>
        <v>#REF!</v>
      </c>
      <c r="BZ1698" s="110"/>
    </row>
    <row r="1699" spans="1:78" x14ac:dyDescent="0.2">
      <c r="A1699" s="153" t="s">
        <v>4604</v>
      </c>
      <c r="B1699" s="153"/>
      <c r="C1699" s="100"/>
      <c r="D1699" s="68"/>
      <c r="AM1699"/>
      <c r="BO1699" s="154" t="s">
        <v>454</v>
      </c>
      <c r="BP1699" s="154" t="s">
        <v>3512</v>
      </c>
      <c r="BQ1699" s="110" t="s">
        <v>5440</v>
      </c>
      <c r="BR1699" s="110" t="s">
        <v>5440</v>
      </c>
      <c r="BS1699" s="110" t="s">
        <v>5440</v>
      </c>
      <c r="BT1699" s="110" t="s">
        <v>5440</v>
      </c>
      <c r="BU1699" s="110" t="s">
        <v>5440</v>
      </c>
      <c r="BV1699" s="110" t="s">
        <v>5440</v>
      </c>
      <c r="BW1699" s="110" t="s">
        <v>5832</v>
      </c>
      <c r="BX1699" s="110" t="s">
        <v>14</v>
      </c>
      <c r="BY1699" s="110" t="e">
        <f>VLOOKUP(BO1699,#REF!,10,0)</f>
        <v>#REF!</v>
      </c>
      <c r="BZ1699" s="110"/>
    </row>
    <row r="1700" spans="1:78" x14ac:dyDescent="0.2">
      <c r="A1700" s="153" t="s">
        <v>4606</v>
      </c>
      <c r="B1700" s="153"/>
      <c r="C1700" s="100"/>
      <c r="D1700" s="68"/>
      <c r="AM1700"/>
      <c r="BO1700" s="154" t="s">
        <v>6616</v>
      </c>
      <c r="BP1700" s="154" t="s">
        <v>3512</v>
      </c>
      <c r="BQ1700" s="110" t="s">
        <v>5440</v>
      </c>
      <c r="BR1700" s="110" t="s">
        <v>5440</v>
      </c>
      <c r="BS1700" s="110" t="s">
        <v>5440</v>
      </c>
      <c r="BT1700" s="110" t="s">
        <v>5440</v>
      </c>
      <c r="BU1700" s="110" t="s">
        <v>5440</v>
      </c>
      <c r="BV1700" s="110" t="s">
        <v>5832</v>
      </c>
      <c r="BW1700" s="110" t="s">
        <v>5440</v>
      </c>
      <c r="BX1700" s="110" t="s">
        <v>14</v>
      </c>
      <c r="BY1700" s="110" t="e">
        <f>VLOOKUP(BO1700,#REF!,10,0)</f>
        <v>#REF!</v>
      </c>
      <c r="BZ1700" s="149"/>
    </row>
    <row r="1701" spans="1:78" x14ac:dyDescent="0.2">
      <c r="A1701" s="153" t="s">
        <v>4608</v>
      </c>
      <c r="B1701" s="153"/>
      <c r="C1701" s="100"/>
      <c r="D1701" s="68"/>
      <c r="AM1701"/>
      <c r="BO1701" s="154" t="s">
        <v>6617</v>
      </c>
      <c r="BP1701" s="154" t="s">
        <v>3512</v>
      </c>
      <c r="BQ1701" s="110" t="s">
        <v>5440</v>
      </c>
      <c r="BR1701" s="110" t="s">
        <v>5440</v>
      </c>
      <c r="BS1701" s="110" t="s">
        <v>5832</v>
      </c>
      <c r="BT1701" s="110" t="s">
        <v>5440</v>
      </c>
      <c r="BU1701" s="110" t="s">
        <v>5440</v>
      </c>
      <c r="BV1701" s="110" t="s">
        <v>5440</v>
      </c>
      <c r="BW1701" s="110" t="s">
        <v>5832</v>
      </c>
      <c r="BX1701" s="110" t="s">
        <v>14</v>
      </c>
      <c r="BY1701" s="110" t="e">
        <f>VLOOKUP(BO1701,#REF!,10,0)</f>
        <v>#REF!</v>
      </c>
      <c r="BZ1701" s="110"/>
    </row>
    <row r="1702" spans="1:78" x14ac:dyDescent="0.2">
      <c r="A1702" s="153" t="s">
        <v>4610</v>
      </c>
      <c r="B1702" s="153"/>
      <c r="C1702" s="100"/>
      <c r="D1702" s="68"/>
      <c r="AM1702"/>
      <c r="BO1702" s="154" t="s">
        <v>6618</v>
      </c>
      <c r="BP1702" s="154" t="s">
        <v>5832</v>
      </c>
      <c r="BQ1702" s="110" t="s">
        <v>5832</v>
      </c>
      <c r="BR1702" s="110" t="s">
        <v>5440</v>
      </c>
      <c r="BS1702" s="110" t="s">
        <v>5440</v>
      </c>
      <c r="BT1702" s="110" t="s">
        <v>5440</v>
      </c>
      <c r="BU1702" s="110" t="s">
        <v>5440</v>
      </c>
      <c r="BV1702" s="110" t="s">
        <v>5440</v>
      </c>
      <c r="BW1702" s="110" t="s">
        <v>5440</v>
      </c>
      <c r="BX1702" s="110" t="s">
        <v>14</v>
      </c>
      <c r="BY1702" s="110" t="e">
        <f>VLOOKUP(BO1702,#REF!,10,0)</f>
        <v>#REF!</v>
      </c>
      <c r="BZ1702" s="110"/>
    </row>
    <row r="1703" spans="1:78" x14ac:dyDescent="0.2">
      <c r="A1703" s="153" t="s">
        <v>4613</v>
      </c>
      <c r="B1703" s="153"/>
      <c r="C1703" s="100"/>
      <c r="D1703" s="68"/>
      <c r="AM1703"/>
      <c r="BO1703" s="154" t="s">
        <v>6619</v>
      </c>
      <c r="BP1703" s="154" t="s">
        <v>3512</v>
      </c>
      <c r="BQ1703" s="110" t="s">
        <v>5440</v>
      </c>
      <c r="BR1703" s="110" t="s">
        <v>5440</v>
      </c>
      <c r="BS1703" s="110" t="s">
        <v>5440</v>
      </c>
      <c r="BT1703" s="110" t="s">
        <v>5440</v>
      </c>
      <c r="BU1703" s="110" t="s">
        <v>5440</v>
      </c>
      <c r="BV1703" s="110" t="s">
        <v>5440</v>
      </c>
      <c r="BW1703" s="110" t="s">
        <v>5832</v>
      </c>
      <c r="BX1703" s="110" t="s">
        <v>14</v>
      </c>
      <c r="BY1703" s="110" t="e">
        <f>VLOOKUP(BO1703,#REF!,10,0)</f>
        <v>#REF!</v>
      </c>
      <c r="BZ1703" s="110"/>
    </row>
    <row r="1704" spans="1:78" x14ac:dyDescent="0.2">
      <c r="A1704" s="153" t="s">
        <v>4616</v>
      </c>
      <c r="B1704" s="153"/>
      <c r="C1704" s="100"/>
      <c r="D1704" s="68"/>
      <c r="AM1704"/>
      <c r="BO1704" s="154" t="s">
        <v>5209</v>
      </c>
      <c r="BP1704" s="154" t="s">
        <v>3512</v>
      </c>
      <c r="BQ1704" s="110" t="s">
        <v>5440</v>
      </c>
      <c r="BR1704" s="110" t="s">
        <v>5440</v>
      </c>
      <c r="BS1704" s="110" t="s">
        <v>5440</v>
      </c>
      <c r="BT1704" s="110" t="s">
        <v>5440</v>
      </c>
      <c r="BU1704" s="110" t="s">
        <v>5440</v>
      </c>
      <c r="BV1704" s="110" t="s">
        <v>5440</v>
      </c>
      <c r="BW1704" s="110" t="s">
        <v>5832</v>
      </c>
      <c r="BX1704" s="110" t="s">
        <v>14</v>
      </c>
      <c r="BY1704" s="110" t="e">
        <f>VLOOKUP(BO1704,#REF!,10,0)</f>
        <v>#REF!</v>
      </c>
      <c r="BZ1704" s="110"/>
    </row>
    <row r="1705" spans="1:78" x14ac:dyDescent="0.2">
      <c r="A1705" s="153" t="s">
        <v>4618</v>
      </c>
      <c r="B1705" s="153"/>
      <c r="C1705" s="100"/>
      <c r="D1705" s="68"/>
      <c r="AM1705"/>
      <c r="BO1705" s="154" t="s">
        <v>6620</v>
      </c>
      <c r="BP1705" s="154" t="s">
        <v>3512</v>
      </c>
      <c r="BQ1705" s="110" t="s">
        <v>5440</v>
      </c>
      <c r="BR1705" s="110" t="s">
        <v>5440</v>
      </c>
      <c r="BS1705" s="110" t="s">
        <v>5440</v>
      </c>
      <c r="BT1705" s="110" t="s">
        <v>5440</v>
      </c>
      <c r="BU1705" s="110" t="s">
        <v>5440</v>
      </c>
      <c r="BV1705" s="110" t="s">
        <v>5440</v>
      </c>
      <c r="BW1705" s="110" t="s">
        <v>5832</v>
      </c>
      <c r="BX1705" s="110" t="s">
        <v>14</v>
      </c>
      <c r="BY1705" s="110" t="e">
        <f>VLOOKUP(BO1705,#REF!,10,0)</f>
        <v>#REF!</v>
      </c>
      <c r="BZ1705" s="110"/>
    </row>
    <row r="1706" spans="1:78" x14ac:dyDescent="0.2">
      <c r="A1706" s="153" t="s">
        <v>4621</v>
      </c>
      <c r="B1706" s="153"/>
      <c r="C1706" s="100"/>
      <c r="D1706" s="68"/>
      <c r="AM1706"/>
      <c r="BO1706" s="154" t="s">
        <v>4949</v>
      </c>
      <c r="BP1706" s="154" t="s">
        <v>3512</v>
      </c>
      <c r="BQ1706" s="110" t="s">
        <v>5440</v>
      </c>
      <c r="BR1706" s="110" t="s">
        <v>5440</v>
      </c>
      <c r="BS1706" s="110" t="s">
        <v>5440</v>
      </c>
      <c r="BT1706" s="110" t="s">
        <v>5440</v>
      </c>
      <c r="BU1706" s="110" t="s">
        <v>5440</v>
      </c>
      <c r="BV1706" s="110" t="s">
        <v>5440</v>
      </c>
      <c r="BW1706" s="110" t="s">
        <v>5832</v>
      </c>
      <c r="BX1706" s="110" t="s">
        <v>14</v>
      </c>
      <c r="BY1706" s="110" t="e">
        <f>VLOOKUP(BO1706,#REF!,10,0)</f>
        <v>#REF!</v>
      </c>
      <c r="BZ1706" s="110"/>
    </row>
    <row r="1707" spans="1:78" x14ac:dyDescent="0.2">
      <c r="A1707" s="153" t="s">
        <v>4624</v>
      </c>
      <c r="B1707" s="153"/>
      <c r="C1707" s="100"/>
      <c r="D1707" s="68"/>
      <c r="AM1707"/>
      <c r="BO1707" s="154" t="s">
        <v>1548</v>
      </c>
      <c r="BP1707" s="154" t="s">
        <v>3512</v>
      </c>
      <c r="BQ1707" s="110" t="s">
        <v>5440</v>
      </c>
      <c r="BR1707" s="110" t="s">
        <v>5440</v>
      </c>
      <c r="BS1707" s="110" t="s">
        <v>5440</v>
      </c>
      <c r="BT1707" s="110" t="s">
        <v>5440</v>
      </c>
      <c r="BU1707" s="110" t="s">
        <v>5440</v>
      </c>
      <c r="BV1707" s="110" t="s">
        <v>5440</v>
      </c>
      <c r="BW1707" s="110" t="s">
        <v>5832</v>
      </c>
      <c r="BX1707" s="110" t="s">
        <v>14</v>
      </c>
      <c r="BY1707" s="110" t="e">
        <f>VLOOKUP(BO1707,#REF!,10,0)</f>
        <v>#REF!</v>
      </c>
      <c r="BZ1707" s="110"/>
    </row>
    <row r="1708" spans="1:78" x14ac:dyDescent="0.2">
      <c r="A1708" s="153" t="s">
        <v>4626</v>
      </c>
      <c r="B1708" s="153"/>
      <c r="C1708" s="100"/>
      <c r="D1708" s="68"/>
      <c r="AM1708"/>
      <c r="BO1708" s="154" t="s">
        <v>3600</v>
      </c>
      <c r="BP1708" s="154" t="s">
        <v>3512</v>
      </c>
      <c r="BQ1708" s="110" t="s">
        <v>5440</v>
      </c>
      <c r="BR1708" s="110" t="s">
        <v>5440</v>
      </c>
      <c r="BS1708" s="110" t="s">
        <v>5440</v>
      </c>
      <c r="BT1708" s="110" t="s">
        <v>5440</v>
      </c>
      <c r="BU1708" s="110" t="s">
        <v>5440</v>
      </c>
      <c r="BV1708" s="110" t="s">
        <v>5440</v>
      </c>
      <c r="BW1708" s="110" t="s">
        <v>5832</v>
      </c>
      <c r="BX1708" s="110" t="s">
        <v>14</v>
      </c>
      <c r="BY1708" s="110" t="e">
        <f>VLOOKUP(BO1708,#REF!,10,0)</f>
        <v>#REF!</v>
      </c>
      <c r="BZ1708" s="110"/>
    </row>
    <row r="1709" spans="1:78" x14ac:dyDescent="0.2">
      <c r="A1709" s="153" t="s">
        <v>4628</v>
      </c>
      <c r="B1709" s="153"/>
      <c r="C1709" s="100"/>
      <c r="D1709" s="68"/>
      <c r="AM1709"/>
      <c r="BO1709" s="154" t="s">
        <v>6621</v>
      </c>
      <c r="BP1709" s="154" t="s">
        <v>3512</v>
      </c>
      <c r="BQ1709" s="110" t="s">
        <v>5440</v>
      </c>
      <c r="BR1709" s="110" t="s">
        <v>5440</v>
      </c>
      <c r="BS1709" s="110" t="s">
        <v>5440</v>
      </c>
      <c r="BT1709" s="110" t="s">
        <v>5440</v>
      </c>
      <c r="BU1709" s="110" t="s">
        <v>5440</v>
      </c>
      <c r="BV1709" s="110" t="s">
        <v>5832</v>
      </c>
      <c r="BW1709" s="110" t="s">
        <v>5440</v>
      </c>
      <c r="BX1709" s="110" t="s">
        <v>14</v>
      </c>
      <c r="BY1709" s="110" t="e">
        <f>VLOOKUP(BO1709,#REF!,10,0)</f>
        <v>#REF!</v>
      </c>
      <c r="BZ1709" s="149"/>
    </row>
    <row r="1710" spans="1:78" x14ac:dyDescent="0.2">
      <c r="A1710" s="153" t="s">
        <v>4631</v>
      </c>
      <c r="B1710" s="153"/>
      <c r="C1710" s="100"/>
      <c r="D1710" s="68"/>
      <c r="AM1710"/>
      <c r="BO1710" s="154" t="s">
        <v>6622</v>
      </c>
      <c r="BP1710" s="154" t="s">
        <v>3512</v>
      </c>
      <c r="BQ1710" s="110" t="s">
        <v>5440</v>
      </c>
      <c r="BR1710" s="110" t="s">
        <v>5440</v>
      </c>
      <c r="BS1710" s="110" t="s">
        <v>5440</v>
      </c>
      <c r="BT1710" s="110" t="s">
        <v>5440</v>
      </c>
      <c r="BU1710" s="110" t="s">
        <v>5440</v>
      </c>
      <c r="BV1710" s="110" t="s">
        <v>5440</v>
      </c>
      <c r="BW1710" s="110" t="s">
        <v>5832</v>
      </c>
      <c r="BX1710" s="110" t="s">
        <v>14</v>
      </c>
      <c r="BY1710" s="110" t="e">
        <f>VLOOKUP(BO1710,#REF!,10,0)</f>
        <v>#REF!</v>
      </c>
      <c r="BZ1710" s="110"/>
    </row>
    <row r="1711" spans="1:78" x14ac:dyDescent="0.2">
      <c r="A1711" s="153" t="s">
        <v>4633</v>
      </c>
      <c r="B1711" s="153"/>
      <c r="C1711" s="100"/>
      <c r="D1711" s="68"/>
      <c r="AM1711"/>
      <c r="BO1711" s="154" t="s">
        <v>3251</v>
      </c>
      <c r="BP1711" s="154" t="s">
        <v>3512</v>
      </c>
      <c r="BQ1711" s="110" t="s">
        <v>5440</v>
      </c>
      <c r="BR1711" s="110" t="s">
        <v>5440</v>
      </c>
      <c r="BS1711" s="110" t="s">
        <v>5440</v>
      </c>
      <c r="BT1711" s="110" t="s">
        <v>5440</v>
      </c>
      <c r="BU1711" s="110" t="s">
        <v>5440</v>
      </c>
      <c r="BV1711" s="110" t="s">
        <v>5440</v>
      </c>
      <c r="BW1711" s="110" t="s">
        <v>5832</v>
      </c>
      <c r="BX1711" s="110" t="s">
        <v>14</v>
      </c>
      <c r="BY1711" s="110" t="e">
        <f>VLOOKUP(BO1711,#REF!,10,0)</f>
        <v>#REF!</v>
      </c>
      <c r="BZ1711" s="110"/>
    </row>
    <row r="1712" spans="1:78" x14ac:dyDescent="0.2">
      <c r="A1712" s="153" t="s">
        <v>4635</v>
      </c>
      <c r="B1712" s="153"/>
      <c r="C1712" s="100"/>
      <c r="D1712" s="68"/>
      <c r="AM1712"/>
      <c r="BO1712" s="154" t="s">
        <v>2463</v>
      </c>
      <c r="BP1712" s="154" t="s">
        <v>3512</v>
      </c>
      <c r="BQ1712" s="110" t="s">
        <v>5440</v>
      </c>
      <c r="BR1712" s="110" t="s">
        <v>5440</v>
      </c>
      <c r="BS1712" s="110" t="s">
        <v>5440</v>
      </c>
      <c r="BT1712" s="110" t="s">
        <v>5440</v>
      </c>
      <c r="BU1712" s="110" t="s">
        <v>5440</v>
      </c>
      <c r="BV1712" s="110" t="s">
        <v>5440</v>
      </c>
      <c r="BW1712" s="110" t="s">
        <v>5832</v>
      </c>
      <c r="BX1712" s="110" t="s">
        <v>14</v>
      </c>
      <c r="BY1712" s="110" t="e">
        <f>VLOOKUP(BO1712,#REF!,10,0)</f>
        <v>#REF!</v>
      </c>
      <c r="BZ1712" s="110"/>
    </row>
    <row r="1713" spans="1:78" x14ac:dyDescent="0.2">
      <c r="A1713" s="153" t="s">
        <v>4637</v>
      </c>
      <c r="B1713" s="153"/>
      <c r="C1713" s="100"/>
      <c r="D1713" s="68"/>
      <c r="AM1713"/>
      <c r="BO1713" s="154" t="s">
        <v>6623</v>
      </c>
      <c r="BP1713" s="154" t="s">
        <v>3512</v>
      </c>
      <c r="BQ1713" s="110" t="s">
        <v>5440</v>
      </c>
      <c r="BR1713" s="110" t="s">
        <v>5440</v>
      </c>
      <c r="BS1713" s="110" t="s">
        <v>5440</v>
      </c>
      <c r="BT1713" s="110" t="s">
        <v>5440</v>
      </c>
      <c r="BU1713" s="110" t="s">
        <v>5440</v>
      </c>
      <c r="BV1713" s="110" t="s">
        <v>5440</v>
      </c>
      <c r="BW1713" s="110" t="s">
        <v>5832</v>
      </c>
      <c r="BX1713" s="110" t="s">
        <v>14</v>
      </c>
      <c r="BY1713" s="110" t="e">
        <f>VLOOKUP(BO1713,#REF!,10,0)</f>
        <v>#REF!</v>
      </c>
      <c r="BZ1713" s="110"/>
    </row>
    <row r="1714" spans="1:78" x14ac:dyDescent="0.2">
      <c r="A1714" s="153" t="s">
        <v>4639</v>
      </c>
      <c r="B1714" s="153"/>
      <c r="C1714" s="100"/>
      <c r="D1714" s="68"/>
      <c r="AM1714"/>
      <c r="BO1714" s="154" t="s">
        <v>2742</v>
      </c>
      <c r="BP1714" s="154" t="s">
        <v>3512</v>
      </c>
      <c r="BQ1714" s="110" t="s">
        <v>5440</v>
      </c>
      <c r="BR1714" s="110" t="s">
        <v>5440</v>
      </c>
      <c r="BS1714" s="110" t="s">
        <v>5440</v>
      </c>
      <c r="BT1714" s="110" t="s">
        <v>5440</v>
      </c>
      <c r="BU1714" s="110" t="s">
        <v>5440</v>
      </c>
      <c r="BV1714" s="110" t="s">
        <v>5440</v>
      </c>
      <c r="BW1714" s="110" t="s">
        <v>5832</v>
      </c>
      <c r="BX1714" s="110" t="s">
        <v>14</v>
      </c>
      <c r="BY1714" s="110" t="e">
        <f>VLOOKUP(BO1714,#REF!,10,0)</f>
        <v>#REF!</v>
      </c>
      <c r="BZ1714" s="110"/>
    </row>
    <row r="1715" spans="1:78" x14ac:dyDescent="0.2">
      <c r="A1715" s="153" t="s">
        <v>4642</v>
      </c>
      <c r="B1715" s="153"/>
      <c r="C1715" s="100"/>
      <c r="D1715" s="68"/>
      <c r="AM1715"/>
      <c r="BO1715" s="154" t="s">
        <v>6624</v>
      </c>
      <c r="BP1715" s="154" t="s">
        <v>3512</v>
      </c>
      <c r="BQ1715" s="110" t="s">
        <v>5440</v>
      </c>
      <c r="BR1715" s="110" t="s">
        <v>5440</v>
      </c>
      <c r="BS1715" s="110" t="s">
        <v>5440</v>
      </c>
      <c r="BT1715" s="110" t="s">
        <v>5440</v>
      </c>
      <c r="BU1715" s="110" t="s">
        <v>5440</v>
      </c>
      <c r="BV1715" s="110" t="s">
        <v>5440</v>
      </c>
      <c r="BW1715" s="110" t="s">
        <v>5832</v>
      </c>
      <c r="BX1715" s="110" t="s">
        <v>14</v>
      </c>
      <c r="BY1715" s="110" t="e">
        <f>VLOOKUP(BO1715,#REF!,10,0)</f>
        <v>#REF!</v>
      </c>
      <c r="BZ1715" s="110"/>
    </row>
    <row r="1716" spans="1:78" x14ac:dyDescent="0.2">
      <c r="A1716" s="153" t="s">
        <v>4645</v>
      </c>
      <c r="B1716" s="153"/>
      <c r="C1716" s="100"/>
      <c r="D1716" s="68"/>
      <c r="AM1716"/>
      <c r="BO1716" s="154" t="s">
        <v>3885</v>
      </c>
      <c r="BP1716" s="154" t="s">
        <v>3512</v>
      </c>
      <c r="BQ1716" s="110" t="s">
        <v>5440</v>
      </c>
      <c r="BR1716" s="110" t="s">
        <v>5440</v>
      </c>
      <c r="BS1716" s="110" t="s">
        <v>5440</v>
      </c>
      <c r="BT1716" s="110" t="s">
        <v>5440</v>
      </c>
      <c r="BU1716" s="110" t="s">
        <v>5440</v>
      </c>
      <c r="BV1716" s="110" t="s">
        <v>5440</v>
      </c>
      <c r="BW1716" s="110" t="s">
        <v>5832</v>
      </c>
      <c r="BX1716" s="110" t="s">
        <v>14</v>
      </c>
      <c r="BY1716" s="110" t="e">
        <f>VLOOKUP(BO1716,#REF!,10,0)</f>
        <v>#REF!</v>
      </c>
      <c r="BZ1716" s="110"/>
    </row>
    <row r="1717" spans="1:78" x14ac:dyDescent="0.2">
      <c r="A1717" s="153" t="s">
        <v>4648</v>
      </c>
      <c r="B1717" s="153"/>
      <c r="C1717" s="100"/>
      <c r="D1717" s="68"/>
      <c r="AM1717"/>
      <c r="BO1717" s="154" t="s">
        <v>6625</v>
      </c>
      <c r="BP1717" s="154" t="s">
        <v>5832</v>
      </c>
      <c r="BQ1717" s="110" t="s">
        <v>5832</v>
      </c>
      <c r="BR1717" s="110" t="s">
        <v>5440</v>
      </c>
      <c r="BS1717" s="110" t="s">
        <v>5440</v>
      </c>
      <c r="BT1717" s="110" t="s">
        <v>5440</v>
      </c>
      <c r="BU1717" s="110" t="s">
        <v>5440</v>
      </c>
      <c r="BV1717" s="110" t="s">
        <v>5440</v>
      </c>
      <c r="BW1717" s="110" t="s">
        <v>5440</v>
      </c>
      <c r="BX1717" s="110" t="s">
        <v>14</v>
      </c>
      <c r="BY1717" s="110" t="e">
        <f>VLOOKUP(BO1717,#REF!,10,0)</f>
        <v>#REF!</v>
      </c>
      <c r="BZ1717" s="110"/>
    </row>
    <row r="1718" spans="1:78" x14ac:dyDescent="0.2">
      <c r="A1718" s="153" t="s">
        <v>4650</v>
      </c>
      <c r="B1718" s="153"/>
      <c r="C1718" s="100"/>
      <c r="D1718" s="68"/>
      <c r="AM1718"/>
      <c r="BO1718" s="154" t="s">
        <v>3309</v>
      </c>
      <c r="BP1718" s="154" t="s">
        <v>3512</v>
      </c>
      <c r="BQ1718" s="110" t="s">
        <v>5440</v>
      </c>
      <c r="BR1718" s="110" t="s">
        <v>5440</v>
      </c>
      <c r="BS1718" s="110" t="s">
        <v>5440</v>
      </c>
      <c r="BT1718" s="110" t="s">
        <v>5440</v>
      </c>
      <c r="BU1718" s="110" t="s">
        <v>5440</v>
      </c>
      <c r="BV1718" s="110" t="s">
        <v>5440</v>
      </c>
      <c r="BW1718" s="110" t="s">
        <v>5832</v>
      </c>
      <c r="BX1718" s="110" t="s">
        <v>14</v>
      </c>
      <c r="BY1718" s="110" t="e">
        <f>VLOOKUP(BO1718,#REF!,10,0)</f>
        <v>#REF!</v>
      </c>
      <c r="BZ1718" s="110"/>
    </row>
    <row r="1719" spans="1:78" x14ac:dyDescent="0.2">
      <c r="A1719" s="153" t="s">
        <v>4652</v>
      </c>
      <c r="B1719" s="153"/>
      <c r="C1719" s="100"/>
      <c r="D1719" s="68"/>
      <c r="AM1719"/>
      <c r="BO1719" s="154" t="s">
        <v>3012</v>
      </c>
      <c r="BP1719" s="154" t="s">
        <v>3512</v>
      </c>
      <c r="BQ1719" s="110" t="s">
        <v>5440</v>
      </c>
      <c r="BR1719" s="110" t="s">
        <v>5440</v>
      </c>
      <c r="BS1719" s="110" t="s">
        <v>5440</v>
      </c>
      <c r="BT1719" s="110" t="s">
        <v>5440</v>
      </c>
      <c r="BU1719" s="110" t="s">
        <v>5440</v>
      </c>
      <c r="BV1719" s="110" t="s">
        <v>5832</v>
      </c>
      <c r="BW1719" s="110" t="s">
        <v>5440</v>
      </c>
      <c r="BX1719" s="110" t="s">
        <v>14</v>
      </c>
      <c r="BY1719" s="110" t="e">
        <f>VLOOKUP(BO1719,#REF!,10,0)</f>
        <v>#REF!</v>
      </c>
      <c r="BZ1719" s="149"/>
    </row>
    <row r="1720" spans="1:78" x14ac:dyDescent="0.2">
      <c r="A1720" s="153" t="s">
        <v>4654</v>
      </c>
      <c r="B1720" s="153"/>
      <c r="C1720" s="100"/>
      <c r="D1720" s="68"/>
      <c r="AM1720"/>
      <c r="BO1720" s="154" t="s">
        <v>6626</v>
      </c>
      <c r="BP1720" s="154" t="s">
        <v>5832</v>
      </c>
      <c r="BQ1720" s="110" t="s">
        <v>5440</v>
      </c>
      <c r="BR1720" s="110" t="s">
        <v>5440</v>
      </c>
      <c r="BS1720" s="110" t="s">
        <v>5440</v>
      </c>
      <c r="BT1720" s="110" t="s">
        <v>5440</v>
      </c>
      <c r="BU1720" s="110" t="s">
        <v>5440</v>
      </c>
      <c r="BV1720" s="110" t="s">
        <v>5440</v>
      </c>
      <c r="BW1720" s="110" t="s">
        <v>5832</v>
      </c>
      <c r="BX1720" s="110" t="s">
        <v>14</v>
      </c>
      <c r="BY1720" s="110" t="e">
        <f>VLOOKUP(BO1720,#REF!,10,0)</f>
        <v>#REF!</v>
      </c>
      <c r="BZ1720" s="110"/>
    </row>
    <row r="1721" spans="1:78" x14ac:dyDescent="0.2">
      <c r="A1721" s="153" t="s">
        <v>4657</v>
      </c>
      <c r="B1721" s="153"/>
      <c r="C1721" s="100"/>
      <c r="D1721" s="68"/>
      <c r="AM1721"/>
      <c r="BO1721" s="154" t="s">
        <v>2257</v>
      </c>
      <c r="BP1721" s="154" t="s">
        <v>3512</v>
      </c>
      <c r="BQ1721" s="110" t="s">
        <v>5440</v>
      </c>
      <c r="BR1721" s="110" t="s">
        <v>5440</v>
      </c>
      <c r="BS1721" s="110" t="s">
        <v>5440</v>
      </c>
      <c r="BT1721" s="110" t="s">
        <v>5440</v>
      </c>
      <c r="BU1721" s="110" t="s">
        <v>5440</v>
      </c>
      <c r="BV1721" s="110" t="s">
        <v>5440</v>
      </c>
      <c r="BW1721" s="110" t="s">
        <v>5832</v>
      </c>
      <c r="BX1721" s="110" t="s">
        <v>14</v>
      </c>
      <c r="BY1721" s="110" t="e">
        <f>VLOOKUP(BO1721,#REF!,10,0)</f>
        <v>#REF!</v>
      </c>
      <c r="BZ1721" s="110"/>
    </row>
    <row r="1722" spans="1:78" x14ac:dyDescent="0.2">
      <c r="A1722" s="153" t="s">
        <v>4659</v>
      </c>
      <c r="B1722" s="153"/>
      <c r="C1722" s="100"/>
      <c r="D1722" s="68"/>
      <c r="AM1722"/>
      <c r="BO1722" s="154" t="s">
        <v>1899</v>
      </c>
      <c r="BP1722" s="154" t="s">
        <v>3512</v>
      </c>
      <c r="BQ1722" s="110" t="s">
        <v>5440</v>
      </c>
      <c r="BR1722" s="110" t="s">
        <v>5440</v>
      </c>
      <c r="BS1722" s="110" t="s">
        <v>5440</v>
      </c>
      <c r="BT1722" s="110" t="s">
        <v>5440</v>
      </c>
      <c r="BU1722" s="110" t="s">
        <v>5440</v>
      </c>
      <c r="BV1722" s="110" t="s">
        <v>5440</v>
      </c>
      <c r="BW1722" s="110" t="s">
        <v>5832</v>
      </c>
      <c r="BX1722" s="110" t="s">
        <v>14</v>
      </c>
      <c r="BY1722" s="110" t="e">
        <f>VLOOKUP(BO1722,#REF!,10,0)</f>
        <v>#REF!</v>
      </c>
      <c r="BZ1722" s="110"/>
    </row>
    <row r="1723" spans="1:78" x14ac:dyDescent="0.2">
      <c r="A1723" s="153" t="s">
        <v>4661</v>
      </c>
      <c r="B1723" s="153"/>
      <c r="C1723" s="100"/>
      <c r="D1723" s="68"/>
      <c r="AM1723"/>
      <c r="BO1723" s="154" t="s">
        <v>6627</v>
      </c>
      <c r="BP1723" s="154" t="s">
        <v>3512</v>
      </c>
      <c r="BQ1723" s="110" t="s">
        <v>5440</v>
      </c>
      <c r="BR1723" s="110" t="s">
        <v>5440</v>
      </c>
      <c r="BS1723" s="110" t="s">
        <v>5440</v>
      </c>
      <c r="BT1723" s="110" t="s">
        <v>5440</v>
      </c>
      <c r="BU1723" s="110" t="s">
        <v>5440</v>
      </c>
      <c r="BV1723" s="110" t="s">
        <v>5440</v>
      </c>
      <c r="BW1723" s="110" t="s">
        <v>5832</v>
      </c>
      <c r="BX1723" s="110" t="s">
        <v>14</v>
      </c>
      <c r="BY1723" s="110" t="e">
        <f>VLOOKUP(BO1723,#REF!,10,0)</f>
        <v>#REF!</v>
      </c>
      <c r="BZ1723" s="110"/>
    </row>
    <row r="1724" spans="1:78" x14ac:dyDescent="0.2">
      <c r="A1724" s="153" t="s">
        <v>4663</v>
      </c>
      <c r="B1724" s="153"/>
      <c r="C1724" s="100"/>
      <c r="D1724" s="68"/>
      <c r="AM1724"/>
      <c r="BO1724" s="154" t="s">
        <v>905</v>
      </c>
      <c r="BP1724" s="154" t="s">
        <v>3512</v>
      </c>
      <c r="BQ1724" s="110" t="s">
        <v>5440</v>
      </c>
      <c r="BR1724" s="110" t="s">
        <v>5440</v>
      </c>
      <c r="BS1724" s="110" t="s">
        <v>5440</v>
      </c>
      <c r="BT1724" s="110" t="s">
        <v>5440</v>
      </c>
      <c r="BU1724" s="110" t="s">
        <v>5440</v>
      </c>
      <c r="BV1724" s="110" t="s">
        <v>5440</v>
      </c>
      <c r="BW1724" s="110" t="s">
        <v>5832</v>
      </c>
      <c r="BX1724" s="110" t="s">
        <v>14</v>
      </c>
      <c r="BY1724" s="110" t="e">
        <f>VLOOKUP(BO1724,#REF!,10,0)</f>
        <v>#REF!</v>
      </c>
      <c r="BZ1724" s="110"/>
    </row>
    <row r="1725" spans="1:78" x14ac:dyDescent="0.2">
      <c r="A1725" s="153" t="s">
        <v>4665</v>
      </c>
      <c r="B1725" s="153"/>
      <c r="C1725" s="100"/>
      <c r="D1725" s="68"/>
      <c r="AM1725"/>
      <c r="BO1725" s="154" t="s">
        <v>2126</v>
      </c>
      <c r="BP1725" s="154" t="s">
        <v>3512</v>
      </c>
      <c r="BQ1725" s="110" t="s">
        <v>5440</v>
      </c>
      <c r="BR1725" s="110" t="s">
        <v>5440</v>
      </c>
      <c r="BS1725" s="110" t="s">
        <v>5440</v>
      </c>
      <c r="BT1725" s="110" t="s">
        <v>5440</v>
      </c>
      <c r="BU1725" s="110" t="s">
        <v>5440</v>
      </c>
      <c r="BV1725" s="110" t="s">
        <v>5440</v>
      </c>
      <c r="BW1725" s="110" t="s">
        <v>5832</v>
      </c>
      <c r="BX1725" s="110" t="s">
        <v>14</v>
      </c>
      <c r="BY1725" s="110" t="e">
        <f>VLOOKUP(BO1725,#REF!,10,0)</f>
        <v>#REF!</v>
      </c>
      <c r="BZ1725" s="110"/>
    </row>
    <row r="1726" spans="1:78" x14ac:dyDescent="0.2">
      <c r="A1726" s="153" t="s">
        <v>4668</v>
      </c>
      <c r="B1726" s="153"/>
      <c r="C1726" s="100"/>
      <c r="D1726" s="68"/>
      <c r="AM1726"/>
      <c r="BO1726" s="154" t="s">
        <v>1550</v>
      </c>
      <c r="BP1726" s="154" t="s">
        <v>3512</v>
      </c>
      <c r="BQ1726" s="110" t="s">
        <v>5440</v>
      </c>
      <c r="BR1726" s="110" t="s">
        <v>5440</v>
      </c>
      <c r="BS1726" s="110" t="s">
        <v>5440</v>
      </c>
      <c r="BT1726" s="110" t="s">
        <v>5440</v>
      </c>
      <c r="BU1726" s="110" t="s">
        <v>5440</v>
      </c>
      <c r="BV1726" s="110" t="s">
        <v>5440</v>
      </c>
      <c r="BW1726" s="110" t="s">
        <v>5832</v>
      </c>
      <c r="BX1726" s="110" t="s">
        <v>14</v>
      </c>
      <c r="BY1726" s="110" t="e">
        <f>VLOOKUP(BO1726,#REF!,10,0)</f>
        <v>#REF!</v>
      </c>
      <c r="BZ1726" s="110"/>
    </row>
    <row r="1727" spans="1:78" x14ac:dyDescent="0.2">
      <c r="A1727" s="153" t="s">
        <v>4671</v>
      </c>
      <c r="B1727" s="153"/>
      <c r="C1727" s="100"/>
      <c r="D1727" s="68"/>
      <c r="AM1727"/>
      <c r="BO1727" s="154" t="s">
        <v>1609</v>
      </c>
      <c r="BP1727" s="154" t="s">
        <v>3512</v>
      </c>
      <c r="BQ1727" s="110" t="s">
        <v>5440</v>
      </c>
      <c r="BR1727" s="110" t="s">
        <v>5440</v>
      </c>
      <c r="BS1727" s="110" t="s">
        <v>5440</v>
      </c>
      <c r="BT1727" s="110" t="s">
        <v>5440</v>
      </c>
      <c r="BU1727" s="110" t="s">
        <v>5440</v>
      </c>
      <c r="BV1727" s="110" t="s">
        <v>5440</v>
      </c>
      <c r="BW1727" s="110" t="s">
        <v>5832</v>
      </c>
      <c r="BX1727" s="110" t="s">
        <v>14</v>
      </c>
      <c r="BY1727" s="110" t="e">
        <f>VLOOKUP(BO1727,#REF!,10,0)</f>
        <v>#REF!</v>
      </c>
      <c r="BZ1727" s="110"/>
    </row>
    <row r="1728" spans="1:78" x14ac:dyDescent="0.2">
      <c r="A1728" s="153" t="s">
        <v>4673</v>
      </c>
      <c r="B1728" s="153"/>
      <c r="C1728" s="100"/>
      <c r="D1728" s="68"/>
      <c r="AM1728"/>
      <c r="BO1728" s="154" t="s">
        <v>1590</v>
      </c>
      <c r="BP1728" s="154" t="s">
        <v>3512</v>
      </c>
      <c r="BQ1728" s="110" t="s">
        <v>5440</v>
      </c>
      <c r="BR1728" s="110" t="s">
        <v>5440</v>
      </c>
      <c r="BS1728" s="110" t="s">
        <v>5440</v>
      </c>
      <c r="BT1728" s="110" t="s">
        <v>5440</v>
      </c>
      <c r="BU1728" s="110" t="s">
        <v>5440</v>
      </c>
      <c r="BV1728" s="110" t="s">
        <v>5440</v>
      </c>
      <c r="BW1728" s="110" t="s">
        <v>5832</v>
      </c>
      <c r="BX1728" s="110" t="s">
        <v>14</v>
      </c>
      <c r="BY1728" s="110" t="e">
        <f>VLOOKUP(BO1728,#REF!,10,0)</f>
        <v>#REF!</v>
      </c>
      <c r="BZ1728" s="110"/>
    </row>
    <row r="1729" spans="1:78" x14ac:dyDescent="0.2">
      <c r="A1729" s="153" t="s">
        <v>4675</v>
      </c>
      <c r="B1729" s="153"/>
      <c r="C1729" s="100"/>
      <c r="D1729" s="68"/>
      <c r="AM1729"/>
      <c r="BO1729" s="154" t="s">
        <v>2112</v>
      </c>
      <c r="BP1729" s="154" t="s">
        <v>3512</v>
      </c>
      <c r="BQ1729" s="110" t="s">
        <v>5440</v>
      </c>
      <c r="BR1729" s="110" t="s">
        <v>5440</v>
      </c>
      <c r="BS1729" s="110" t="s">
        <v>5440</v>
      </c>
      <c r="BT1729" s="110" t="s">
        <v>5440</v>
      </c>
      <c r="BU1729" s="110" t="s">
        <v>5440</v>
      </c>
      <c r="BV1729" s="110" t="s">
        <v>5440</v>
      </c>
      <c r="BW1729" s="110" t="s">
        <v>5832</v>
      </c>
      <c r="BX1729" s="110" t="s">
        <v>14</v>
      </c>
      <c r="BY1729" s="110" t="e">
        <f>VLOOKUP(BO1729,#REF!,10,0)</f>
        <v>#REF!</v>
      </c>
      <c r="BZ1729" s="110"/>
    </row>
    <row r="1730" spans="1:78" x14ac:dyDescent="0.2">
      <c r="A1730" s="153" t="s">
        <v>4677</v>
      </c>
      <c r="B1730" s="153"/>
      <c r="C1730" s="100"/>
      <c r="D1730" s="68"/>
      <c r="AM1730"/>
      <c r="BO1730" s="154" t="s">
        <v>6012</v>
      </c>
      <c r="BP1730" s="154" t="s">
        <v>3512</v>
      </c>
      <c r="BQ1730" s="110" t="s">
        <v>5440</v>
      </c>
      <c r="BR1730" s="110" t="s">
        <v>5832</v>
      </c>
      <c r="BS1730" s="110" t="s">
        <v>5440</v>
      </c>
      <c r="BT1730" s="110" t="s">
        <v>5440</v>
      </c>
      <c r="BU1730" s="110" t="s">
        <v>5440</v>
      </c>
      <c r="BV1730" s="110" t="s">
        <v>5440</v>
      </c>
      <c r="BW1730" s="110" t="s">
        <v>5440</v>
      </c>
      <c r="BX1730" s="110" t="s">
        <v>14</v>
      </c>
      <c r="BY1730" s="110" t="e">
        <f>VLOOKUP(BO1730,#REF!,10,0)</f>
        <v>#REF!</v>
      </c>
      <c r="BZ1730" s="110"/>
    </row>
    <row r="1731" spans="1:78" x14ac:dyDescent="0.2">
      <c r="A1731" s="153" t="s">
        <v>4680</v>
      </c>
      <c r="B1731" s="153"/>
      <c r="C1731" s="100"/>
      <c r="D1731" s="68"/>
      <c r="AM1731"/>
      <c r="BO1731" s="154" t="s">
        <v>1593</v>
      </c>
      <c r="BP1731" s="154" t="s">
        <v>3512</v>
      </c>
      <c r="BQ1731" s="110" t="s">
        <v>5440</v>
      </c>
      <c r="BR1731" s="110" t="s">
        <v>5440</v>
      </c>
      <c r="BS1731" s="110" t="s">
        <v>5440</v>
      </c>
      <c r="BT1731" s="110" t="s">
        <v>5440</v>
      </c>
      <c r="BU1731" s="110" t="s">
        <v>5440</v>
      </c>
      <c r="BV1731" s="110" t="s">
        <v>5440</v>
      </c>
      <c r="BW1731" s="110" t="s">
        <v>5832</v>
      </c>
      <c r="BX1731" s="110" t="s">
        <v>14</v>
      </c>
      <c r="BY1731" s="110" t="e">
        <f>VLOOKUP(BO1731,#REF!,10,0)</f>
        <v>#REF!</v>
      </c>
      <c r="BZ1731" s="110"/>
    </row>
    <row r="1732" spans="1:78" x14ac:dyDescent="0.2">
      <c r="A1732" s="153" t="s">
        <v>4683</v>
      </c>
      <c r="B1732" s="153"/>
      <c r="C1732" s="100"/>
      <c r="D1732" s="68"/>
      <c r="AM1732"/>
      <c r="BO1732" s="154" t="s">
        <v>699</v>
      </c>
      <c r="BP1732" s="154" t="s">
        <v>3512</v>
      </c>
      <c r="BQ1732" s="110" t="s">
        <v>5440</v>
      </c>
      <c r="BR1732" s="110" t="s">
        <v>5440</v>
      </c>
      <c r="BS1732" s="110" t="s">
        <v>5440</v>
      </c>
      <c r="BT1732" s="110" t="s">
        <v>5440</v>
      </c>
      <c r="BU1732" s="110" t="s">
        <v>5440</v>
      </c>
      <c r="BV1732" s="110" t="s">
        <v>5440</v>
      </c>
      <c r="BW1732" s="110" t="s">
        <v>5832</v>
      </c>
      <c r="BX1732" s="110" t="s">
        <v>14</v>
      </c>
      <c r="BY1732" s="110" t="e">
        <f>VLOOKUP(BO1732,#REF!,10,0)</f>
        <v>#REF!</v>
      </c>
      <c r="BZ1732" s="110"/>
    </row>
    <row r="1733" spans="1:78" x14ac:dyDescent="0.2">
      <c r="A1733" s="153" t="s">
        <v>4686</v>
      </c>
      <c r="B1733" s="153"/>
      <c r="C1733" s="100"/>
      <c r="D1733" s="68"/>
      <c r="AM1733"/>
      <c r="BO1733" s="154" t="s">
        <v>6628</v>
      </c>
      <c r="BP1733" s="154" t="s">
        <v>3512</v>
      </c>
      <c r="BQ1733" s="110" t="s">
        <v>5440</v>
      </c>
      <c r="BR1733" s="110" t="s">
        <v>5440</v>
      </c>
      <c r="BS1733" s="110" t="s">
        <v>5440</v>
      </c>
      <c r="BT1733" s="110" t="s">
        <v>5440</v>
      </c>
      <c r="BU1733" s="110" t="s">
        <v>5832</v>
      </c>
      <c r="BV1733" s="110" t="s">
        <v>5440</v>
      </c>
      <c r="BW1733" s="110" t="s">
        <v>5440</v>
      </c>
      <c r="BX1733" s="110" t="s">
        <v>14</v>
      </c>
      <c r="BY1733" s="110" t="e">
        <f>VLOOKUP(BO1733,#REF!,10,0)</f>
        <v>#REF!</v>
      </c>
      <c r="BZ1733" s="149"/>
    </row>
    <row r="1734" spans="1:78" x14ac:dyDescent="0.2">
      <c r="A1734" s="153" t="s">
        <v>4689</v>
      </c>
      <c r="B1734" s="153"/>
      <c r="C1734" s="100"/>
      <c r="D1734" s="68"/>
      <c r="AM1734"/>
      <c r="BO1734" s="154" t="s">
        <v>1544</v>
      </c>
      <c r="BP1734" s="154" t="s">
        <v>3512</v>
      </c>
      <c r="BQ1734" s="110" t="s">
        <v>5440</v>
      </c>
      <c r="BR1734" s="110" t="s">
        <v>5440</v>
      </c>
      <c r="BS1734" s="110" t="s">
        <v>5440</v>
      </c>
      <c r="BT1734" s="110" t="s">
        <v>5440</v>
      </c>
      <c r="BU1734" s="110" t="s">
        <v>5440</v>
      </c>
      <c r="BV1734" s="110" t="s">
        <v>5440</v>
      </c>
      <c r="BW1734" s="110" t="s">
        <v>5832</v>
      </c>
      <c r="BX1734" s="110" t="s">
        <v>14</v>
      </c>
      <c r="BY1734" s="110" t="e">
        <f>VLOOKUP(BO1734,#REF!,10,0)</f>
        <v>#REF!</v>
      </c>
      <c r="BZ1734" s="110"/>
    </row>
    <row r="1735" spans="1:78" x14ac:dyDescent="0.2">
      <c r="A1735" s="153" t="s">
        <v>4692</v>
      </c>
      <c r="B1735" s="153"/>
      <c r="C1735" s="100"/>
      <c r="D1735" s="68"/>
      <c r="AM1735"/>
      <c r="BO1735" s="154" t="s">
        <v>6014</v>
      </c>
      <c r="BP1735" s="154" t="s">
        <v>3512</v>
      </c>
      <c r="BQ1735" s="110" t="s">
        <v>5440</v>
      </c>
      <c r="BR1735" s="110" t="s">
        <v>5832</v>
      </c>
      <c r="BS1735" s="110" t="s">
        <v>5440</v>
      </c>
      <c r="BT1735" s="110" t="s">
        <v>5440</v>
      </c>
      <c r="BU1735" s="110" t="s">
        <v>5440</v>
      </c>
      <c r="BV1735" s="110" t="s">
        <v>5440</v>
      </c>
      <c r="BW1735" s="110" t="s">
        <v>5440</v>
      </c>
      <c r="BX1735" s="110" t="s">
        <v>14</v>
      </c>
      <c r="BY1735" s="110" t="e">
        <f>VLOOKUP(BO1735,#REF!,10,0)</f>
        <v>#REF!</v>
      </c>
      <c r="BZ1735" s="110"/>
    </row>
    <row r="1736" spans="1:78" x14ac:dyDescent="0.2">
      <c r="A1736" s="153" t="s">
        <v>4694</v>
      </c>
      <c r="B1736" s="153"/>
      <c r="C1736" s="100"/>
      <c r="D1736" s="68"/>
      <c r="AM1736"/>
      <c r="BO1736" s="154" t="s">
        <v>6629</v>
      </c>
      <c r="BP1736" s="154" t="s">
        <v>3512</v>
      </c>
      <c r="BQ1736" s="110" t="s">
        <v>5440</v>
      </c>
      <c r="BR1736" s="110" t="s">
        <v>5440</v>
      </c>
      <c r="BS1736" s="110" t="s">
        <v>5440</v>
      </c>
      <c r="BT1736" s="110" t="s">
        <v>5440</v>
      </c>
      <c r="BU1736" s="110" t="s">
        <v>5440</v>
      </c>
      <c r="BV1736" s="110" t="s">
        <v>5440</v>
      </c>
      <c r="BW1736" s="110" t="s">
        <v>5832</v>
      </c>
      <c r="BX1736" s="110" t="s">
        <v>14</v>
      </c>
      <c r="BY1736" s="110" t="e">
        <f>VLOOKUP(BO1736,#REF!,10,0)</f>
        <v>#REF!</v>
      </c>
      <c r="BZ1736" s="110"/>
    </row>
    <row r="1737" spans="1:78" x14ac:dyDescent="0.2">
      <c r="A1737" s="153" t="s">
        <v>4697</v>
      </c>
      <c r="B1737" s="153"/>
      <c r="C1737" s="100"/>
      <c r="D1737" s="68"/>
      <c r="AM1737"/>
      <c r="BO1737" s="154" t="s">
        <v>2114</v>
      </c>
      <c r="BP1737" s="154" t="s">
        <v>3512</v>
      </c>
      <c r="BQ1737" s="110" t="s">
        <v>5440</v>
      </c>
      <c r="BR1737" s="110" t="s">
        <v>5440</v>
      </c>
      <c r="BS1737" s="110" t="s">
        <v>5440</v>
      </c>
      <c r="BT1737" s="110" t="s">
        <v>5440</v>
      </c>
      <c r="BU1737" s="110" t="s">
        <v>5440</v>
      </c>
      <c r="BV1737" s="110" t="s">
        <v>5440</v>
      </c>
      <c r="BW1737" s="110" t="s">
        <v>5832</v>
      </c>
      <c r="BX1737" s="110" t="s">
        <v>14</v>
      </c>
      <c r="BY1737" s="110" t="e">
        <f>VLOOKUP(BO1737,#REF!,10,0)</f>
        <v>#REF!</v>
      </c>
      <c r="BZ1737" s="110"/>
    </row>
    <row r="1738" spans="1:78" x14ac:dyDescent="0.2">
      <c r="A1738" s="153" t="s">
        <v>4699</v>
      </c>
      <c r="B1738" s="153"/>
      <c r="C1738" s="100"/>
      <c r="D1738" s="68"/>
      <c r="AM1738"/>
      <c r="BO1738" s="154" t="s">
        <v>3017</v>
      </c>
      <c r="BP1738" s="154" t="s">
        <v>3512</v>
      </c>
      <c r="BQ1738" s="110" t="s">
        <v>5440</v>
      </c>
      <c r="BR1738" s="110" t="s">
        <v>5440</v>
      </c>
      <c r="BS1738" s="110" t="s">
        <v>5440</v>
      </c>
      <c r="BT1738" s="110" t="s">
        <v>5440</v>
      </c>
      <c r="BU1738" s="110" t="s">
        <v>5440</v>
      </c>
      <c r="BV1738" s="110" t="s">
        <v>5440</v>
      </c>
      <c r="BW1738" s="110" t="s">
        <v>5832</v>
      </c>
      <c r="BX1738" s="110" t="s">
        <v>14</v>
      </c>
      <c r="BY1738" s="110" t="e">
        <f>VLOOKUP(BO1738,#REF!,10,0)</f>
        <v>#REF!</v>
      </c>
      <c r="BZ1738" s="110"/>
    </row>
    <row r="1739" spans="1:78" x14ac:dyDescent="0.2">
      <c r="A1739" s="153" t="s">
        <v>4701</v>
      </c>
      <c r="B1739" s="153"/>
      <c r="C1739" s="100"/>
      <c r="D1739" s="68"/>
      <c r="AM1739"/>
      <c r="BO1739" s="154" t="s">
        <v>6015</v>
      </c>
      <c r="BP1739" s="154" t="s">
        <v>3512</v>
      </c>
      <c r="BQ1739" s="110" t="s">
        <v>5440</v>
      </c>
      <c r="BR1739" s="110" t="s">
        <v>5832</v>
      </c>
      <c r="BS1739" s="110" t="s">
        <v>5440</v>
      </c>
      <c r="BT1739" s="110" t="s">
        <v>5440</v>
      </c>
      <c r="BU1739" s="110" t="s">
        <v>5440</v>
      </c>
      <c r="BV1739" s="110" t="s">
        <v>5440</v>
      </c>
      <c r="BW1739" s="110" t="s">
        <v>5440</v>
      </c>
      <c r="BX1739" s="110" t="s">
        <v>14</v>
      </c>
      <c r="BY1739" s="110" t="e">
        <f>VLOOKUP(BO1739,#REF!,10,0)</f>
        <v>#REF!</v>
      </c>
      <c r="BZ1739" s="110"/>
    </row>
    <row r="1740" spans="1:78" x14ac:dyDescent="0.2">
      <c r="A1740" s="153" t="s">
        <v>4704</v>
      </c>
      <c r="B1740" s="153"/>
      <c r="C1740" s="100"/>
      <c r="D1740" s="68"/>
      <c r="AM1740"/>
      <c r="BO1740" s="154" t="s">
        <v>5155</v>
      </c>
      <c r="BP1740" s="154" t="s">
        <v>3512</v>
      </c>
      <c r="BQ1740" s="110" t="s">
        <v>5440</v>
      </c>
      <c r="BR1740" s="110" t="s">
        <v>5440</v>
      </c>
      <c r="BS1740" s="110" t="s">
        <v>5440</v>
      </c>
      <c r="BT1740" s="110" t="s">
        <v>5440</v>
      </c>
      <c r="BU1740" s="110" t="s">
        <v>5440</v>
      </c>
      <c r="BV1740" s="110" t="s">
        <v>5440</v>
      </c>
      <c r="BW1740" s="110" t="s">
        <v>5832</v>
      </c>
      <c r="BX1740" s="110" t="s">
        <v>14</v>
      </c>
      <c r="BY1740" s="110" t="e">
        <f>VLOOKUP(BO1740,#REF!,10,0)</f>
        <v>#REF!</v>
      </c>
      <c r="BZ1740" s="110"/>
    </row>
    <row r="1741" spans="1:78" x14ac:dyDescent="0.2">
      <c r="A1741" s="153" t="s">
        <v>4706</v>
      </c>
      <c r="B1741" s="153"/>
      <c r="C1741" s="100"/>
      <c r="D1741" s="68"/>
      <c r="AM1741"/>
      <c r="BO1741" s="154" t="s">
        <v>3982</v>
      </c>
      <c r="BP1741" s="154" t="s">
        <v>3512</v>
      </c>
      <c r="BQ1741" s="110" t="s">
        <v>5440</v>
      </c>
      <c r="BR1741" s="110" t="s">
        <v>5440</v>
      </c>
      <c r="BS1741" s="110" t="s">
        <v>5440</v>
      </c>
      <c r="BT1741" s="110" t="s">
        <v>5440</v>
      </c>
      <c r="BU1741" s="110" t="s">
        <v>5440</v>
      </c>
      <c r="BV1741" s="110" t="s">
        <v>5440</v>
      </c>
      <c r="BW1741" s="110" t="s">
        <v>5832</v>
      </c>
      <c r="BX1741" s="110" t="s">
        <v>14</v>
      </c>
      <c r="BY1741" s="110" t="e">
        <f>VLOOKUP(BO1741,#REF!,10,0)</f>
        <v>#REF!</v>
      </c>
      <c r="BZ1741" s="110"/>
    </row>
    <row r="1742" spans="1:78" x14ac:dyDescent="0.2">
      <c r="A1742" s="153" t="s">
        <v>4708</v>
      </c>
      <c r="B1742" s="153"/>
      <c r="C1742" s="100"/>
      <c r="D1742" s="68"/>
      <c r="AM1742"/>
      <c r="BO1742" s="154" t="s">
        <v>2467</v>
      </c>
      <c r="BP1742" s="154" t="s">
        <v>3512</v>
      </c>
      <c r="BQ1742" s="110" t="s">
        <v>5440</v>
      </c>
      <c r="BR1742" s="110" t="s">
        <v>5440</v>
      </c>
      <c r="BS1742" s="110" t="s">
        <v>5440</v>
      </c>
      <c r="BT1742" s="110" t="s">
        <v>5440</v>
      </c>
      <c r="BU1742" s="110" t="s">
        <v>5440</v>
      </c>
      <c r="BV1742" s="110" t="s">
        <v>5440</v>
      </c>
      <c r="BW1742" s="110" t="s">
        <v>5832</v>
      </c>
      <c r="BX1742" s="110" t="s">
        <v>14</v>
      </c>
      <c r="BY1742" s="110" t="e">
        <f>VLOOKUP(BO1742,#REF!,10,0)</f>
        <v>#REF!</v>
      </c>
      <c r="BZ1742" s="110"/>
    </row>
    <row r="1743" spans="1:78" x14ac:dyDescent="0.2">
      <c r="A1743" s="153" t="s">
        <v>4711</v>
      </c>
      <c r="B1743" s="153"/>
      <c r="C1743" s="100"/>
      <c r="D1743" s="68"/>
      <c r="AM1743"/>
      <c r="BO1743" s="154" t="s">
        <v>6630</v>
      </c>
      <c r="BP1743" s="154" t="s">
        <v>3512</v>
      </c>
      <c r="BQ1743" s="110" t="s">
        <v>5440</v>
      </c>
      <c r="BR1743" s="110" t="s">
        <v>5440</v>
      </c>
      <c r="BS1743" s="110" t="s">
        <v>5440</v>
      </c>
      <c r="BT1743" s="110" t="s">
        <v>5440</v>
      </c>
      <c r="BU1743" s="110" t="s">
        <v>5440</v>
      </c>
      <c r="BV1743" s="110" t="s">
        <v>5440</v>
      </c>
      <c r="BW1743" s="110" t="s">
        <v>5832</v>
      </c>
      <c r="BX1743" s="110" t="s">
        <v>14</v>
      </c>
      <c r="BY1743" s="110" t="e">
        <f>VLOOKUP(BO1743,#REF!,10,0)</f>
        <v>#REF!</v>
      </c>
      <c r="BZ1743" s="110"/>
    </row>
    <row r="1744" spans="1:78" x14ac:dyDescent="0.2">
      <c r="A1744" s="153" t="s">
        <v>4714</v>
      </c>
      <c r="B1744" s="153"/>
      <c r="C1744" s="100"/>
      <c r="D1744" s="68"/>
      <c r="AM1744"/>
      <c r="BO1744" s="154" t="s">
        <v>6631</v>
      </c>
      <c r="BP1744" s="154" t="s">
        <v>3512</v>
      </c>
      <c r="BQ1744" s="110" t="s">
        <v>5440</v>
      </c>
      <c r="BR1744" s="110" t="s">
        <v>5440</v>
      </c>
      <c r="BS1744" s="110" t="s">
        <v>5440</v>
      </c>
      <c r="BT1744" s="110" t="s">
        <v>5440</v>
      </c>
      <c r="BU1744" s="110" t="s">
        <v>5440</v>
      </c>
      <c r="BV1744" s="110" t="s">
        <v>5832</v>
      </c>
      <c r="BW1744" s="110" t="s">
        <v>5440</v>
      </c>
      <c r="BX1744" s="110" t="s">
        <v>14</v>
      </c>
      <c r="BY1744" s="110" t="e">
        <f>VLOOKUP(BO1744,#REF!,10,0)</f>
        <v>#REF!</v>
      </c>
      <c r="BZ1744" s="149"/>
    </row>
    <row r="1745" spans="1:78" x14ac:dyDescent="0.2">
      <c r="A1745" s="153" t="s">
        <v>4717</v>
      </c>
      <c r="B1745" s="153"/>
      <c r="C1745" s="100"/>
      <c r="D1745" s="68"/>
      <c r="AM1745"/>
      <c r="BO1745" s="154" t="s">
        <v>4035</v>
      </c>
      <c r="BP1745" s="154" t="s">
        <v>3512</v>
      </c>
      <c r="BQ1745" s="110" t="s">
        <v>5440</v>
      </c>
      <c r="BR1745" s="110" t="s">
        <v>5440</v>
      </c>
      <c r="BS1745" s="110" t="s">
        <v>5440</v>
      </c>
      <c r="BT1745" s="110" t="s">
        <v>5440</v>
      </c>
      <c r="BU1745" s="110" t="s">
        <v>5440</v>
      </c>
      <c r="BV1745" s="110" t="s">
        <v>5440</v>
      </c>
      <c r="BW1745" s="110" t="s">
        <v>5832</v>
      </c>
      <c r="BX1745" s="110" t="s">
        <v>14</v>
      </c>
      <c r="BY1745" s="110" t="e">
        <f>VLOOKUP(BO1745,#REF!,10,0)</f>
        <v>#REF!</v>
      </c>
      <c r="BZ1745" s="110"/>
    </row>
    <row r="1746" spans="1:78" x14ac:dyDescent="0.2">
      <c r="A1746" s="153" t="s">
        <v>4719</v>
      </c>
      <c r="B1746" s="153"/>
      <c r="C1746" s="100"/>
      <c r="D1746" s="68"/>
      <c r="AM1746"/>
      <c r="BO1746" s="154" t="s">
        <v>6017</v>
      </c>
      <c r="BP1746" s="154" t="s">
        <v>3512</v>
      </c>
      <c r="BQ1746" s="110" t="s">
        <v>5440</v>
      </c>
      <c r="BR1746" s="110" t="s">
        <v>5832</v>
      </c>
      <c r="BS1746" s="110" t="s">
        <v>5440</v>
      </c>
      <c r="BT1746" s="110" t="s">
        <v>5440</v>
      </c>
      <c r="BU1746" s="110" t="s">
        <v>5440</v>
      </c>
      <c r="BV1746" s="110" t="s">
        <v>5440</v>
      </c>
      <c r="BW1746" s="110" t="s">
        <v>5440</v>
      </c>
      <c r="BX1746" s="110" t="s">
        <v>14</v>
      </c>
      <c r="BY1746" s="110" t="e">
        <f>VLOOKUP(BO1746,#REF!,10,0)</f>
        <v>#REF!</v>
      </c>
      <c r="BZ1746" s="110"/>
    </row>
    <row r="1747" spans="1:78" x14ac:dyDescent="0.2">
      <c r="A1747" s="153" t="s">
        <v>4721</v>
      </c>
      <c r="B1747" s="153"/>
      <c r="C1747" s="100"/>
      <c r="D1747" s="68"/>
      <c r="AM1747"/>
      <c r="BO1747" s="154" t="s">
        <v>2744</v>
      </c>
      <c r="BP1747" s="154" t="s">
        <v>3512</v>
      </c>
      <c r="BQ1747" s="110" t="s">
        <v>5440</v>
      </c>
      <c r="BR1747" s="110" t="s">
        <v>5440</v>
      </c>
      <c r="BS1747" s="110" t="s">
        <v>5440</v>
      </c>
      <c r="BT1747" s="110" t="s">
        <v>5440</v>
      </c>
      <c r="BU1747" s="110" t="s">
        <v>5440</v>
      </c>
      <c r="BV1747" s="110" t="s">
        <v>5440</v>
      </c>
      <c r="BW1747" s="110" t="s">
        <v>5832</v>
      </c>
      <c r="BX1747" s="110" t="s">
        <v>14</v>
      </c>
      <c r="BY1747" s="110" t="e">
        <f>VLOOKUP(BO1747,#REF!,10,0)</f>
        <v>#REF!</v>
      </c>
      <c r="BZ1747" s="110"/>
    </row>
    <row r="1748" spans="1:78" x14ac:dyDescent="0.2">
      <c r="A1748" s="153" t="s">
        <v>4724</v>
      </c>
      <c r="B1748" s="153"/>
      <c r="C1748" s="100"/>
      <c r="D1748" s="68"/>
      <c r="AM1748"/>
      <c r="BO1748" s="154" t="s">
        <v>6019</v>
      </c>
      <c r="BP1748" s="154" t="s">
        <v>3512</v>
      </c>
      <c r="BQ1748" s="110" t="s">
        <v>5440</v>
      </c>
      <c r="BR1748" s="110" t="s">
        <v>5832</v>
      </c>
      <c r="BS1748" s="110" t="s">
        <v>5440</v>
      </c>
      <c r="BT1748" s="110" t="s">
        <v>5440</v>
      </c>
      <c r="BU1748" s="110" t="s">
        <v>5440</v>
      </c>
      <c r="BV1748" s="110" t="s">
        <v>5440</v>
      </c>
      <c r="BW1748" s="110" t="s">
        <v>5440</v>
      </c>
      <c r="BX1748" s="110" t="s">
        <v>14</v>
      </c>
      <c r="BY1748" s="110" t="e">
        <f>VLOOKUP(BO1748,#REF!,10,0)</f>
        <v>#REF!</v>
      </c>
      <c r="BZ1748" s="110"/>
    </row>
    <row r="1749" spans="1:78" x14ac:dyDescent="0.2">
      <c r="A1749" s="153" t="s">
        <v>4726</v>
      </c>
      <c r="B1749" s="153"/>
      <c r="C1749" s="100"/>
      <c r="D1749" s="68"/>
      <c r="AM1749"/>
      <c r="BO1749" s="154" t="s">
        <v>6632</v>
      </c>
      <c r="BP1749" s="154" t="s">
        <v>3512</v>
      </c>
      <c r="BQ1749" s="110" t="s">
        <v>5440</v>
      </c>
      <c r="BR1749" s="110" t="s">
        <v>5440</v>
      </c>
      <c r="BS1749" s="110" t="s">
        <v>5440</v>
      </c>
      <c r="BT1749" s="110" t="s">
        <v>5440</v>
      </c>
      <c r="BU1749" s="110" t="s">
        <v>5440</v>
      </c>
      <c r="BV1749" s="110" t="s">
        <v>5440</v>
      </c>
      <c r="BW1749" s="110" t="s">
        <v>5832</v>
      </c>
      <c r="BX1749" s="110" t="s">
        <v>14</v>
      </c>
      <c r="BY1749" s="110" t="e">
        <f>VLOOKUP(BO1749,#REF!,10,0)</f>
        <v>#REF!</v>
      </c>
      <c r="BZ1749" s="110"/>
    </row>
    <row r="1750" spans="1:78" x14ac:dyDescent="0.2">
      <c r="A1750" s="153" t="s">
        <v>4729</v>
      </c>
      <c r="B1750" s="153"/>
      <c r="C1750" s="100"/>
      <c r="D1750" s="68"/>
      <c r="AM1750"/>
      <c r="BO1750" s="154" t="s">
        <v>6633</v>
      </c>
      <c r="BP1750" s="154" t="s">
        <v>5832</v>
      </c>
      <c r="BQ1750" s="110" t="s">
        <v>5440</v>
      </c>
      <c r="BR1750" s="110" t="s">
        <v>5440</v>
      </c>
      <c r="BS1750" s="110" t="s">
        <v>5440</v>
      </c>
      <c r="BT1750" s="110" t="s">
        <v>5440</v>
      </c>
      <c r="BU1750" s="110" t="s">
        <v>5440</v>
      </c>
      <c r="BV1750" s="110" t="s">
        <v>5440</v>
      </c>
      <c r="BW1750" s="110" t="s">
        <v>5832</v>
      </c>
      <c r="BX1750" s="110" t="s">
        <v>14</v>
      </c>
      <c r="BY1750" s="110" t="e">
        <f>VLOOKUP(BO1750,#REF!,10,0)</f>
        <v>#REF!</v>
      </c>
      <c r="BZ1750" s="110"/>
    </row>
    <row r="1751" spans="1:78" x14ac:dyDescent="0.2">
      <c r="A1751" s="153" t="s">
        <v>4732</v>
      </c>
      <c r="B1751" s="153"/>
      <c r="C1751" s="100"/>
      <c r="D1751" s="68"/>
      <c r="AM1751"/>
      <c r="BO1751" s="154" t="s">
        <v>1717</v>
      </c>
      <c r="BP1751" s="154" t="s">
        <v>3512</v>
      </c>
      <c r="BQ1751" s="110" t="s">
        <v>5440</v>
      </c>
      <c r="BR1751" s="110" t="s">
        <v>5440</v>
      </c>
      <c r="BS1751" s="110" t="s">
        <v>5440</v>
      </c>
      <c r="BT1751" s="110" t="s">
        <v>5440</v>
      </c>
      <c r="BU1751" s="110" t="s">
        <v>5440</v>
      </c>
      <c r="BV1751" s="110" t="s">
        <v>5440</v>
      </c>
      <c r="BW1751" s="110" t="s">
        <v>5832</v>
      </c>
      <c r="BX1751" s="110" t="s">
        <v>14</v>
      </c>
      <c r="BY1751" s="110" t="e">
        <f>VLOOKUP(BO1751,#REF!,10,0)</f>
        <v>#REF!</v>
      </c>
      <c r="BZ1751" s="110"/>
    </row>
    <row r="1752" spans="1:78" x14ac:dyDescent="0.2">
      <c r="A1752" s="153" t="s">
        <v>4735</v>
      </c>
      <c r="B1752" s="153"/>
      <c r="C1752" s="100"/>
      <c r="D1752" s="68"/>
      <c r="AM1752"/>
      <c r="BO1752" s="154" t="s">
        <v>6634</v>
      </c>
      <c r="BP1752" s="154" t="s">
        <v>3512</v>
      </c>
      <c r="BQ1752" s="110" t="s">
        <v>5440</v>
      </c>
      <c r="BR1752" s="110" t="s">
        <v>5440</v>
      </c>
      <c r="BS1752" s="110" t="s">
        <v>5440</v>
      </c>
      <c r="BT1752" s="110" t="s">
        <v>5440</v>
      </c>
      <c r="BU1752" s="110" t="s">
        <v>5440</v>
      </c>
      <c r="BV1752" s="110" t="s">
        <v>5440</v>
      </c>
      <c r="BW1752" s="110" t="s">
        <v>5832</v>
      </c>
      <c r="BX1752" s="110" t="s">
        <v>14</v>
      </c>
      <c r="BY1752" s="110" t="e">
        <f>VLOOKUP(BO1752,#REF!,10,0)</f>
        <v>#REF!</v>
      </c>
      <c r="BZ1752" s="110"/>
    </row>
    <row r="1753" spans="1:78" x14ac:dyDescent="0.2">
      <c r="A1753" s="153" t="s">
        <v>4738</v>
      </c>
      <c r="B1753" s="153"/>
      <c r="C1753" s="100"/>
      <c r="D1753" s="68"/>
      <c r="AM1753"/>
      <c r="BO1753" s="154" t="s">
        <v>6635</v>
      </c>
      <c r="BP1753" s="154" t="s">
        <v>3512</v>
      </c>
      <c r="BQ1753" s="110" t="s">
        <v>5440</v>
      </c>
      <c r="BR1753" s="110" t="s">
        <v>5440</v>
      </c>
      <c r="BS1753" s="110" t="s">
        <v>5440</v>
      </c>
      <c r="BT1753" s="110" t="s">
        <v>5440</v>
      </c>
      <c r="BU1753" s="110" t="s">
        <v>5440</v>
      </c>
      <c r="BV1753" s="110" t="s">
        <v>5440</v>
      </c>
      <c r="BW1753" s="110" t="s">
        <v>5832</v>
      </c>
      <c r="BX1753" s="110" t="s">
        <v>14</v>
      </c>
      <c r="BY1753" s="110" t="e">
        <f>VLOOKUP(BO1753,#REF!,10,0)</f>
        <v>#REF!</v>
      </c>
      <c r="BZ1753" s="110"/>
    </row>
    <row r="1754" spans="1:78" x14ac:dyDescent="0.2">
      <c r="A1754" s="153" t="s">
        <v>4740</v>
      </c>
      <c r="B1754" s="153"/>
      <c r="C1754" s="100"/>
      <c r="D1754" s="68"/>
      <c r="AM1754"/>
      <c r="BO1754" s="154" t="s">
        <v>6636</v>
      </c>
      <c r="BP1754" s="154" t="s">
        <v>3512</v>
      </c>
      <c r="BQ1754" s="110" t="s">
        <v>5440</v>
      </c>
      <c r="BR1754" s="110" t="s">
        <v>5440</v>
      </c>
      <c r="BS1754" s="110" t="s">
        <v>5832</v>
      </c>
      <c r="BT1754" s="110" t="s">
        <v>5832</v>
      </c>
      <c r="BU1754" s="110" t="s">
        <v>5440</v>
      </c>
      <c r="BV1754" s="110" t="s">
        <v>5440</v>
      </c>
      <c r="BW1754" s="110" t="s">
        <v>5440</v>
      </c>
      <c r="BX1754" s="110" t="s">
        <v>14</v>
      </c>
      <c r="BY1754" s="110" t="e">
        <f>VLOOKUP(BO1754,#REF!,10,0)</f>
        <v>#REF!</v>
      </c>
      <c r="BZ1754" s="110"/>
    </row>
    <row r="1755" spans="1:78" x14ac:dyDescent="0.2">
      <c r="A1755" s="153" t="s">
        <v>4742</v>
      </c>
      <c r="B1755" s="153"/>
      <c r="C1755" s="100"/>
      <c r="D1755" s="68"/>
      <c r="AM1755"/>
      <c r="BO1755" s="154" t="s">
        <v>3643</v>
      </c>
      <c r="BP1755" s="154" t="s">
        <v>3512</v>
      </c>
      <c r="BQ1755" s="110" t="s">
        <v>5440</v>
      </c>
      <c r="BR1755" s="110" t="s">
        <v>5440</v>
      </c>
      <c r="BS1755" s="110" t="s">
        <v>5440</v>
      </c>
      <c r="BT1755" s="110" t="s">
        <v>5440</v>
      </c>
      <c r="BU1755" s="110" t="s">
        <v>5440</v>
      </c>
      <c r="BV1755" s="110" t="s">
        <v>5440</v>
      </c>
      <c r="BW1755" s="110" t="s">
        <v>5832</v>
      </c>
      <c r="BX1755" s="110" t="s">
        <v>14</v>
      </c>
      <c r="BY1755" s="110" t="e">
        <f>VLOOKUP(BO1755,#REF!,10,0)</f>
        <v>#REF!</v>
      </c>
      <c r="BZ1755" s="110"/>
    </row>
    <row r="1756" spans="1:78" x14ac:dyDescent="0.2">
      <c r="A1756" s="153" t="s">
        <v>4744</v>
      </c>
      <c r="B1756" s="153"/>
      <c r="C1756" s="100"/>
      <c r="D1756" s="68"/>
      <c r="AM1756"/>
      <c r="BO1756" s="154" t="s">
        <v>6637</v>
      </c>
      <c r="BP1756" s="154" t="s">
        <v>3512</v>
      </c>
      <c r="BQ1756" s="110" t="s">
        <v>5440</v>
      </c>
      <c r="BR1756" s="110" t="s">
        <v>5440</v>
      </c>
      <c r="BS1756" s="110" t="s">
        <v>5440</v>
      </c>
      <c r="BT1756" s="110" t="s">
        <v>5440</v>
      </c>
      <c r="BU1756" s="110" t="s">
        <v>5440</v>
      </c>
      <c r="BV1756" s="110" t="s">
        <v>5440</v>
      </c>
      <c r="BW1756" s="110" t="s">
        <v>5832</v>
      </c>
      <c r="BX1756" s="110" t="s">
        <v>14</v>
      </c>
      <c r="BY1756" s="110" t="e">
        <f>VLOOKUP(BO1756,#REF!,10,0)</f>
        <v>#REF!</v>
      </c>
      <c r="BZ1756" s="110"/>
    </row>
    <row r="1757" spans="1:78" x14ac:dyDescent="0.2">
      <c r="A1757" s="153" t="s">
        <v>4746</v>
      </c>
      <c r="B1757" s="153"/>
      <c r="C1757" s="100"/>
      <c r="D1757" s="68"/>
      <c r="AM1757"/>
      <c r="BO1757" s="154" t="s">
        <v>5161</v>
      </c>
      <c r="BP1757" s="154" t="s">
        <v>3512</v>
      </c>
      <c r="BQ1757" s="110" t="s">
        <v>5440</v>
      </c>
      <c r="BR1757" s="110" t="s">
        <v>5440</v>
      </c>
      <c r="BS1757" s="110" t="s">
        <v>5440</v>
      </c>
      <c r="BT1757" s="110" t="s">
        <v>5440</v>
      </c>
      <c r="BU1757" s="110" t="s">
        <v>5440</v>
      </c>
      <c r="BV1757" s="110" t="s">
        <v>5440</v>
      </c>
      <c r="BW1757" s="110" t="s">
        <v>5832</v>
      </c>
      <c r="BX1757" s="110" t="s">
        <v>14</v>
      </c>
      <c r="BY1757" s="110" t="e">
        <f>VLOOKUP(BO1757,#REF!,10,0)</f>
        <v>#REF!</v>
      </c>
      <c r="BZ1757" s="110"/>
    </row>
    <row r="1758" spans="1:78" x14ac:dyDescent="0.2">
      <c r="A1758" s="153" t="s">
        <v>4749</v>
      </c>
      <c r="B1758" s="153"/>
      <c r="C1758" s="100"/>
      <c r="D1758" s="68"/>
      <c r="AM1758"/>
      <c r="BO1758" s="154" t="s">
        <v>4758</v>
      </c>
      <c r="BP1758" s="154" t="s">
        <v>3512</v>
      </c>
      <c r="BQ1758" s="110" t="s">
        <v>5440</v>
      </c>
      <c r="BR1758" s="110" t="s">
        <v>5440</v>
      </c>
      <c r="BS1758" s="110" t="s">
        <v>5440</v>
      </c>
      <c r="BT1758" s="110" t="s">
        <v>5440</v>
      </c>
      <c r="BU1758" s="110" t="s">
        <v>5440</v>
      </c>
      <c r="BV1758" s="110" t="s">
        <v>5440</v>
      </c>
      <c r="BW1758" s="110" t="s">
        <v>5832</v>
      </c>
      <c r="BX1758" s="110" t="s">
        <v>14</v>
      </c>
      <c r="BY1758" s="110" t="e">
        <f>VLOOKUP(BO1758,#REF!,10,0)</f>
        <v>#REF!</v>
      </c>
      <c r="BZ1758" s="110"/>
    </row>
    <row r="1759" spans="1:78" x14ac:dyDescent="0.2">
      <c r="A1759" s="153" t="s">
        <v>4751</v>
      </c>
      <c r="B1759" s="153"/>
      <c r="C1759" s="100"/>
      <c r="D1759" s="68"/>
      <c r="AM1759"/>
      <c r="BO1759" s="154" t="s">
        <v>6638</v>
      </c>
      <c r="BP1759" s="154" t="s">
        <v>3512</v>
      </c>
      <c r="BQ1759" s="110" t="s">
        <v>5440</v>
      </c>
      <c r="BR1759" s="110" t="s">
        <v>5440</v>
      </c>
      <c r="BS1759" s="110" t="s">
        <v>5440</v>
      </c>
      <c r="BT1759" s="110" t="s">
        <v>5440</v>
      </c>
      <c r="BU1759" s="110" t="s">
        <v>5440</v>
      </c>
      <c r="BV1759" s="110" t="s">
        <v>5440</v>
      </c>
      <c r="BW1759" s="110" t="s">
        <v>5832</v>
      </c>
      <c r="BX1759" s="110" t="s">
        <v>14</v>
      </c>
      <c r="BY1759" s="110" t="e">
        <f>VLOOKUP(BO1759,#REF!,10,0)</f>
        <v>#REF!</v>
      </c>
      <c r="BZ1759" s="110"/>
    </row>
    <row r="1760" spans="1:78" x14ac:dyDescent="0.2">
      <c r="A1760" s="153" t="s">
        <v>4753</v>
      </c>
      <c r="B1760" s="153"/>
      <c r="C1760" s="100"/>
      <c r="D1760" s="68"/>
      <c r="AM1760"/>
      <c r="BO1760" s="154" t="s">
        <v>6639</v>
      </c>
      <c r="BP1760" s="154" t="s">
        <v>3512</v>
      </c>
      <c r="BQ1760" s="110" t="s">
        <v>5440</v>
      </c>
      <c r="BR1760" s="110" t="s">
        <v>5440</v>
      </c>
      <c r="BS1760" s="110" t="s">
        <v>5440</v>
      </c>
      <c r="BT1760" s="110" t="s">
        <v>5440</v>
      </c>
      <c r="BU1760" s="110" t="s">
        <v>5440</v>
      </c>
      <c r="BV1760" s="110" t="s">
        <v>5440</v>
      </c>
      <c r="BW1760" s="110" t="s">
        <v>5832</v>
      </c>
      <c r="BX1760" s="110" t="s">
        <v>14</v>
      </c>
      <c r="BY1760" s="110" t="e">
        <f>VLOOKUP(BO1760,#REF!,10,0)</f>
        <v>#REF!</v>
      </c>
      <c r="BZ1760" s="110"/>
    </row>
    <row r="1761" spans="1:78" x14ac:dyDescent="0.2">
      <c r="A1761" s="153" t="s">
        <v>4755</v>
      </c>
      <c r="B1761" s="153"/>
      <c r="C1761" s="100"/>
      <c r="D1761" s="68"/>
      <c r="AM1761"/>
      <c r="BO1761" s="154" t="s">
        <v>2368</v>
      </c>
      <c r="BP1761" s="154" t="s">
        <v>3512</v>
      </c>
      <c r="BQ1761" s="110" t="s">
        <v>5440</v>
      </c>
      <c r="BR1761" s="110" t="s">
        <v>5440</v>
      </c>
      <c r="BS1761" s="110" t="s">
        <v>5440</v>
      </c>
      <c r="BT1761" s="110" t="s">
        <v>5440</v>
      </c>
      <c r="BU1761" s="110" t="s">
        <v>5440</v>
      </c>
      <c r="BV1761" s="110" t="s">
        <v>5440</v>
      </c>
      <c r="BW1761" s="110" t="s">
        <v>5832</v>
      </c>
      <c r="BX1761" s="110" t="s">
        <v>14</v>
      </c>
      <c r="BY1761" s="110" t="e">
        <f>VLOOKUP(BO1761,#REF!,10,0)</f>
        <v>#REF!</v>
      </c>
      <c r="BZ1761" s="110"/>
    </row>
    <row r="1762" spans="1:78" x14ac:dyDescent="0.2">
      <c r="A1762" s="153" t="s">
        <v>4758</v>
      </c>
      <c r="B1762" s="153"/>
      <c r="C1762" s="100"/>
      <c r="D1762" s="68"/>
      <c r="AM1762"/>
      <c r="BO1762" s="154" t="s">
        <v>3124</v>
      </c>
      <c r="BP1762" s="154" t="s">
        <v>3512</v>
      </c>
      <c r="BQ1762" s="110" t="s">
        <v>5440</v>
      </c>
      <c r="BR1762" s="110" t="s">
        <v>5440</v>
      </c>
      <c r="BS1762" s="110" t="s">
        <v>5440</v>
      </c>
      <c r="BT1762" s="110" t="s">
        <v>5440</v>
      </c>
      <c r="BU1762" s="110" t="s">
        <v>5440</v>
      </c>
      <c r="BV1762" s="110" t="s">
        <v>5440</v>
      </c>
      <c r="BW1762" s="110" t="s">
        <v>5832</v>
      </c>
      <c r="BX1762" s="110" t="s">
        <v>14</v>
      </c>
      <c r="BY1762" s="110" t="e">
        <f>VLOOKUP(BO1762,#REF!,10,0)</f>
        <v>#REF!</v>
      </c>
      <c r="BZ1762" s="110"/>
    </row>
    <row r="1763" spans="1:78" x14ac:dyDescent="0.2">
      <c r="A1763" s="153" t="s">
        <v>4761</v>
      </c>
      <c r="B1763" s="153"/>
      <c r="C1763" s="100"/>
      <c r="D1763" s="68"/>
      <c r="AM1763"/>
      <c r="BO1763" s="154" t="s">
        <v>6640</v>
      </c>
      <c r="BP1763" s="154" t="s">
        <v>3512</v>
      </c>
      <c r="BQ1763" s="110" t="s">
        <v>5440</v>
      </c>
      <c r="BR1763" s="110" t="s">
        <v>5440</v>
      </c>
      <c r="BS1763" s="110" t="s">
        <v>5440</v>
      </c>
      <c r="BT1763" s="110" t="s">
        <v>5440</v>
      </c>
      <c r="BU1763" s="110" t="s">
        <v>5440</v>
      </c>
      <c r="BV1763" s="110" t="s">
        <v>5440</v>
      </c>
      <c r="BW1763" s="110" t="s">
        <v>5832</v>
      </c>
      <c r="BX1763" s="110" t="s">
        <v>14</v>
      </c>
      <c r="BY1763" s="110" t="e">
        <f>VLOOKUP(BO1763,#REF!,10,0)</f>
        <v>#REF!</v>
      </c>
      <c r="BZ1763" s="110"/>
    </row>
    <row r="1764" spans="1:78" x14ac:dyDescent="0.2">
      <c r="A1764" s="153" t="s">
        <v>4764</v>
      </c>
      <c r="B1764" s="153"/>
      <c r="C1764" s="100"/>
      <c r="D1764" s="68"/>
      <c r="AM1764"/>
      <c r="BO1764" s="154" t="s">
        <v>2348</v>
      </c>
      <c r="BP1764" s="154" t="s">
        <v>3512</v>
      </c>
      <c r="BQ1764" s="110" t="s">
        <v>5440</v>
      </c>
      <c r="BR1764" s="110" t="s">
        <v>5440</v>
      </c>
      <c r="BS1764" s="110" t="s">
        <v>5440</v>
      </c>
      <c r="BT1764" s="110" t="s">
        <v>5440</v>
      </c>
      <c r="BU1764" s="110" t="s">
        <v>5440</v>
      </c>
      <c r="BV1764" s="110" t="s">
        <v>5440</v>
      </c>
      <c r="BW1764" s="110" t="s">
        <v>5832</v>
      </c>
      <c r="BX1764" s="110" t="s">
        <v>14</v>
      </c>
      <c r="BY1764" s="110" t="e">
        <f>VLOOKUP(BO1764,#REF!,10,0)</f>
        <v>#REF!</v>
      </c>
      <c r="BZ1764" s="110"/>
    </row>
    <row r="1765" spans="1:78" x14ac:dyDescent="0.2">
      <c r="A1765" s="153" t="s">
        <v>4766</v>
      </c>
      <c r="B1765" s="153"/>
      <c r="C1765" s="100"/>
      <c r="D1765" s="68"/>
      <c r="AM1765"/>
      <c r="BO1765" s="154" t="s">
        <v>4155</v>
      </c>
      <c r="BP1765" s="154" t="s">
        <v>3512</v>
      </c>
      <c r="BQ1765" s="110" t="s">
        <v>5440</v>
      </c>
      <c r="BR1765" s="110" t="s">
        <v>5440</v>
      </c>
      <c r="BS1765" s="110" t="s">
        <v>5440</v>
      </c>
      <c r="BT1765" s="110" t="s">
        <v>5440</v>
      </c>
      <c r="BU1765" s="110" t="s">
        <v>5440</v>
      </c>
      <c r="BV1765" s="110" t="s">
        <v>5440</v>
      </c>
      <c r="BW1765" s="110" t="s">
        <v>5832</v>
      </c>
      <c r="BX1765" s="110" t="s">
        <v>14</v>
      </c>
      <c r="BY1765" s="110" t="e">
        <f>VLOOKUP(BO1765,#REF!,10,0)</f>
        <v>#REF!</v>
      </c>
      <c r="BZ1765" s="110"/>
    </row>
    <row r="1766" spans="1:78" x14ac:dyDescent="0.2">
      <c r="A1766" s="153" t="s">
        <v>4769</v>
      </c>
      <c r="B1766" s="153"/>
      <c r="C1766" s="100"/>
      <c r="D1766" s="68"/>
      <c r="AM1766"/>
      <c r="BO1766" s="154" t="s">
        <v>3419</v>
      </c>
      <c r="BP1766" s="154" t="s">
        <v>3512</v>
      </c>
      <c r="BQ1766" s="110" t="s">
        <v>5440</v>
      </c>
      <c r="BR1766" s="110" t="s">
        <v>5440</v>
      </c>
      <c r="BS1766" s="110" t="s">
        <v>5440</v>
      </c>
      <c r="BT1766" s="110" t="s">
        <v>5440</v>
      </c>
      <c r="BU1766" s="110" t="s">
        <v>5440</v>
      </c>
      <c r="BV1766" s="110" t="s">
        <v>5440</v>
      </c>
      <c r="BW1766" s="110" t="s">
        <v>5832</v>
      </c>
      <c r="BX1766" s="110" t="s">
        <v>14</v>
      </c>
      <c r="BY1766" s="110" t="e">
        <f>VLOOKUP(BO1766,#REF!,10,0)</f>
        <v>#REF!</v>
      </c>
      <c r="BZ1766" s="110"/>
    </row>
    <row r="1767" spans="1:78" x14ac:dyDescent="0.2">
      <c r="A1767" s="153" t="s">
        <v>4771</v>
      </c>
      <c r="B1767" s="153"/>
      <c r="C1767" s="100"/>
      <c r="D1767" s="68"/>
      <c r="AM1767"/>
      <c r="BO1767" s="154" t="s">
        <v>2371</v>
      </c>
      <c r="BP1767" s="154" t="s">
        <v>3512</v>
      </c>
      <c r="BQ1767" s="110" t="s">
        <v>5440</v>
      </c>
      <c r="BR1767" s="110" t="s">
        <v>5440</v>
      </c>
      <c r="BS1767" s="110" t="s">
        <v>5440</v>
      </c>
      <c r="BT1767" s="110" t="s">
        <v>5440</v>
      </c>
      <c r="BU1767" s="110" t="s">
        <v>5440</v>
      </c>
      <c r="BV1767" s="110" t="s">
        <v>5440</v>
      </c>
      <c r="BW1767" s="110" t="s">
        <v>5832</v>
      </c>
      <c r="BX1767" s="110" t="s">
        <v>14</v>
      </c>
      <c r="BY1767" s="110" t="e">
        <f>VLOOKUP(BO1767,#REF!,10,0)</f>
        <v>#REF!</v>
      </c>
      <c r="BZ1767" s="110"/>
    </row>
    <row r="1768" spans="1:78" x14ac:dyDescent="0.2">
      <c r="A1768" s="153" t="s">
        <v>4773</v>
      </c>
      <c r="B1768" s="153"/>
      <c r="C1768" s="100"/>
      <c r="D1768" s="68"/>
      <c r="AM1768"/>
      <c r="BO1768" s="154" t="s">
        <v>6641</v>
      </c>
      <c r="BP1768" s="154" t="s">
        <v>3512</v>
      </c>
      <c r="BQ1768" s="110" t="s">
        <v>5440</v>
      </c>
      <c r="BR1768" s="110" t="s">
        <v>5440</v>
      </c>
      <c r="BS1768" s="110" t="s">
        <v>5440</v>
      </c>
      <c r="BT1768" s="110" t="s">
        <v>5440</v>
      </c>
      <c r="BU1768" s="110" t="s">
        <v>5440</v>
      </c>
      <c r="BV1768" s="110" t="s">
        <v>5440</v>
      </c>
      <c r="BW1768" s="110" t="s">
        <v>5832</v>
      </c>
      <c r="BX1768" s="110" t="s">
        <v>14</v>
      </c>
      <c r="BY1768" s="110" t="e">
        <f>VLOOKUP(BO1768,#REF!,10,0)</f>
        <v>#REF!</v>
      </c>
      <c r="BZ1768" s="110"/>
    </row>
    <row r="1769" spans="1:78" x14ac:dyDescent="0.2">
      <c r="A1769" s="153" t="s">
        <v>4776</v>
      </c>
      <c r="B1769" s="153"/>
      <c r="C1769" s="100"/>
      <c r="D1769" s="68"/>
      <c r="AM1769"/>
      <c r="BO1769" s="154" t="s">
        <v>4761</v>
      </c>
      <c r="BP1769" s="154" t="s">
        <v>3512</v>
      </c>
      <c r="BQ1769" s="110" t="s">
        <v>5440</v>
      </c>
      <c r="BR1769" s="110" t="s">
        <v>5440</v>
      </c>
      <c r="BS1769" s="110" t="s">
        <v>5440</v>
      </c>
      <c r="BT1769" s="110" t="s">
        <v>5440</v>
      </c>
      <c r="BU1769" s="110" t="s">
        <v>5440</v>
      </c>
      <c r="BV1769" s="110" t="s">
        <v>5440</v>
      </c>
      <c r="BW1769" s="110" t="s">
        <v>5832</v>
      </c>
      <c r="BX1769" s="110" t="s">
        <v>14</v>
      </c>
      <c r="BY1769" s="110" t="e">
        <f>VLOOKUP(BO1769,#REF!,10,0)</f>
        <v>#REF!</v>
      </c>
      <c r="BZ1769" s="110"/>
    </row>
    <row r="1770" spans="1:78" x14ac:dyDescent="0.2">
      <c r="A1770" s="153" t="s">
        <v>4778</v>
      </c>
      <c r="B1770" s="153"/>
      <c r="C1770" s="100"/>
      <c r="D1770" s="68"/>
      <c r="AM1770"/>
      <c r="BO1770" s="154" t="s">
        <v>6642</v>
      </c>
      <c r="BP1770" s="154" t="s">
        <v>3512</v>
      </c>
      <c r="BQ1770" s="110" t="s">
        <v>5440</v>
      </c>
      <c r="BR1770" s="110" t="s">
        <v>5440</v>
      </c>
      <c r="BS1770" s="110" t="s">
        <v>5440</v>
      </c>
      <c r="BT1770" s="110" t="s">
        <v>5440</v>
      </c>
      <c r="BU1770" s="110" t="s">
        <v>5440</v>
      </c>
      <c r="BV1770" s="110" t="s">
        <v>5440</v>
      </c>
      <c r="BW1770" s="110" t="s">
        <v>5832</v>
      </c>
      <c r="BX1770" s="110" t="s">
        <v>14</v>
      </c>
      <c r="BY1770" s="110" t="e">
        <f>VLOOKUP(BO1770,#REF!,10,0)</f>
        <v>#REF!</v>
      </c>
      <c r="BZ1770" s="110"/>
    </row>
    <row r="1771" spans="1:78" x14ac:dyDescent="0.2">
      <c r="A1771" s="153" t="s">
        <v>4780</v>
      </c>
      <c r="B1771" s="153"/>
      <c r="C1771" s="100"/>
      <c r="D1771" s="68"/>
      <c r="AM1771"/>
      <c r="BO1771" s="154" t="s">
        <v>6643</v>
      </c>
      <c r="BP1771" s="154" t="s">
        <v>3512</v>
      </c>
      <c r="BQ1771" s="110" t="s">
        <v>5440</v>
      </c>
      <c r="BR1771" s="110" t="s">
        <v>5440</v>
      </c>
      <c r="BS1771" s="110" t="s">
        <v>5440</v>
      </c>
      <c r="BT1771" s="110" t="s">
        <v>5440</v>
      </c>
      <c r="BU1771" s="110" t="s">
        <v>5832</v>
      </c>
      <c r="BV1771" s="110" t="s">
        <v>5440</v>
      </c>
      <c r="BW1771" s="110" t="s">
        <v>5440</v>
      </c>
      <c r="BX1771" s="110" t="s">
        <v>14</v>
      </c>
      <c r="BY1771" s="110" t="e">
        <f>VLOOKUP(BO1771,#REF!,10,0)</f>
        <v>#REF!</v>
      </c>
      <c r="BZ1771" s="149"/>
    </row>
    <row r="1772" spans="1:78" x14ac:dyDescent="0.2">
      <c r="A1772" s="153" t="s">
        <v>4783</v>
      </c>
      <c r="B1772" s="153"/>
      <c r="C1772" s="100"/>
      <c r="D1772" s="68"/>
      <c r="AM1772"/>
      <c r="BO1772" s="154" t="s">
        <v>2262</v>
      </c>
      <c r="BP1772" s="154" t="s">
        <v>3512</v>
      </c>
      <c r="BQ1772" s="110" t="s">
        <v>5440</v>
      </c>
      <c r="BR1772" s="110" t="s">
        <v>5440</v>
      </c>
      <c r="BS1772" s="110" t="s">
        <v>5440</v>
      </c>
      <c r="BT1772" s="110" t="s">
        <v>5440</v>
      </c>
      <c r="BU1772" s="110" t="s">
        <v>5440</v>
      </c>
      <c r="BV1772" s="110" t="s">
        <v>5440</v>
      </c>
      <c r="BW1772" s="110" t="s">
        <v>5832</v>
      </c>
      <c r="BX1772" s="110" t="s">
        <v>14</v>
      </c>
      <c r="BY1772" s="110" t="e">
        <f>VLOOKUP(BO1772,#REF!,10,0)</f>
        <v>#REF!</v>
      </c>
      <c r="BZ1772" s="110"/>
    </row>
    <row r="1773" spans="1:78" x14ac:dyDescent="0.2">
      <c r="A1773" s="153" t="s">
        <v>4785</v>
      </c>
      <c r="B1773" s="153"/>
      <c r="C1773" s="100"/>
      <c r="D1773" s="68"/>
      <c r="AM1773"/>
      <c r="BO1773" s="154" t="s">
        <v>6644</v>
      </c>
      <c r="BP1773" s="154" t="s">
        <v>3512</v>
      </c>
      <c r="BQ1773" s="110" t="s">
        <v>5440</v>
      </c>
      <c r="BR1773" s="110" t="s">
        <v>5440</v>
      </c>
      <c r="BS1773" s="110" t="s">
        <v>5832</v>
      </c>
      <c r="BT1773" s="110" t="s">
        <v>5832</v>
      </c>
      <c r="BU1773" s="110" t="s">
        <v>5440</v>
      </c>
      <c r="BV1773" s="110" t="s">
        <v>5440</v>
      </c>
      <c r="BW1773" s="110" t="s">
        <v>5440</v>
      </c>
      <c r="BX1773" s="110" t="s">
        <v>14</v>
      </c>
      <c r="BY1773" s="110" t="e">
        <f>VLOOKUP(BO1773,#REF!,10,0)</f>
        <v>#REF!</v>
      </c>
      <c r="BZ1773" s="110"/>
    </row>
    <row r="1774" spans="1:78" x14ac:dyDescent="0.2">
      <c r="A1774" s="153" t="s">
        <v>4787</v>
      </c>
      <c r="B1774" s="153"/>
      <c r="C1774" s="100"/>
      <c r="D1774" s="68"/>
      <c r="AM1774"/>
      <c r="BO1774" s="154" t="s">
        <v>1462</v>
      </c>
      <c r="BP1774" s="154" t="s">
        <v>3512</v>
      </c>
      <c r="BQ1774" s="110" t="s">
        <v>5440</v>
      </c>
      <c r="BR1774" s="110" t="s">
        <v>5440</v>
      </c>
      <c r="BS1774" s="110" t="s">
        <v>5440</v>
      </c>
      <c r="BT1774" s="110" t="s">
        <v>5440</v>
      </c>
      <c r="BU1774" s="110" t="s">
        <v>5440</v>
      </c>
      <c r="BV1774" s="110" t="s">
        <v>5832</v>
      </c>
      <c r="BW1774" s="110" t="s">
        <v>5440</v>
      </c>
      <c r="BX1774" s="110" t="s">
        <v>14</v>
      </c>
      <c r="BY1774" s="110" t="e">
        <f>VLOOKUP(BO1774,#REF!,10,0)</f>
        <v>#REF!</v>
      </c>
      <c r="BZ1774" s="149"/>
    </row>
    <row r="1775" spans="1:78" x14ac:dyDescent="0.2">
      <c r="A1775" s="153" t="s">
        <v>4789</v>
      </c>
      <c r="B1775" s="153"/>
      <c r="C1775" s="100"/>
      <c r="D1775" s="68"/>
      <c r="AM1775"/>
      <c r="BO1775" s="154" t="s">
        <v>3422</v>
      </c>
      <c r="BP1775" s="154" t="s">
        <v>3512</v>
      </c>
      <c r="BQ1775" s="110" t="s">
        <v>5440</v>
      </c>
      <c r="BR1775" s="110" t="s">
        <v>5440</v>
      </c>
      <c r="BS1775" s="110" t="s">
        <v>5440</v>
      </c>
      <c r="BT1775" s="110" t="s">
        <v>5440</v>
      </c>
      <c r="BU1775" s="110" t="s">
        <v>5440</v>
      </c>
      <c r="BV1775" s="110" t="s">
        <v>5440</v>
      </c>
      <c r="BW1775" s="110" t="s">
        <v>5832</v>
      </c>
      <c r="BX1775" s="110" t="s">
        <v>14</v>
      </c>
      <c r="BY1775" s="110" t="e">
        <f>VLOOKUP(BO1775,#REF!,10,0)</f>
        <v>#REF!</v>
      </c>
      <c r="BZ1775" s="110"/>
    </row>
    <row r="1776" spans="1:78" x14ac:dyDescent="0.2">
      <c r="A1776" s="153" t="s">
        <v>4793</v>
      </c>
      <c r="B1776" s="153"/>
      <c r="C1776" s="100"/>
      <c r="D1776" s="68"/>
      <c r="AM1776"/>
      <c r="BO1776" s="154" t="s">
        <v>6645</v>
      </c>
      <c r="BP1776" s="154" t="s">
        <v>3512</v>
      </c>
      <c r="BQ1776" s="110" t="s">
        <v>5440</v>
      </c>
      <c r="BR1776" s="110" t="s">
        <v>5440</v>
      </c>
      <c r="BS1776" s="110" t="s">
        <v>5440</v>
      </c>
      <c r="BT1776" s="110" t="s">
        <v>5440</v>
      </c>
      <c r="BU1776" s="110" t="s">
        <v>5440</v>
      </c>
      <c r="BV1776" s="110" t="s">
        <v>5440</v>
      </c>
      <c r="BW1776" s="110" t="s">
        <v>5832</v>
      </c>
      <c r="BX1776" s="110" t="s">
        <v>14</v>
      </c>
      <c r="BY1776" s="110" t="e">
        <f>VLOOKUP(BO1776,#REF!,10,0)</f>
        <v>#REF!</v>
      </c>
      <c r="BZ1776" s="110"/>
    </row>
    <row r="1777" spans="1:78" x14ac:dyDescent="0.2">
      <c r="A1777" s="153" t="s">
        <v>4796</v>
      </c>
      <c r="B1777" s="153"/>
      <c r="C1777" s="100"/>
      <c r="D1777" s="68"/>
      <c r="AM1777"/>
      <c r="BO1777" s="154" t="s">
        <v>3332</v>
      </c>
      <c r="BP1777" s="154" t="s">
        <v>3512</v>
      </c>
      <c r="BQ1777" s="110" t="s">
        <v>5440</v>
      </c>
      <c r="BR1777" s="110" t="s">
        <v>5440</v>
      </c>
      <c r="BS1777" s="110" t="s">
        <v>5440</v>
      </c>
      <c r="BT1777" s="110" t="s">
        <v>5440</v>
      </c>
      <c r="BU1777" s="110" t="s">
        <v>5440</v>
      </c>
      <c r="BV1777" s="110" t="s">
        <v>5440</v>
      </c>
      <c r="BW1777" s="110" t="s">
        <v>5832</v>
      </c>
      <c r="BX1777" s="110" t="s">
        <v>14</v>
      </c>
      <c r="BY1777" s="110" t="e">
        <f>VLOOKUP(BO1777,#REF!,10,0)</f>
        <v>#REF!</v>
      </c>
      <c r="BZ1777" s="110"/>
    </row>
    <row r="1778" spans="1:78" x14ac:dyDescent="0.2">
      <c r="A1778" s="153" t="s">
        <v>4799</v>
      </c>
      <c r="B1778" s="153"/>
      <c r="C1778" s="100"/>
      <c r="D1778" s="68"/>
      <c r="AM1778"/>
      <c r="BO1778" s="154" t="s">
        <v>6646</v>
      </c>
      <c r="BP1778" s="154" t="s">
        <v>3512</v>
      </c>
      <c r="BQ1778" s="110" t="s">
        <v>5440</v>
      </c>
      <c r="BR1778" s="110" t="s">
        <v>5440</v>
      </c>
      <c r="BS1778" s="110" t="s">
        <v>5440</v>
      </c>
      <c r="BT1778" s="110" t="s">
        <v>5440</v>
      </c>
      <c r="BU1778" s="110" t="s">
        <v>5440</v>
      </c>
      <c r="BV1778" s="110" t="s">
        <v>5440</v>
      </c>
      <c r="BW1778" s="110" t="s">
        <v>5832</v>
      </c>
      <c r="BX1778" s="110" t="s">
        <v>14</v>
      </c>
      <c r="BY1778" s="110" t="e">
        <f>VLOOKUP(BO1778,#REF!,10,0)</f>
        <v>#REF!</v>
      </c>
      <c r="BZ1778" s="110"/>
    </row>
    <row r="1779" spans="1:78" x14ac:dyDescent="0.2">
      <c r="A1779" s="153" t="s">
        <v>4802</v>
      </c>
      <c r="B1779" s="153"/>
      <c r="C1779" s="100"/>
      <c r="D1779" s="68"/>
      <c r="AM1779"/>
      <c r="BO1779" s="154" t="s">
        <v>6647</v>
      </c>
      <c r="BP1779" s="154" t="s">
        <v>3512</v>
      </c>
      <c r="BQ1779" s="110" t="s">
        <v>5440</v>
      </c>
      <c r="BR1779" s="110" t="s">
        <v>5440</v>
      </c>
      <c r="BS1779" s="110" t="s">
        <v>5440</v>
      </c>
      <c r="BT1779" s="110" t="s">
        <v>5440</v>
      </c>
      <c r="BU1779" s="110" t="s">
        <v>5440</v>
      </c>
      <c r="BV1779" s="110" t="s">
        <v>5440</v>
      </c>
      <c r="BW1779" s="110" t="s">
        <v>5832</v>
      </c>
      <c r="BX1779" s="110" t="s">
        <v>14</v>
      </c>
      <c r="BY1779" s="110" t="e">
        <f>VLOOKUP(BO1779,#REF!,10,0)</f>
        <v>#REF!</v>
      </c>
      <c r="BZ1779" s="110"/>
    </row>
    <row r="1780" spans="1:78" x14ac:dyDescent="0.2">
      <c r="A1780" s="153" t="s">
        <v>4804</v>
      </c>
      <c r="B1780" s="153"/>
      <c r="C1780" s="100"/>
      <c r="D1780" s="68"/>
      <c r="AM1780"/>
      <c r="BO1780" s="154" t="s">
        <v>5173</v>
      </c>
      <c r="BP1780" s="154" t="s">
        <v>3512</v>
      </c>
      <c r="BQ1780" s="110" t="s">
        <v>5440</v>
      </c>
      <c r="BR1780" s="110" t="s">
        <v>5440</v>
      </c>
      <c r="BS1780" s="110" t="s">
        <v>5440</v>
      </c>
      <c r="BT1780" s="110" t="s">
        <v>5440</v>
      </c>
      <c r="BU1780" s="110" t="s">
        <v>5440</v>
      </c>
      <c r="BV1780" s="110" t="s">
        <v>5440</v>
      </c>
      <c r="BW1780" s="110" t="s">
        <v>5832</v>
      </c>
      <c r="BX1780" s="110" t="s">
        <v>14</v>
      </c>
      <c r="BY1780" s="110" t="e">
        <f>VLOOKUP(BO1780,#REF!,10,0)</f>
        <v>#REF!</v>
      </c>
      <c r="BZ1780" s="110"/>
    </row>
    <row r="1781" spans="1:78" x14ac:dyDescent="0.2">
      <c r="A1781" s="153" t="s">
        <v>4806</v>
      </c>
      <c r="B1781" s="153"/>
      <c r="C1781" s="100"/>
      <c r="D1781" s="68"/>
      <c r="AM1781"/>
      <c r="BO1781" s="154" t="s">
        <v>3837</v>
      </c>
      <c r="BP1781" s="154" t="s">
        <v>3512</v>
      </c>
      <c r="BQ1781" s="110" t="s">
        <v>5440</v>
      </c>
      <c r="BR1781" s="110" t="s">
        <v>5440</v>
      </c>
      <c r="BS1781" s="110" t="s">
        <v>5440</v>
      </c>
      <c r="BT1781" s="110" t="s">
        <v>5440</v>
      </c>
      <c r="BU1781" s="110" t="s">
        <v>5440</v>
      </c>
      <c r="BV1781" s="110" t="s">
        <v>5440</v>
      </c>
      <c r="BW1781" s="110" t="s">
        <v>5832</v>
      </c>
      <c r="BX1781" s="110" t="s">
        <v>14</v>
      </c>
      <c r="BY1781" s="110" t="e">
        <f>VLOOKUP(BO1781,#REF!,10,0)</f>
        <v>#REF!</v>
      </c>
      <c r="BZ1781" s="110"/>
    </row>
    <row r="1782" spans="1:78" x14ac:dyDescent="0.2">
      <c r="A1782" s="153" t="s">
        <v>4808</v>
      </c>
      <c r="B1782" s="153"/>
      <c r="C1782" s="100"/>
      <c r="D1782" s="68"/>
      <c r="AM1782"/>
      <c r="BO1782" s="154" t="s">
        <v>6648</v>
      </c>
      <c r="BP1782" s="154" t="s">
        <v>5832</v>
      </c>
      <c r="BQ1782" s="110" t="s">
        <v>5832</v>
      </c>
      <c r="BR1782" s="110" t="s">
        <v>5440</v>
      </c>
      <c r="BS1782" s="110" t="s">
        <v>5440</v>
      </c>
      <c r="BT1782" s="110" t="s">
        <v>5440</v>
      </c>
      <c r="BU1782" s="110" t="s">
        <v>5440</v>
      </c>
      <c r="BV1782" s="110" t="s">
        <v>5440</v>
      </c>
      <c r="BW1782" s="110" t="s">
        <v>5440</v>
      </c>
      <c r="BX1782" s="110" t="s">
        <v>14</v>
      </c>
      <c r="BY1782" s="110" t="e">
        <f>VLOOKUP(BO1782,#REF!,10,0)</f>
        <v>#REF!</v>
      </c>
      <c r="BZ1782" s="110"/>
    </row>
    <row r="1783" spans="1:78" x14ac:dyDescent="0.2">
      <c r="A1783" s="153" t="s">
        <v>4811</v>
      </c>
      <c r="B1783" s="153"/>
      <c r="C1783" s="100"/>
      <c r="D1783" s="68"/>
      <c r="AM1783"/>
      <c r="BO1783" s="154" t="s">
        <v>6649</v>
      </c>
      <c r="BP1783" s="154" t="s">
        <v>3512</v>
      </c>
      <c r="BQ1783" s="110" t="s">
        <v>5440</v>
      </c>
      <c r="BR1783" s="110" t="s">
        <v>5440</v>
      </c>
      <c r="BS1783" s="110" t="s">
        <v>5440</v>
      </c>
      <c r="BT1783" s="110" t="s">
        <v>5440</v>
      </c>
      <c r="BU1783" s="110" t="s">
        <v>5440</v>
      </c>
      <c r="BV1783" s="110" t="s">
        <v>5440</v>
      </c>
      <c r="BW1783" s="110" t="s">
        <v>5832</v>
      </c>
      <c r="BX1783" s="110" t="s">
        <v>14</v>
      </c>
      <c r="BY1783" s="110" t="e">
        <f>VLOOKUP(BO1783,#REF!,10,0)</f>
        <v>#REF!</v>
      </c>
      <c r="BZ1783" s="110"/>
    </row>
    <row r="1784" spans="1:78" x14ac:dyDescent="0.2">
      <c r="A1784" s="153" t="s">
        <v>4814</v>
      </c>
      <c r="B1784" s="153"/>
      <c r="C1784" s="100"/>
      <c r="D1784" s="68"/>
      <c r="AM1784"/>
      <c r="BO1784" s="154" t="s">
        <v>4951</v>
      </c>
      <c r="BP1784" s="154" t="s">
        <v>3512</v>
      </c>
      <c r="BQ1784" s="110" t="s">
        <v>5440</v>
      </c>
      <c r="BR1784" s="110" t="s">
        <v>5440</v>
      </c>
      <c r="BS1784" s="110" t="s">
        <v>5440</v>
      </c>
      <c r="BT1784" s="110" t="s">
        <v>5440</v>
      </c>
      <c r="BU1784" s="110" t="s">
        <v>5440</v>
      </c>
      <c r="BV1784" s="110" t="s">
        <v>5832</v>
      </c>
      <c r="BW1784" s="110" t="s">
        <v>5440</v>
      </c>
      <c r="BX1784" s="110" t="s">
        <v>14</v>
      </c>
      <c r="BY1784" s="110" t="e">
        <f>VLOOKUP(BO1784,#REF!,10,0)</f>
        <v>#REF!</v>
      </c>
      <c r="BZ1784" s="149"/>
    </row>
    <row r="1785" spans="1:78" x14ac:dyDescent="0.2">
      <c r="A1785" s="153" t="s">
        <v>4817</v>
      </c>
      <c r="B1785" s="153"/>
      <c r="C1785" s="100"/>
      <c r="D1785" s="68"/>
      <c r="AM1785"/>
      <c r="BO1785" s="154" t="s">
        <v>4579</v>
      </c>
      <c r="BP1785" s="154" t="s">
        <v>3512</v>
      </c>
      <c r="BQ1785" s="110" t="s">
        <v>5440</v>
      </c>
      <c r="BR1785" s="110" t="s">
        <v>5440</v>
      </c>
      <c r="BS1785" s="110" t="s">
        <v>5440</v>
      </c>
      <c r="BT1785" s="110" t="s">
        <v>5440</v>
      </c>
      <c r="BU1785" s="110" t="s">
        <v>5440</v>
      </c>
      <c r="BV1785" s="110" t="s">
        <v>5440</v>
      </c>
      <c r="BW1785" s="110" t="s">
        <v>5832</v>
      </c>
      <c r="BX1785" s="110" t="s">
        <v>14</v>
      </c>
      <c r="BY1785" s="110" t="e">
        <f>VLOOKUP(BO1785,#REF!,10,0)</f>
        <v>#REF!</v>
      </c>
      <c r="BZ1785" s="110"/>
    </row>
    <row r="1786" spans="1:78" x14ac:dyDescent="0.2">
      <c r="A1786" s="153" t="s">
        <v>4820</v>
      </c>
      <c r="B1786" s="153"/>
      <c r="C1786" s="100"/>
      <c r="D1786" s="68"/>
      <c r="AM1786"/>
      <c r="BO1786" s="154" t="s">
        <v>1773</v>
      </c>
      <c r="BP1786" s="154" t="s">
        <v>3512</v>
      </c>
      <c r="BQ1786" s="110" t="s">
        <v>5440</v>
      </c>
      <c r="BR1786" s="110" t="s">
        <v>5440</v>
      </c>
      <c r="BS1786" s="110" t="s">
        <v>5440</v>
      </c>
      <c r="BT1786" s="110" t="s">
        <v>5440</v>
      </c>
      <c r="BU1786" s="110" t="s">
        <v>5440</v>
      </c>
      <c r="BV1786" s="110" t="s">
        <v>5440</v>
      </c>
      <c r="BW1786" s="110" t="s">
        <v>5832</v>
      </c>
      <c r="BX1786" s="110" t="s">
        <v>14</v>
      </c>
      <c r="BY1786" s="110" t="e">
        <f>VLOOKUP(BO1786,#REF!,10,0)</f>
        <v>#REF!</v>
      </c>
      <c r="BZ1786" s="110"/>
    </row>
    <row r="1787" spans="1:78" x14ac:dyDescent="0.2">
      <c r="A1787" s="153" t="s">
        <v>4822</v>
      </c>
      <c r="B1787" s="153"/>
      <c r="C1787" s="100"/>
      <c r="D1787" s="68"/>
      <c r="AM1787"/>
      <c r="BO1787" s="154" t="s">
        <v>1721</v>
      </c>
      <c r="BP1787" s="154" t="s">
        <v>3512</v>
      </c>
      <c r="BQ1787" s="110" t="s">
        <v>5440</v>
      </c>
      <c r="BR1787" s="110" t="s">
        <v>5440</v>
      </c>
      <c r="BS1787" s="110" t="s">
        <v>5440</v>
      </c>
      <c r="BT1787" s="110" t="s">
        <v>5440</v>
      </c>
      <c r="BU1787" s="110" t="s">
        <v>5440</v>
      </c>
      <c r="BV1787" s="110" t="s">
        <v>5440</v>
      </c>
      <c r="BW1787" s="110" t="s">
        <v>5832</v>
      </c>
      <c r="BX1787" s="110" t="s">
        <v>14</v>
      </c>
      <c r="BY1787" s="110" t="e">
        <f>VLOOKUP(BO1787,#REF!,10,0)</f>
        <v>#REF!</v>
      </c>
      <c r="BZ1787" s="110"/>
    </row>
    <row r="1788" spans="1:78" x14ac:dyDescent="0.2">
      <c r="A1788" s="153" t="s">
        <v>4825</v>
      </c>
      <c r="B1788" s="153"/>
      <c r="C1788" s="100"/>
      <c r="D1788" s="68"/>
      <c r="AM1788"/>
      <c r="BO1788" s="154" t="s">
        <v>704</v>
      </c>
      <c r="BP1788" s="154" t="s">
        <v>3512</v>
      </c>
      <c r="BQ1788" s="110" t="s">
        <v>5440</v>
      </c>
      <c r="BR1788" s="110" t="s">
        <v>5440</v>
      </c>
      <c r="BS1788" s="110" t="s">
        <v>5440</v>
      </c>
      <c r="BT1788" s="110" t="s">
        <v>5440</v>
      </c>
      <c r="BU1788" s="110" t="s">
        <v>5440</v>
      </c>
      <c r="BV1788" s="110" t="s">
        <v>5440</v>
      </c>
      <c r="BW1788" s="110" t="s">
        <v>5832</v>
      </c>
      <c r="BX1788" s="110" t="s">
        <v>14</v>
      </c>
      <c r="BY1788" s="110" t="e">
        <f>VLOOKUP(BO1788,#REF!,10,0)</f>
        <v>#REF!</v>
      </c>
      <c r="BZ1788" s="110"/>
    </row>
    <row r="1789" spans="1:78" x14ac:dyDescent="0.2">
      <c r="A1789" s="153" t="s">
        <v>4827</v>
      </c>
      <c r="B1789" s="153"/>
      <c r="C1789" s="100"/>
      <c r="D1789" s="68"/>
      <c r="AM1789"/>
      <c r="BO1789" s="154" t="s">
        <v>707</v>
      </c>
      <c r="BP1789" s="154" t="s">
        <v>3512</v>
      </c>
      <c r="BQ1789" s="110" t="s">
        <v>5440</v>
      </c>
      <c r="BR1789" s="110" t="s">
        <v>5440</v>
      </c>
      <c r="BS1789" s="110" t="s">
        <v>5440</v>
      </c>
      <c r="BT1789" s="110" t="s">
        <v>5440</v>
      </c>
      <c r="BU1789" s="110" t="s">
        <v>5440</v>
      </c>
      <c r="BV1789" s="110" t="s">
        <v>5440</v>
      </c>
      <c r="BW1789" s="110" t="s">
        <v>5832</v>
      </c>
      <c r="BX1789" s="110" t="s">
        <v>14</v>
      </c>
      <c r="BY1789" s="110" t="e">
        <f>VLOOKUP(BO1789,#REF!,10,0)</f>
        <v>#REF!</v>
      </c>
      <c r="BZ1789" s="110"/>
    </row>
    <row r="1790" spans="1:78" x14ac:dyDescent="0.2">
      <c r="A1790" s="153" t="s">
        <v>4830</v>
      </c>
      <c r="B1790" s="153"/>
      <c r="C1790" s="100"/>
      <c r="D1790" s="68"/>
      <c r="AM1790"/>
      <c r="BO1790" s="154" t="s">
        <v>6650</v>
      </c>
      <c r="BP1790" s="154" t="s">
        <v>3512</v>
      </c>
      <c r="BQ1790" s="110" t="s">
        <v>5440</v>
      </c>
      <c r="BR1790" s="110" t="s">
        <v>5440</v>
      </c>
      <c r="BS1790" s="110" t="s">
        <v>5832</v>
      </c>
      <c r="BT1790" s="110" t="s">
        <v>5832</v>
      </c>
      <c r="BU1790" s="110" t="s">
        <v>5440</v>
      </c>
      <c r="BV1790" s="110" t="s">
        <v>5440</v>
      </c>
      <c r="BW1790" s="110" t="s">
        <v>5440</v>
      </c>
      <c r="BX1790" s="110" t="s">
        <v>14</v>
      </c>
      <c r="BY1790" s="110" t="e">
        <f>VLOOKUP(BO1790,#REF!,10,0)</f>
        <v>#REF!</v>
      </c>
      <c r="BZ1790" s="110"/>
    </row>
    <row r="1791" spans="1:78" x14ac:dyDescent="0.2">
      <c r="A1791" s="153" t="s">
        <v>4833</v>
      </c>
      <c r="B1791" s="153"/>
      <c r="C1791" s="100"/>
      <c r="D1791" s="68"/>
      <c r="AM1791"/>
      <c r="BO1791" s="154" t="s">
        <v>458</v>
      </c>
      <c r="BP1791" s="154" t="s">
        <v>3512</v>
      </c>
      <c r="BQ1791" s="110" t="s">
        <v>5440</v>
      </c>
      <c r="BR1791" s="110" t="s">
        <v>5440</v>
      </c>
      <c r="BS1791" s="110" t="s">
        <v>5440</v>
      </c>
      <c r="BT1791" s="110" t="s">
        <v>5440</v>
      </c>
      <c r="BU1791" s="110" t="s">
        <v>5440</v>
      </c>
      <c r="BV1791" s="110" t="s">
        <v>5440</v>
      </c>
      <c r="BW1791" s="110" t="s">
        <v>5832</v>
      </c>
      <c r="BX1791" s="110" t="s">
        <v>14</v>
      </c>
      <c r="BY1791" s="110" t="e">
        <f>VLOOKUP(BO1791,#REF!,10,0)</f>
        <v>#REF!</v>
      </c>
      <c r="BZ1791" s="110"/>
    </row>
    <row r="1792" spans="1:78" x14ac:dyDescent="0.2">
      <c r="A1792" s="153" t="s">
        <v>4835</v>
      </c>
      <c r="B1792" s="153"/>
      <c r="C1792" s="100"/>
      <c r="D1792" s="68"/>
      <c r="AM1792"/>
      <c r="BO1792" s="154" t="s">
        <v>710</v>
      </c>
      <c r="BP1792" s="154" t="s">
        <v>3512</v>
      </c>
      <c r="BQ1792" s="110" t="s">
        <v>5440</v>
      </c>
      <c r="BR1792" s="110" t="s">
        <v>5440</v>
      </c>
      <c r="BS1792" s="110" t="s">
        <v>5440</v>
      </c>
      <c r="BT1792" s="110" t="s">
        <v>5440</v>
      </c>
      <c r="BU1792" s="110" t="s">
        <v>5440</v>
      </c>
      <c r="BV1792" s="110" t="s">
        <v>5440</v>
      </c>
      <c r="BW1792" s="110" t="s">
        <v>5832</v>
      </c>
      <c r="BX1792" s="110" t="s">
        <v>14</v>
      </c>
      <c r="BY1792" s="110" t="e">
        <f>VLOOKUP(BO1792,#REF!,10,0)</f>
        <v>#REF!</v>
      </c>
      <c r="BZ1792" s="110"/>
    </row>
    <row r="1793" spans="1:78" x14ac:dyDescent="0.2">
      <c r="A1793" s="153" t="s">
        <v>4837</v>
      </c>
      <c r="B1793" s="153"/>
      <c r="C1793" s="100"/>
      <c r="D1793" s="68"/>
      <c r="AM1793"/>
      <c r="BO1793" s="154" t="s">
        <v>3022</v>
      </c>
      <c r="BP1793" s="154" t="s">
        <v>3512</v>
      </c>
      <c r="BQ1793" s="110" t="s">
        <v>5440</v>
      </c>
      <c r="BR1793" s="110" t="s">
        <v>5440</v>
      </c>
      <c r="BS1793" s="110" t="s">
        <v>5440</v>
      </c>
      <c r="BT1793" s="110" t="s">
        <v>5440</v>
      </c>
      <c r="BU1793" s="110" t="s">
        <v>5440</v>
      </c>
      <c r="BV1793" s="110" t="s">
        <v>5440</v>
      </c>
      <c r="BW1793" s="110" t="s">
        <v>5832</v>
      </c>
      <c r="BX1793" s="110" t="s">
        <v>14</v>
      </c>
      <c r="BY1793" s="110" t="e">
        <f>VLOOKUP(BO1793,#REF!,10,0)</f>
        <v>#REF!</v>
      </c>
      <c r="BZ1793" s="110"/>
    </row>
    <row r="1794" spans="1:78" x14ac:dyDescent="0.2">
      <c r="A1794" s="153" t="s">
        <v>4840</v>
      </c>
      <c r="B1794" s="153"/>
      <c r="C1794" s="100"/>
      <c r="D1794" s="68"/>
      <c r="AM1794"/>
      <c r="BO1794" s="154" t="s">
        <v>6651</v>
      </c>
      <c r="BP1794" s="154" t="s">
        <v>3512</v>
      </c>
      <c r="BQ1794" s="110" t="s">
        <v>5440</v>
      </c>
      <c r="BR1794" s="110" t="s">
        <v>5440</v>
      </c>
      <c r="BS1794" s="110" t="s">
        <v>5440</v>
      </c>
      <c r="BT1794" s="110" t="s">
        <v>5440</v>
      </c>
      <c r="BU1794" s="110" t="s">
        <v>5440</v>
      </c>
      <c r="BV1794" s="110" t="s">
        <v>5440</v>
      </c>
      <c r="BW1794" s="110" t="s">
        <v>5832</v>
      </c>
      <c r="BX1794" s="110" t="s">
        <v>14</v>
      </c>
      <c r="BY1794" s="110" t="e">
        <f>VLOOKUP(BO1794,#REF!,10,0)</f>
        <v>#REF!</v>
      </c>
      <c r="BZ1794" s="110"/>
    </row>
    <row r="1795" spans="1:78" x14ac:dyDescent="0.2">
      <c r="A1795" s="153" t="s">
        <v>4843</v>
      </c>
      <c r="B1795" s="153"/>
      <c r="C1795" s="100"/>
      <c r="D1795" s="68"/>
      <c r="AM1795"/>
      <c r="BO1795" s="154" t="s">
        <v>6652</v>
      </c>
      <c r="BP1795" s="154" t="s">
        <v>3512</v>
      </c>
      <c r="BQ1795" s="110" t="s">
        <v>5440</v>
      </c>
      <c r="BR1795" s="110" t="s">
        <v>5440</v>
      </c>
      <c r="BS1795" s="110" t="s">
        <v>5440</v>
      </c>
      <c r="BT1795" s="110" t="s">
        <v>5440</v>
      </c>
      <c r="BU1795" s="110" t="s">
        <v>5440</v>
      </c>
      <c r="BV1795" s="110" t="s">
        <v>5440</v>
      </c>
      <c r="BW1795" s="110" t="s">
        <v>5832</v>
      </c>
      <c r="BX1795" s="110" t="s">
        <v>14</v>
      </c>
      <c r="BY1795" s="110" t="e">
        <f>VLOOKUP(BO1795,#REF!,10,0)</f>
        <v>#REF!</v>
      </c>
      <c r="BZ1795" s="110"/>
    </row>
    <row r="1796" spans="1:78" x14ac:dyDescent="0.2">
      <c r="A1796" s="153" t="s">
        <v>4845</v>
      </c>
      <c r="B1796" s="153"/>
      <c r="C1796" s="100"/>
      <c r="D1796" s="68"/>
      <c r="AM1796"/>
      <c r="BO1796" s="154" t="s">
        <v>2037</v>
      </c>
      <c r="BP1796" s="154" t="s">
        <v>3512</v>
      </c>
      <c r="BQ1796" s="110" t="s">
        <v>5440</v>
      </c>
      <c r="BR1796" s="110" t="s">
        <v>5440</v>
      </c>
      <c r="BS1796" s="110" t="s">
        <v>5440</v>
      </c>
      <c r="BT1796" s="110" t="s">
        <v>5440</v>
      </c>
      <c r="BU1796" s="110" t="s">
        <v>5440</v>
      </c>
      <c r="BV1796" s="110" t="s">
        <v>5440</v>
      </c>
      <c r="BW1796" s="110" t="s">
        <v>5832</v>
      </c>
      <c r="BX1796" s="110" t="s">
        <v>14</v>
      </c>
      <c r="BY1796" s="110" t="e">
        <f>VLOOKUP(BO1796,#REF!,10,0)</f>
        <v>#REF!</v>
      </c>
      <c r="BZ1796" s="110"/>
    </row>
    <row r="1797" spans="1:78" x14ac:dyDescent="0.2">
      <c r="A1797" s="153" t="s">
        <v>4848</v>
      </c>
      <c r="B1797" s="153"/>
      <c r="C1797" s="100"/>
      <c r="D1797" s="68"/>
      <c r="AM1797"/>
      <c r="BO1797" s="154" t="s">
        <v>1246</v>
      </c>
      <c r="BP1797" s="154" t="s">
        <v>3512</v>
      </c>
      <c r="BQ1797" s="110" t="s">
        <v>5440</v>
      </c>
      <c r="BR1797" s="110" t="s">
        <v>5440</v>
      </c>
      <c r="BS1797" s="110" t="s">
        <v>5440</v>
      </c>
      <c r="BT1797" s="110" t="s">
        <v>5440</v>
      </c>
      <c r="BU1797" s="110" t="s">
        <v>5440</v>
      </c>
      <c r="BV1797" s="110" t="s">
        <v>5440</v>
      </c>
      <c r="BW1797" s="110" t="s">
        <v>5832</v>
      </c>
      <c r="BX1797" s="110" t="s">
        <v>14</v>
      </c>
      <c r="BY1797" s="110" t="e">
        <f>VLOOKUP(BO1797,#REF!,10,0)</f>
        <v>#REF!</v>
      </c>
      <c r="BZ1797" s="110"/>
    </row>
    <row r="1798" spans="1:78" x14ac:dyDescent="0.2">
      <c r="A1798" s="153" t="s">
        <v>4850</v>
      </c>
      <c r="B1798" s="153"/>
      <c r="C1798" s="100"/>
      <c r="D1798" s="68"/>
      <c r="AM1798"/>
      <c r="BO1798" s="154" t="s">
        <v>2469</v>
      </c>
      <c r="BP1798" s="154" t="s">
        <v>3512</v>
      </c>
      <c r="BQ1798" s="110" t="s">
        <v>5440</v>
      </c>
      <c r="BR1798" s="110" t="s">
        <v>5440</v>
      </c>
      <c r="BS1798" s="110" t="s">
        <v>5440</v>
      </c>
      <c r="BT1798" s="110" t="s">
        <v>5440</v>
      </c>
      <c r="BU1798" s="110" t="s">
        <v>5440</v>
      </c>
      <c r="BV1798" s="110" t="s">
        <v>5440</v>
      </c>
      <c r="BW1798" s="110" t="s">
        <v>5832</v>
      </c>
      <c r="BX1798" s="110" t="s">
        <v>14</v>
      </c>
      <c r="BY1798" s="110" t="e">
        <f>VLOOKUP(BO1798,#REF!,10,0)</f>
        <v>#REF!</v>
      </c>
      <c r="BZ1798" s="110"/>
    </row>
    <row r="1799" spans="1:78" x14ac:dyDescent="0.2">
      <c r="A1799" s="153" t="s">
        <v>4853</v>
      </c>
      <c r="B1799" s="153"/>
      <c r="C1799" s="100"/>
      <c r="D1799" s="68"/>
      <c r="AM1799"/>
      <c r="BO1799" s="154" t="s">
        <v>462</v>
      </c>
      <c r="BP1799" s="154" t="s">
        <v>3512</v>
      </c>
      <c r="BQ1799" s="110" t="s">
        <v>5440</v>
      </c>
      <c r="BR1799" s="110" t="s">
        <v>5440</v>
      </c>
      <c r="BS1799" s="110" t="s">
        <v>5440</v>
      </c>
      <c r="BT1799" s="110" t="s">
        <v>5440</v>
      </c>
      <c r="BU1799" s="110" t="s">
        <v>5440</v>
      </c>
      <c r="BV1799" s="110" t="s">
        <v>5440</v>
      </c>
      <c r="BW1799" s="110" t="s">
        <v>5832</v>
      </c>
      <c r="BX1799" s="110" t="s">
        <v>14</v>
      </c>
      <c r="BY1799" s="110" t="e">
        <f>VLOOKUP(BO1799,#REF!,10,0)</f>
        <v>#REF!</v>
      </c>
      <c r="BZ1799" s="110"/>
    </row>
    <row r="1800" spans="1:78" x14ac:dyDescent="0.2">
      <c r="A1800" s="153" t="s">
        <v>4855</v>
      </c>
      <c r="B1800" s="153"/>
      <c r="C1800" s="100"/>
      <c r="D1800" s="68"/>
      <c r="AM1800"/>
      <c r="BO1800" s="154" t="s">
        <v>4279</v>
      </c>
      <c r="BP1800" s="154" t="s">
        <v>3512</v>
      </c>
      <c r="BQ1800" s="110" t="s">
        <v>5440</v>
      </c>
      <c r="BR1800" s="110" t="s">
        <v>5440</v>
      </c>
      <c r="BS1800" s="110" t="s">
        <v>5440</v>
      </c>
      <c r="BT1800" s="110" t="s">
        <v>5440</v>
      </c>
      <c r="BU1800" s="110" t="s">
        <v>5440</v>
      </c>
      <c r="BV1800" s="110" t="s">
        <v>5440</v>
      </c>
      <c r="BW1800" s="110" t="s">
        <v>5832</v>
      </c>
      <c r="BX1800" s="110" t="s">
        <v>14</v>
      </c>
      <c r="BY1800" s="110" t="e">
        <f>VLOOKUP(BO1800,#REF!,10,0)</f>
        <v>#REF!</v>
      </c>
      <c r="BZ1800" s="110"/>
    </row>
    <row r="1801" spans="1:78" x14ac:dyDescent="0.2">
      <c r="A1801" s="153" t="s">
        <v>4857</v>
      </c>
      <c r="B1801" s="153"/>
      <c r="C1801" s="100"/>
      <c r="D1801" s="68"/>
      <c r="AM1801"/>
      <c r="BO1801" s="154" t="s">
        <v>6653</v>
      </c>
      <c r="BP1801" s="154" t="s">
        <v>3512</v>
      </c>
      <c r="BQ1801" s="110" t="s">
        <v>5440</v>
      </c>
      <c r="BR1801" s="110" t="s">
        <v>5440</v>
      </c>
      <c r="BS1801" s="110" t="s">
        <v>5440</v>
      </c>
      <c r="BT1801" s="110" t="s">
        <v>5440</v>
      </c>
      <c r="BU1801" s="110" t="s">
        <v>5440</v>
      </c>
      <c r="BV1801" s="110" t="s">
        <v>5832</v>
      </c>
      <c r="BW1801" s="110" t="s">
        <v>5440</v>
      </c>
      <c r="BX1801" s="110" t="s">
        <v>14</v>
      </c>
      <c r="BY1801" s="110" t="e">
        <f>VLOOKUP(BO1801,#REF!,10,0)</f>
        <v>#REF!</v>
      </c>
      <c r="BZ1801" s="149"/>
    </row>
    <row r="1802" spans="1:78" x14ac:dyDescent="0.2">
      <c r="A1802" s="153" t="s">
        <v>4859</v>
      </c>
      <c r="B1802" s="153"/>
      <c r="C1802" s="100"/>
      <c r="D1802" s="68"/>
      <c r="AM1802"/>
      <c r="BO1802" s="154" t="s">
        <v>6654</v>
      </c>
      <c r="BP1802" s="154" t="s">
        <v>3512</v>
      </c>
      <c r="BQ1802" s="110" t="s">
        <v>5440</v>
      </c>
      <c r="BR1802" s="110" t="s">
        <v>5440</v>
      </c>
      <c r="BS1802" s="110" t="s">
        <v>5832</v>
      </c>
      <c r="BT1802" s="110" t="s">
        <v>5832</v>
      </c>
      <c r="BU1802" s="110" t="s">
        <v>5440</v>
      </c>
      <c r="BV1802" s="110" t="s">
        <v>5440</v>
      </c>
      <c r="BW1802" s="110" t="s">
        <v>5440</v>
      </c>
      <c r="BX1802" s="110" t="s">
        <v>14</v>
      </c>
      <c r="BY1802" s="110" t="e">
        <f>VLOOKUP(BO1802,#REF!,10,0)</f>
        <v>#REF!</v>
      </c>
      <c r="BZ1802" s="110"/>
    </row>
    <row r="1803" spans="1:78" x14ac:dyDescent="0.2">
      <c r="A1803" s="153" t="s">
        <v>4862</v>
      </c>
      <c r="B1803" s="153"/>
      <c r="C1803" s="100"/>
      <c r="D1803" s="68"/>
      <c r="AM1803"/>
      <c r="BO1803" s="154" t="s">
        <v>6655</v>
      </c>
      <c r="BP1803" s="154" t="s">
        <v>3512</v>
      </c>
      <c r="BQ1803" s="110" t="s">
        <v>5440</v>
      </c>
      <c r="BR1803" s="110" t="s">
        <v>5440</v>
      </c>
      <c r="BS1803" s="110" t="s">
        <v>5440</v>
      </c>
      <c r="BT1803" s="110" t="s">
        <v>5440</v>
      </c>
      <c r="BU1803" s="110" t="s">
        <v>5440</v>
      </c>
      <c r="BV1803" s="110" t="s">
        <v>5440</v>
      </c>
      <c r="BW1803" s="110" t="s">
        <v>5832</v>
      </c>
      <c r="BX1803" s="110" t="s">
        <v>14</v>
      </c>
      <c r="BY1803" s="110" t="e">
        <f>VLOOKUP(BO1803,#REF!,10,0)</f>
        <v>#REF!</v>
      </c>
      <c r="BZ1803" s="110"/>
    </row>
    <row r="1804" spans="1:78" x14ac:dyDescent="0.2">
      <c r="A1804" s="153" t="s">
        <v>4865</v>
      </c>
      <c r="B1804" s="153"/>
      <c r="C1804" s="100"/>
      <c r="D1804" s="68"/>
      <c r="AM1804"/>
      <c r="BO1804" s="154" t="s">
        <v>465</v>
      </c>
      <c r="BP1804" s="154" t="s">
        <v>3512</v>
      </c>
      <c r="BQ1804" s="110" t="s">
        <v>5440</v>
      </c>
      <c r="BR1804" s="110" t="s">
        <v>5440</v>
      </c>
      <c r="BS1804" s="110" t="s">
        <v>5440</v>
      </c>
      <c r="BT1804" s="110" t="s">
        <v>5440</v>
      </c>
      <c r="BU1804" s="110" t="s">
        <v>5440</v>
      </c>
      <c r="BV1804" s="110" t="s">
        <v>5440</v>
      </c>
      <c r="BW1804" s="110" t="s">
        <v>5832</v>
      </c>
      <c r="BX1804" s="110" t="s">
        <v>14</v>
      </c>
      <c r="BY1804" s="110" t="e">
        <f>VLOOKUP(BO1804,#REF!,10,0)</f>
        <v>#REF!</v>
      </c>
      <c r="BZ1804" s="110"/>
    </row>
    <row r="1805" spans="1:78" x14ac:dyDescent="0.2">
      <c r="A1805" s="153" t="s">
        <v>4868</v>
      </c>
      <c r="B1805" s="153"/>
      <c r="C1805" s="100"/>
      <c r="D1805" s="68"/>
      <c r="AM1805"/>
      <c r="BO1805" s="154" t="s">
        <v>6656</v>
      </c>
      <c r="BP1805" s="154" t="s">
        <v>3512</v>
      </c>
      <c r="BQ1805" s="110" t="s">
        <v>5440</v>
      </c>
      <c r="BR1805" s="110" t="s">
        <v>5440</v>
      </c>
      <c r="BS1805" s="110" t="s">
        <v>5440</v>
      </c>
      <c r="BT1805" s="110" t="s">
        <v>5440</v>
      </c>
      <c r="BU1805" s="110" t="s">
        <v>5440</v>
      </c>
      <c r="BV1805" s="110" t="s">
        <v>5440</v>
      </c>
      <c r="BW1805" s="110" t="s">
        <v>5832</v>
      </c>
      <c r="BX1805" s="110" t="s">
        <v>14</v>
      </c>
      <c r="BY1805" s="110" t="e">
        <f>VLOOKUP(BO1805,#REF!,10,0)</f>
        <v>#REF!</v>
      </c>
      <c r="BZ1805" s="110"/>
    </row>
    <row r="1806" spans="1:78" x14ac:dyDescent="0.2">
      <c r="A1806" s="153" t="s">
        <v>4871</v>
      </c>
      <c r="B1806" s="153"/>
      <c r="C1806" s="100"/>
      <c r="D1806" s="68"/>
      <c r="AM1806"/>
      <c r="BO1806" s="154" t="s">
        <v>1379</v>
      </c>
      <c r="BP1806" s="154" t="s">
        <v>3512</v>
      </c>
      <c r="BQ1806" s="110" t="s">
        <v>5440</v>
      </c>
      <c r="BR1806" s="110" t="s">
        <v>5440</v>
      </c>
      <c r="BS1806" s="110" t="s">
        <v>5440</v>
      </c>
      <c r="BT1806" s="110" t="s">
        <v>5440</v>
      </c>
      <c r="BU1806" s="110" t="s">
        <v>5440</v>
      </c>
      <c r="BV1806" s="110" t="s">
        <v>5440</v>
      </c>
      <c r="BW1806" s="110" t="s">
        <v>5832</v>
      </c>
      <c r="BX1806" s="110" t="s">
        <v>14</v>
      </c>
      <c r="BY1806" s="110" t="e">
        <f>VLOOKUP(BO1806,#REF!,10,0)</f>
        <v>#REF!</v>
      </c>
      <c r="BZ1806" s="110"/>
    </row>
    <row r="1807" spans="1:78" x14ac:dyDescent="0.2">
      <c r="A1807" s="153" t="s">
        <v>4873</v>
      </c>
      <c r="B1807" s="153"/>
      <c r="C1807" s="100"/>
      <c r="D1807" s="68"/>
      <c r="AM1807"/>
      <c r="BO1807" s="154" t="s">
        <v>4796</v>
      </c>
      <c r="BP1807" s="154" t="s">
        <v>3512</v>
      </c>
      <c r="BQ1807" s="110" t="s">
        <v>5440</v>
      </c>
      <c r="BR1807" s="110" t="s">
        <v>5440</v>
      </c>
      <c r="BS1807" s="110" t="s">
        <v>5440</v>
      </c>
      <c r="BT1807" s="110" t="s">
        <v>5440</v>
      </c>
      <c r="BU1807" s="110" t="s">
        <v>5440</v>
      </c>
      <c r="BV1807" s="110" t="s">
        <v>5440</v>
      </c>
      <c r="BW1807" s="110" t="s">
        <v>5832</v>
      </c>
      <c r="BX1807" s="110" t="s">
        <v>14</v>
      </c>
      <c r="BY1807" s="110" t="e">
        <f>VLOOKUP(BO1807,#REF!,10,0)</f>
        <v>#REF!</v>
      </c>
      <c r="BZ1807" s="110"/>
    </row>
    <row r="1808" spans="1:78" x14ac:dyDescent="0.2">
      <c r="A1808" s="153" t="s">
        <v>4875</v>
      </c>
      <c r="B1808" s="153"/>
      <c r="C1808" s="100"/>
      <c r="D1808" s="68"/>
      <c r="AM1808"/>
      <c r="BO1808" s="154" t="s">
        <v>6657</v>
      </c>
      <c r="BP1808" s="154" t="s">
        <v>3512</v>
      </c>
      <c r="BQ1808" s="110" t="s">
        <v>5440</v>
      </c>
      <c r="BR1808" s="110" t="s">
        <v>5440</v>
      </c>
      <c r="BS1808" s="110" t="s">
        <v>5440</v>
      </c>
      <c r="BT1808" s="110" t="s">
        <v>5440</v>
      </c>
      <c r="BU1808" s="110" t="s">
        <v>5440</v>
      </c>
      <c r="BV1808" s="110" t="s">
        <v>5440</v>
      </c>
      <c r="BW1808" s="110" t="s">
        <v>5832</v>
      </c>
      <c r="BX1808" s="110" t="s">
        <v>14</v>
      </c>
      <c r="BY1808" s="110" t="e">
        <f>VLOOKUP(BO1808,#REF!,10,0)</f>
        <v>#REF!</v>
      </c>
      <c r="BZ1808" s="110"/>
    </row>
    <row r="1809" spans="1:78" x14ac:dyDescent="0.2">
      <c r="A1809" s="153" t="s">
        <v>4877</v>
      </c>
      <c r="B1809" s="153"/>
      <c r="C1809" s="100"/>
      <c r="D1809" s="68"/>
      <c r="AM1809"/>
      <c r="BO1809" s="154" t="s">
        <v>1127</v>
      </c>
      <c r="BP1809" s="154" t="s">
        <v>3512</v>
      </c>
      <c r="BQ1809" s="110" t="s">
        <v>5440</v>
      </c>
      <c r="BR1809" s="110" t="s">
        <v>5440</v>
      </c>
      <c r="BS1809" s="110" t="s">
        <v>5440</v>
      </c>
      <c r="BT1809" s="110" t="s">
        <v>5440</v>
      </c>
      <c r="BU1809" s="110" t="s">
        <v>5440</v>
      </c>
      <c r="BV1809" s="110" t="s">
        <v>5440</v>
      </c>
      <c r="BW1809" s="110" t="s">
        <v>5832</v>
      </c>
      <c r="BX1809" s="110" t="s">
        <v>14</v>
      </c>
      <c r="BY1809" s="110" t="e">
        <f>VLOOKUP(BO1809,#REF!,10,0)</f>
        <v>#REF!</v>
      </c>
      <c r="BZ1809" s="110"/>
    </row>
    <row r="1810" spans="1:78" x14ac:dyDescent="0.2">
      <c r="A1810" s="153" t="s">
        <v>4879</v>
      </c>
      <c r="B1810" s="153"/>
      <c r="C1810" s="100"/>
      <c r="D1810" s="68"/>
      <c r="AM1810"/>
      <c r="BO1810" s="154" t="s">
        <v>849</v>
      </c>
      <c r="BP1810" s="154" t="s">
        <v>5832</v>
      </c>
      <c r="BQ1810" s="110" t="s">
        <v>5440</v>
      </c>
      <c r="BR1810" s="110" t="s">
        <v>5440</v>
      </c>
      <c r="BS1810" s="110" t="s">
        <v>5440</v>
      </c>
      <c r="BT1810" s="110" t="s">
        <v>5440</v>
      </c>
      <c r="BU1810" s="110" t="s">
        <v>5440</v>
      </c>
      <c r="BV1810" s="110" t="s">
        <v>5440</v>
      </c>
      <c r="BW1810" s="110" t="s">
        <v>5832</v>
      </c>
      <c r="BX1810" s="110" t="s">
        <v>14</v>
      </c>
      <c r="BY1810" s="110" t="e">
        <f>VLOOKUP(BO1810,#REF!,10,0)</f>
        <v>#REF!</v>
      </c>
      <c r="BZ1810" s="110"/>
    </row>
    <row r="1811" spans="1:78" x14ac:dyDescent="0.2">
      <c r="A1811" s="153" t="s">
        <v>4882</v>
      </c>
      <c r="B1811" s="153"/>
      <c r="C1811" s="100"/>
      <c r="D1811" s="68"/>
      <c r="AM1811"/>
      <c r="BO1811" s="154" t="s">
        <v>468</v>
      </c>
      <c r="BP1811" s="154" t="s">
        <v>3512</v>
      </c>
      <c r="BQ1811" s="110" t="s">
        <v>5440</v>
      </c>
      <c r="BR1811" s="110" t="s">
        <v>5440</v>
      </c>
      <c r="BS1811" s="110" t="s">
        <v>5440</v>
      </c>
      <c r="BT1811" s="110" t="s">
        <v>5440</v>
      </c>
      <c r="BU1811" s="110" t="s">
        <v>5440</v>
      </c>
      <c r="BV1811" s="110" t="s">
        <v>5440</v>
      </c>
      <c r="BW1811" s="110" t="s">
        <v>5832</v>
      </c>
      <c r="BX1811" s="110" t="s">
        <v>14</v>
      </c>
      <c r="BY1811" s="110" t="e">
        <f>VLOOKUP(BO1811,#REF!,10,0)</f>
        <v>#REF!</v>
      </c>
      <c r="BZ1811" s="110"/>
    </row>
    <row r="1812" spans="1:78" x14ac:dyDescent="0.2">
      <c r="A1812" s="153" t="s">
        <v>4884</v>
      </c>
      <c r="B1812" s="153"/>
      <c r="C1812" s="100"/>
      <c r="D1812" s="68"/>
      <c r="AM1812"/>
      <c r="BO1812" s="154" t="s">
        <v>1382</v>
      </c>
      <c r="BP1812" s="154" t="s">
        <v>3512</v>
      </c>
      <c r="BQ1812" s="110" t="s">
        <v>5440</v>
      </c>
      <c r="BR1812" s="110" t="s">
        <v>5440</v>
      </c>
      <c r="BS1812" s="110" t="s">
        <v>5440</v>
      </c>
      <c r="BT1812" s="110" t="s">
        <v>5440</v>
      </c>
      <c r="BU1812" s="110" t="s">
        <v>5440</v>
      </c>
      <c r="BV1812" s="110" t="s">
        <v>5440</v>
      </c>
      <c r="BW1812" s="110" t="s">
        <v>5832</v>
      </c>
      <c r="BX1812" s="110" t="s">
        <v>14</v>
      </c>
      <c r="BY1812" s="110" t="e">
        <f>VLOOKUP(BO1812,#REF!,10,0)</f>
        <v>#REF!</v>
      </c>
      <c r="BZ1812" s="110"/>
    </row>
    <row r="1813" spans="1:78" x14ac:dyDescent="0.2">
      <c r="A1813" s="153" t="s">
        <v>4886</v>
      </c>
      <c r="B1813" s="153"/>
      <c r="C1813" s="100"/>
      <c r="D1813" s="68"/>
      <c r="AM1813"/>
      <c r="BO1813" s="154" t="s">
        <v>713</v>
      </c>
      <c r="BP1813" s="154" t="s">
        <v>3512</v>
      </c>
      <c r="BQ1813" s="110" t="s">
        <v>5440</v>
      </c>
      <c r="BR1813" s="110" t="s">
        <v>5440</v>
      </c>
      <c r="BS1813" s="110" t="s">
        <v>5440</v>
      </c>
      <c r="BT1813" s="110" t="s">
        <v>5440</v>
      </c>
      <c r="BU1813" s="110" t="s">
        <v>5440</v>
      </c>
      <c r="BV1813" s="110" t="s">
        <v>5440</v>
      </c>
      <c r="BW1813" s="110" t="s">
        <v>5832</v>
      </c>
      <c r="BX1813" s="110" t="s">
        <v>14</v>
      </c>
      <c r="BY1813" s="110" t="e">
        <f>VLOOKUP(BO1813,#REF!,10,0)</f>
        <v>#REF!</v>
      </c>
      <c r="BZ1813" s="110"/>
    </row>
    <row r="1814" spans="1:78" x14ac:dyDescent="0.2">
      <c r="A1814" s="153" t="s">
        <v>4888</v>
      </c>
      <c r="B1814" s="153"/>
      <c r="C1814" s="100"/>
      <c r="D1814" s="68"/>
      <c r="AM1814"/>
      <c r="BO1814" s="154" t="s">
        <v>1385</v>
      </c>
      <c r="BP1814" s="154" t="s">
        <v>3512</v>
      </c>
      <c r="BQ1814" s="110" t="s">
        <v>5440</v>
      </c>
      <c r="BR1814" s="110" t="s">
        <v>5440</v>
      </c>
      <c r="BS1814" s="110" t="s">
        <v>5440</v>
      </c>
      <c r="BT1814" s="110" t="s">
        <v>5440</v>
      </c>
      <c r="BU1814" s="110" t="s">
        <v>5440</v>
      </c>
      <c r="BV1814" s="110" t="s">
        <v>5440</v>
      </c>
      <c r="BW1814" s="110" t="s">
        <v>5832</v>
      </c>
      <c r="BX1814" s="110" t="s">
        <v>14</v>
      </c>
      <c r="BY1814" s="110" t="e">
        <f>VLOOKUP(BO1814,#REF!,10,0)</f>
        <v>#REF!</v>
      </c>
      <c r="BZ1814" s="110"/>
    </row>
    <row r="1815" spans="1:78" x14ac:dyDescent="0.2">
      <c r="A1815" s="153" t="s">
        <v>4891</v>
      </c>
      <c r="B1815" s="153"/>
      <c r="C1815" s="100"/>
      <c r="D1815" s="68"/>
      <c r="AM1815"/>
      <c r="BO1815" s="154" t="s">
        <v>1130</v>
      </c>
      <c r="BP1815" s="154" t="s">
        <v>3512</v>
      </c>
      <c r="BQ1815" s="110" t="s">
        <v>5440</v>
      </c>
      <c r="BR1815" s="110" t="s">
        <v>5440</v>
      </c>
      <c r="BS1815" s="110" t="s">
        <v>5440</v>
      </c>
      <c r="BT1815" s="110" t="s">
        <v>5440</v>
      </c>
      <c r="BU1815" s="110" t="s">
        <v>5440</v>
      </c>
      <c r="BV1815" s="110" t="s">
        <v>5440</v>
      </c>
      <c r="BW1815" s="110" t="s">
        <v>5832</v>
      </c>
      <c r="BX1815" s="110" t="s">
        <v>14</v>
      </c>
      <c r="BY1815" s="110" t="e">
        <f>VLOOKUP(BO1815,#REF!,10,0)</f>
        <v>#REF!</v>
      </c>
      <c r="BZ1815" s="110"/>
    </row>
    <row r="1816" spans="1:78" x14ac:dyDescent="0.2">
      <c r="A1816" s="153" t="s">
        <v>4894</v>
      </c>
      <c r="B1816" s="153"/>
      <c r="C1816" s="100"/>
      <c r="D1816" s="68"/>
      <c r="AM1816"/>
      <c r="BO1816" s="154" t="s">
        <v>4348</v>
      </c>
      <c r="BP1816" s="154" t="s">
        <v>3512</v>
      </c>
      <c r="BQ1816" s="110" t="s">
        <v>5440</v>
      </c>
      <c r="BR1816" s="110" t="s">
        <v>5440</v>
      </c>
      <c r="BS1816" s="110" t="s">
        <v>5440</v>
      </c>
      <c r="BT1816" s="110" t="s">
        <v>5440</v>
      </c>
      <c r="BU1816" s="110" t="s">
        <v>5440</v>
      </c>
      <c r="BV1816" s="110" t="s">
        <v>5440</v>
      </c>
      <c r="BW1816" s="110" t="s">
        <v>5832</v>
      </c>
      <c r="BX1816" s="110" t="s">
        <v>14</v>
      </c>
      <c r="BY1816" s="110" t="e">
        <f>VLOOKUP(BO1816,#REF!,10,0)</f>
        <v>#REF!</v>
      </c>
      <c r="BZ1816" s="110"/>
    </row>
    <row r="1817" spans="1:78" x14ac:dyDescent="0.2">
      <c r="A1817" s="153" t="s">
        <v>4896</v>
      </c>
      <c r="B1817" s="153"/>
      <c r="C1817" s="100"/>
      <c r="D1817" s="68"/>
      <c r="AM1817"/>
      <c r="BO1817" s="154" t="s">
        <v>1776</v>
      </c>
      <c r="BP1817" s="154" t="s">
        <v>3512</v>
      </c>
      <c r="BQ1817" s="110" t="s">
        <v>5440</v>
      </c>
      <c r="BR1817" s="110" t="s">
        <v>5440</v>
      </c>
      <c r="BS1817" s="110" t="s">
        <v>5440</v>
      </c>
      <c r="BT1817" s="110" t="s">
        <v>5440</v>
      </c>
      <c r="BU1817" s="110" t="s">
        <v>5440</v>
      </c>
      <c r="BV1817" s="110" t="s">
        <v>5440</v>
      </c>
      <c r="BW1817" s="110" t="s">
        <v>5832</v>
      </c>
      <c r="BX1817" s="110" t="s">
        <v>14</v>
      </c>
      <c r="BY1817" s="110" t="e">
        <f>VLOOKUP(BO1817,#REF!,10,0)</f>
        <v>#REF!</v>
      </c>
      <c r="BZ1817" s="110"/>
    </row>
    <row r="1818" spans="1:78" x14ac:dyDescent="0.2">
      <c r="A1818" s="153" t="s">
        <v>4899</v>
      </c>
      <c r="B1818" s="153"/>
      <c r="C1818" s="100"/>
      <c r="D1818" s="68"/>
      <c r="AM1818"/>
      <c r="BO1818" s="154" t="s">
        <v>6658</v>
      </c>
      <c r="BP1818" s="154" t="s">
        <v>5832</v>
      </c>
      <c r="BQ1818" s="110" t="s">
        <v>5440</v>
      </c>
      <c r="BR1818" s="110" t="s">
        <v>5440</v>
      </c>
      <c r="BS1818" s="110" t="s">
        <v>5832</v>
      </c>
      <c r="BT1818" s="110" t="s">
        <v>5440</v>
      </c>
      <c r="BU1818" s="110" t="s">
        <v>5440</v>
      </c>
      <c r="BV1818" s="110" t="s">
        <v>5440</v>
      </c>
      <c r="BW1818" s="110" t="s">
        <v>5832</v>
      </c>
      <c r="BX1818" s="110" t="s">
        <v>14</v>
      </c>
      <c r="BY1818" s="110" t="e">
        <f>VLOOKUP(BO1818,#REF!,10,0)</f>
        <v>#REF!</v>
      </c>
      <c r="BZ1818" s="110"/>
    </row>
    <row r="1819" spans="1:78" x14ac:dyDescent="0.2">
      <c r="A1819" s="153" t="s">
        <v>4902</v>
      </c>
      <c r="B1819" s="153"/>
      <c r="C1819" s="100"/>
      <c r="D1819" s="68"/>
      <c r="AM1819"/>
      <c r="BO1819" s="154" t="s">
        <v>6659</v>
      </c>
      <c r="BP1819" s="154" t="s">
        <v>3512</v>
      </c>
      <c r="BQ1819" s="110" t="s">
        <v>5440</v>
      </c>
      <c r="BR1819" s="110" t="s">
        <v>5440</v>
      </c>
      <c r="BS1819" s="110" t="s">
        <v>5440</v>
      </c>
      <c r="BT1819" s="110" t="s">
        <v>5440</v>
      </c>
      <c r="BU1819" s="110" t="s">
        <v>5440</v>
      </c>
      <c r="BV1819" s="110" t="s">
        <v>5440</v>
      </c>
      <c r="BW1819" s="110" t="s">
        <v>5832</v>
      </c>
      <c r="BX1819" s="110" t="s">
        <v>14</v>
      </c>
      <c r="BY1819" s="110" t="e">
        <f>VLOOKUP(BO1819,#REF!,10,0)</f>
        <v>#REF!</v>
      </c>
      <c r="BZ1819" s="110"/>
    </row>
    <row r="1820" spans="1:78" x14ac:dyDescent="0.2">
      <c r="A1820" s="153" t="s">
        <v>4904</v>
      </c>
      <c r="B1820" s="153"/>
      <c r="C1820" s="100"/>
      <c r="D1820" s="68"/>
      <c r="AM1820"/>
      <c r="BO1820" s="154" t="s">
        <v>716</v>
      </c>
      <c r="BP1820" s="154" t="s">
        <v>3512</v>
      </c>
      <c r="BQ1820" s="110" t="s">
        <v>5440</v>
      </c>
      <c r="BR1820" s="110" t="s">
        <v>5440</v>
      </c>
      <c r="BS1820" s="110" t="s">
        <v>5440</v>
      </c>
      <c r="BT1820" s="110" t="s">
        <v>5440</v>
      </c>
      <c r="BU1820" s="110" t="s">
        <v>5440</v>
      </c>
      <c r="BV1820" s="110" t="s">
        <v>5832</v>
      </c>
      <c r="BW1820" s="110" t="s">
        <v>5440</v>
      </c>
      <c r="BX1820" s="110" t="s">
        <v>14</v>
      </c>
      <c r="BY1820" s="110" t="e">
        <f>VLOOKUP(BO1820,#REF!,10,0)</f>
        <v>#REF!</v>
      </c>
      <c r="BZ1820" s="149"/>
    </row>
    <row r="1821" spans="1:78" x14ac:dyDescent="0.2">
      <c r="A1821" s="153" t="s">
        <v>4906</v>
      </c>
      <c r="B1821" s="153"/>
      <c r="C1821" s="100"/>
      <c r="D1821" s="68"/>
      <c r="AM1821"/>
      <c r="BO1821" s="154" t="s">
        <v>6660</v>
      </c>
      <c r="BP1821" s="154" t="s">
        <v>5832</v>
      </c>
      <c r="BQ1821" s="110" t="s">
        <v>5440</v>
      </c>
      <c r="BR1821" s="110" t="s">
        <v>5440</v>
      </c>
      <c r="BS1821" s="110" t="s">
        <v>5832</v>
      </c>
      <c r="BT1821" s="110" t="s">
        <v>5440</v>
      </c>
      <c r="BU1821" s="110" t="s">
        <v>5440</v>
      </c>
      <c r="BV1821" s="110" t="s">
        <v>5440</v>
      </c>
      <c r="BW1821" s="110" t="s">
        <v>5832</v>
      </c>
      <c r="BX1821" s="110" t="s">
        <v>14</v>
      </c>
      <c r="BY1821" s="110" t="e">
        <f>VLOOKUP(BO1821,#REF!,10,0)</f>
        <v>#REF!</v>
      </c>
      <c r="BZ1821" s="110"/>
    </row>
    <row r="1822" spans="1:78" x14ac:dyDescent="0.2">
      <c r="A1822" s="153" t="s">
        <v>4908</v>
      </c>
      <c r="B1822" s="153"/>
      <c r="C1822" s="100"/>
      <c r="D1822" s="68"/>
      <c r="AM1822"/>
      <c r="BO1822" s="154" t="s">
        <v>4491</v>
      </c>
      <c r="BP1822" s="154" t="s">
        <v>3512</v>
      </c>
      <c r="BQ1822" s="110" t="s">
        <v>5440</v>
      </c>
      <c r="BR1822" s="110" t="s">
        <v>5440</v>
      </c>
      <c r="BS1822" s="110" t="s">
        <v>5440</v>
      </c>
      <c r="BT1822" s="110" t="s">
        <v>5440</v>
      </c>
      <c r="BU1822" s="110" t="s">
        <v>5440</v>
      </c>
      <c r="BV1822" s="110" t="s">
        <v>5440</v>
      </c>
      <c r="BW1822" s="110" t="s">
        <v>5832</v>
      </c>
      <c r="BX1822" s="110" t="s">
        <v>14</v>
      </c>
      <c r="BY1822" s="110" t="e">
        <f>VLOOKUP(BO1822,#REF!,10,0)</f>
        <v>#REF!</v>
      </c>
      <c r="BZ1822" s="110"/>
    </row>
    <row r="1823" spans="1:78" x14ac:dyDescent="0.2">
      <c r="A1823" s="153" t="s">
        <v>4910</v>
      </c>
      <c r="B1823" s="153"/>
      <c r="C1823" s="100"/>
      <c r="D1823" s="68"/>
      <c r="AM1823"/>
      <c r="BO1823" s="154" t="s">
        <v>5217</v>
      </c>
      <c r="BP1823" s="154" t="s">
        <v>3512</v>
      </c>
      <c r="BQ1823" s="110" t="s">
        <v>5440</v>
      </c>
      <c r="BR1823" s="110" t="s">
        <v>5440</v>
      </c>
      <c r="BS1823" s="110" t="s">
        <v>5440</v>
      </c>
      <c r="BT1823" s="110" t="s">
        <v>5440</v>
      </c>
      <c r="BU1823" s="110" t="s">
        <v>5440</v>
      </c>
      <c r="BV1823" s="110" t="s">
        <v>5440</v>
      </c>
      <c r="BW1823" s="110" t="s">
        <v>5832</v>
      </c>
      <c r="BX1823" s="110" t="s">
        <v>14</v>
      </c>
      <c r="BY1823" s="110" t="e">
        <f>VLOOKUP(BO1823,#REF!,10,0)</f>
        <v>#REF!</v>
      </c>
      <c r="BZ1823" s="110"/>
    </row>
    <row r="1824" spans="1:78" x14ac:dyDescent="0.2">
      <c r="A1824" s="153" t="s">
        <v>4912</v>
      </c>
      <c r="B1824" s="153"/>
      <c r="C1824" s="100"/>
      <c r="D1824" s="68"/>
      <c r="AM1824"/>
      <c r="BO1824" s="154" t="s">
        <v>6661</v>
      </c>
      <c r="BP1824" s="154" t="s">
        <v>3512</v>
      </c>
      <c r="BQ1824" s="110" t="s">
        <v>5440</v>
      </c>
      <c r="BR1824" s="110" t="s">
        <v>5440</v>
      </c>
      <c r="BS1824" s="110" t="s">
        <v>5832</v>
      </c>
      <c r="BT1824" s="110" t="s">
        <v>5440</v>
      </c>
      <c r="BU1824" s="110" t="s">
        <v>5440</v>
      </c>
      <c r="BV1824" s="110" t="s">
        <v>5440</v>
      </c>
      <c r="BW1824" s="110" t="s">
        <v>5832</v>
      </c>
      <c r="BX1824" s="110" t="s">
        <v>14</v>
      </c>
      <c r="BY1824" s="110" t="e">
        <f>VLOOKUP(BO1824,#REF!,10,0)</f>
        <v>#REF!</v>
      </c>
      <c r="BZ1824" s="110"/>
    </row>
    <row r="1825" spans="1:78" x14ac:dyDescent="0.2">
      <c r="A1825" s="153" t="s">
        <v>4915</v>
      </c>
      <c r="B1825" s="153"/>
      <c r="C1825" s="100"/>
      <c r="D1825" s="68"/>
      <c r="AM1825"/>
      <c r="BO1825" s="154" t="s">
        <v>6662</v>
      </c>
      <c r="BP1825" s="154" t="s">
        <v>3512</v>
      </c>
      <c r="BQ1825" s="110" t="s">
        <v>5440</v>
      </c>
      <c r="BR1825" s="110" t="s">
        <v>5440</v>
      </c>
      <c r="BS1825" s="110" t="s">
        <v>5440</v>
      </c>
      <c r="BT1825" s="110" t="s">
        <v>5440</v>
      </c>
      <c r="BU1825" s="110" t="s">
        <v>5440</v>
      </c>
      <c r="BV1825" s="110" t="s">
        <v>5440</v>
      </c>
      <c r="BW1825" s="110" t="s">
        <v>5832</v>
      </c>
      <c r="BX1825" s="110" t="s">
        <v>14</v>
      </c>
      <c r="BY1825" s="110" t="e">
        <f>VLOOKUP(BO1825,#REF!,10,0)</f>
        <v>#REF!</v>
      </c>
      <c r="BZ1825" s="110"/>
    </row>
    <row r="1826" spans="1:78" ht="28.5" x14ac:dyDescent="0.2">
      <c r="A1826" s="153" t="s">
        <v>4918</v>
      </c>
      <c r="B1826" s="153"/>
      <c r="C1826" s="100"/>
      <c r="D1826" s="68"/>
      <c r="AM1826"/>
      <c r="BO1826" s="154" t="s">
        <v>6663</v>
      </c>
      <c r="BP1826" s="154" t="s">
        <v>5832</v>
      </c>
      <c r="BQ1826" s="110" t="s">
        <v>5440</v>
      </c>
      <c r="BR1826" s="110" t="s">
        <v>5440</v>
      </c>
      <c r="BS1826" s="110" t="s">
        <v>5832</v>
      </c>
      <c r="BT1826" s="110" t="s">
        <v>5440</v>
      </c>
      <c r="BU1826" s="110" t="s">
        <v>5832</v>
      </c>
      <c r="BV1826" s="110" t="s">
        <v>5440</v>
      </c>
      <c r="BW1826" s="110" t="s">
        <v>5440</v>
      </c>
      <c r="BX1826" s="110" t="s">
        <v>14</v>
      </c>
      <c r="BY1826" s="110" t="e">
        <f>VLOOKUP(BO1826,#REF!,10,0)</f>
        <v>#REF!</v>
      </c>
      <c r="BZ1826" s="149" t="s">
        <v>6664</v>
      </c>
    </row>
    <row r="1827" spans="1:78" x14ac:dyDescent="0.2">
      <c r="A1827" s="153" t="s">
        <v>4921</v>
      </c>
      <c r="B1827" s="153"/>
      <c r="C1827" s="100"/>
      <c r="D1827" s="68"/>
      <c r="AM1827"/>
      <c r="BO1827" s="154" t="s">
        <v>6665</v>
      </c>
      <c r="BP1827" s="154" t="s">
        <v>5832</v>
      </c>
      <c r="BQ1827" s="110" t="s">
        <v>5440</v>
      </c>
      <c r="BR1827" s="110" t="s">
        <v>5440</v>
      </c>
      <c r="BS1827" s="110" t="s">
        <v>5440</v>
      </c>
      <c r="BT1827" s="110" t="s">
        <v>5440</v>
      </c>
      <c r="BU1827" s="110" t="s">
        <v>5832</v>
      </c>
      <c r="BV1827" s="110" t="s">
        <v>5440</v>
      </c>
      <c r="BW1827" s="110" t="s">
        <v>5440</v>
      </c>
      <c r="BX1827" s="110" t="s">
        <v>14</v>
      </c>
      <c r="BY1827" s="110" t="e">
        <f>VLOOKUP(BO1827,#REF!,10,0)</f>
        <v>#REF!</v>
      </c>
      <c r="BZ1827" s="110"/>
    </row>
    <row r="1828" spans="1:78" x14ac:dyDescent="0.2">
      <c r="A1828" s="153" t="s">
        <v>4924</v>
      </c>
      <c r="B1828" s="153"/>
      <c r="C1828" s="100"/>
      <c r="D1828" s="68"/>
      <c r="AM1828"/>
      <c r="BO1828" s="154" t="s">
        <v>6666</v>
      </c>
      <c r="BP1828" s="154" t="s">
        <v>3512</v>
      </c>
      <c r="BQ1828" s="110" t="s">
        <v>5440</v>
      </c>
      <c r="BR1828" s="110" t="s">
        <v>5440</v>
      </c>
      <c r="BS1828" s="110" t="s">
        <v>5440</v>
      </c>
      <c r="BT1828" s="110" t="s">
        <v>5440</v>
      </c>
      <c r="BU1828" s="110" t="s">
        <v>5832</v>
      </c>
      <c r="BV1828" s="110" t="s">
        <v>5440</v>
      </c>
      <c r="BW1828" s="110" t="s">
        <v>5440</v>
      </c>
      <c r="BX1828" s="110" t="s">
        <v>14</v>
      </c>
      <c r="BY1828" s="110" t="e">
        <f>VLOOKUP(BO1828,#REF!,10,0)</f>
        <v>#REF!</v>
      </c>
      <c r="BZ1828" s="149"/>
    </row>
    <row r="1829" spans="1:78" x14ac:dyDescent="0.2">
      <c r="A1829" s="153" t="s">
        <v>4926</v>
      </c>
      <c r="B1829" s="153"/>
      <c r="C1829" s="100"/>
      <c r="D1829" s="68"/>
      <c r="AM1829"/>
      <c r="BO1829" s="154" t="s">
        <v>2472</v>
      </c>
      <c r="BP1829" s="154" t="s">
        <v>3512</v>
      </c>
      <c r="BQ1829" s="110" t="s">
        <v>5440</v>
      </c>
      <c r="BR1829" s="110" t="s">
        <v>5440</v>
      </c>
      <c r="BS1829" s="110" t="s">
        <v>5440</v>
      </c>
      <c r="BT1829" s="110" t="s">
        <v>5440</v>
      </c>
      <c r="BU1829" s="110" t="s">
        <v>5440</v>
      </c>
      <c r="BV1829" s="110" t="s">
        <v>5440</v>
      </c>
      <c r="BW1829" s="110" t="s">
        <v>5832</v>
      </c>
      <c r="BX1829" s="110" t="s">
        <v>14</v>
      </c>
      <c r="BY1829" s="110" t="e">
        <f>VLOOKUP(BO1829,#REF!,10,0)</f>
        <v>#REF!</v>
      </c>
      <c r="BZ1829" s="110"/>
    </row>
    <row r="1830" spans="1:78" x14ac:dyDescent="0.2">
      <c r="A1830" s="153" t="s">
        <v>4929</v>
      </c>
      <c r="B1830" s="153"/>
      <c r="C1830" s="100"/>
      <c r="D1830" s="68"/>
      <c r="AM1830"/>
      <c r="BO1830" s="154" t="s">
        <v>6667</v>
      </c>
      <c r="BP1830" s="154" t="s">
        <v>3512</v>
      </c>
      <c r="BQ1830" s="110" t="s">
        <v>5440</v>
      </c>
      <c r="BR1830" s="110" t="s">
        <v>5440</v>
      </c>
      <c r="BS1830" s="110" t="s">
        <v>5440</v>
      </c>
      <c r="BT1830" s="110" t="s">
        <v>5440</v>
      </c>
      <c r="BU1830" s="110" t="s">
        <v>5832</v>
      </c>
      <c r="BV1830" s="110" t="s">
        <v>5440</v>
      </c>
      <c r="BW1830" s="110" t="s">
        <v>5440</v>
      </c>
      <c r="BX1830" s="110" t="s">
        <v>14</v>
      </c>
      <c r="BY1830" s="110" t="e">
        <f>VLOOKUP(BO1830,#REF!,10,0)</f>
        <v>#REF!</v>
      </c>
      <c r="BZ1830" s="149"/>
    </row>
    <row r="1831" spans="1:78" x14ac:dyDescent="0.2">
      <c r="A1831" s="153" t="s">
        <v>4931</v>
      </c>
      <c r="B1831" s="153"/>
      <c r="C1831" s="100"/>
      <c r="D1831" s="68"/>
      <c r="AM1831"/>
      <c r="BO1831" s="154" t="s">
        <v>6668</v>
      </c>
      <c r="BP1831" s="154" t="s">
        <v>3512</v>
      </c>
      <c r="BQ1831" s="110" t="s">
        <v>5440</v>
      </c>
      <c r="BR1831" s="110" t="s">
        <v>5440</v>
      </c>
      <c r="BS1831" s="110" t="s">
        <v>5440</v>
      </c>
      <c r="BT1831" s="110" t="s">
        <v>5440</v>
      </c>
      <c r="BU1831" s="110" t="s">
        <v>5440</v>
      </c>
      <c r="BV1831" s="110" t="s">
        <v>5440</v>
      </c>
      <c r="BW1831" s="110" t="s">
        <v>5832</v>
      </c>
      <c r="BX1831" s="110" t="s">
        <v>14</v>
      </c>
      <c r="BY1831" s="110" t="e">
        <f>VLOOKUP(BO1831,#REF!,10,0)</f>
        <v>#REF!</v>
      </c>
      <c r="BZ1831" s="110"/>
    </row>
    <row r="1832" spans="1:78" x14ac:dyDescent="0.2">
      <c r="A1832" s="153" t="s">
        <v>4934</v>
      </c>
      <c r="B1832" s="153"/>
      <c r="C1832" s="100"/>
      <c r="D1832" s="68"/>
      <c r="AM1832"/>
      <c r="BO1832" s="154" t="s">
        <v>2475</v>
      </c>
      <c r="BP1832" s="154" t="s">
        <v>3512</v>
      </c>
      <c r="BQ1832" s="110" t="s">
        <v>5440</v>
      </c>
      <c r="BR1832" s="110" t="s">
        <v>5440</v>
      </c>
      <c r="BS1832" s="110" t="s">
        <v>5440</v>
      </c>
      <c r="BT1832" s="110" t="s">
        <v>5440</v>
      </c>
      <c r="BU1832" s="110" t="s">
        <v>5440</v>
      </c>
      <c r="BV1832" s="110" t="s">
        <v>5440</v>
      </c>
      <c r="BW1832" s="110" t="s">
        <v>5832</v>
      </c>
      <c r="BX1832" s="110" t="s">
        <v>14</v>
      </c>
      <c r="BY1832" s="110" t="e">
        <f>VLOOKUP(BO1832,#REF!,10,0)</f>
        <v>#REF!</v>
      </c>
      <c r="BZ1832" s="110"/>
    </row>
    <row r="1833" spans="1:78" x14ac:dyDescent="0.2">
      <c r="A1833" s="153" t="s">
        <v>4936</v>
      </c>
      <c r="B1833" s="153"/>
      <c r="C1833" s="100"/>
      <c r="D1833" s="68"/>
      <c r="AM1833"/>
      <c r="BO1833" s="154" t="s">
        <v>6669</v>
      </c>
      <c r="BP1833" s="154" t="s">
        <v>3512</v>
      </c>
      <c r="BQ1833" s="110" t="s">
        <v>5440</v>
      </c>
      <c r="BR1833" s="110" t="s">
        <v>5440</v>
      </c>
      <c r="BS1833" s="110" t="s">
        <v>5440</v>
      </c>
      <c r="BT1833" s="110" t="s">
        <v>5440</v>
      </c>
      <c r="BU1833" s="110" t="s">
        <v>5832</v>
      </c>
      <c r="BV1833" s="110" t="s">
        <v>5440</v>
      </c>
      <c r="BW1833" s="110" t="s">
        <v>5440</v>
      </c>
      <c r="BX1833" s="110" t="s">
        <v>14</v>
      </c>
      <c r="BY1833" s="110" t="e">
        <f>VLOOKUP(BO1833,#REF!,10,0)</f>
        <v>#REF!</v>
      </c>
      <c r="BZ1833" s="149"/>
    </row>
    <row r="1834" spans="1:78" x14ac:dyDescent="0.2">
      <c r="A1834" s="153" t="s">
        <v>4938</v>
      </c>
      <c r="B1834" s="153"/>
      <c r="C1834" s="100"/>
      <c r="D1834" s="68"/>
      <c r="AM1834"/>
      <c r="BO1834" s="154" t="s">
        <v>6670</v>
      </c>
      <c r="BP1834" s="154" t="s">
        <v>3512</v>
      </c>
      <c r="BQ1834" s="110" t="s">
        <v>5440</v>
      </c>
      <c r="BR1834" s="110" t="s">
        <v>5440</v>
      </c>
      <c r="BS1834" s="110" t="s">
        <v>5440</v>
      </c>
      <c r="BT1834" s="110" t="s">
        <v>5440</v>
      </c>
      <c r="BU1834" s="110" t="s">
        <v>5832</v>
      </c>
      <c r="BV1834" s="110" t="s">
        <v>5440</v>
      </c>
      <c r="BW1834" s="110" t="s">
        <v>5440</v>
      </c>
      <c r="BX1834" s="110" t="s">
        <v>14</v>
      </c>
      <c r="BY1834" s="110" t="e">
        <f>VLOOKUP(BO1834,#REF!,10,0)</f>
        <v>#REF!</v>
      </c>
      <c r="BZ1834" s="149"/>
    </row>
    <row r="1835" spans="1:78" x14ac:dyDescent="0.2">
      <c r="A1835" s="153" t="s">
        <v>4940</v>
      </c>
      <c r="B1835" s="153"/>
      <c r="C1835" s="100"/>
      <c r="D1835" s="68"/>
      <c r="AM1835"/>
      <c r="BO1835" s="154" t="s">
        <v>3127</v>
      </c>
      <c r="BP1835" s="154" t="s">
        <v>3512</v>
      </c>
      <c r="BQ1835" s="110" t="s">
        <v>5440</v>
      </c>
      <c r="BR1835" s="110" t="s">
        <v>5440</v>
      </c>
      <c r="BS1835" s="110" t="s">
        <v>5440</v>
      </c>
      <c r="BT1835" s="110" t="s">
        <v>5440</v>
      </c>
      <c r="BU1835" s="110" t="s">
        <v>5440</v>
      </c>
      <c r="BV1835" s="110" t="s">
        <v>5440</v>
      </c>
      <c r="BW1835" s="110" t="s">
        <v>5832</v>
      </c>
      <c r="BX1835" s="110" t="s">
        <v>14</v>
      </c>
      <c r="BY1835" s="110" t="e">
        <f>VLOOKUP(BO1835,#REF!,10,0)</f>
        <v>#REF!</v>
      </c>
      <c r="BZ1835" s="110"/>
    </row>
    <row r="1836" spans="1:78" x14ac:dyDescent="0.2">
      <c r="A1836" s="153" t="s">
        <v>4942</v>
      </c>
      <c r="B1836" s="153"/>
      <c r="C1836" s="100"/>
      <c r="D1836" s="68"/>
      <c r="AM1836"/>
      <c r="BO1836" s="154" t="s">
        <v>3911</v>
      </c>
      <c r="BP1836" s="154" t="s">
        <v>3512</v>
      </c>
      <c r="BQ1836" s="110" t="s">
        <v>5440</v>
      </c>
      <c r="BR1836" s="110" t="s">
        <v>5440</v>
      </c>
      <c r="BS1836" s="110" t="s">
        <v>5440</v>
      </c>
      <c r="BT1836" s="110" t="s">
        <v>5440</v>
      </c>
      <c r="BU1836" s="110" t="s">
        <v>5440</v>
      </c>
      <c r="BV1836" s="110" t="s">
        <v>5440</v>
      </c>
      <c r="BW1836" s="110" t="s">
        <v>5832</v>
      </c>
      <c r="BX1836" s="110" t="s">
        <v>14</v>
      </c>
      <c r="BY1836" s="110" t="e">
        <f>VLOOKUP(BO1836,#REF!,10,0)</f>
        <v>#REF!</v>
      </c>
      <c r="BZ1836" s="110"/>
    </row>
    <row r="1837" spans="1:78" x14ac:dyDescent="0.2">
      <c r="A1837" s="153" t="s">
        <v>4944</v>
      </c>
      <c r="B1837" s="153"/>
      <c r="C1837" s="100"/>
      <c r="D1837" s="68"/>
      <c r="AM1837"/>
      <c r="BO1837" s="154" t="s">
        <v>6671</v>
      </c>
      <c r="BP1837" s="154" t="s">
        <v>3512</v>
      </c>
      <c r="BQ1837" s="110" t="s">
        <v>5440</v>
      </c>
      <c r="BR1837" s="110" t="s">
        <v>5440</v>
      </c>
      <c r="BS1837" s="110" t="s">
        <v>5440</v>
      </c>
      <c r="BT1837" s="110" t="s">
        <v>5440</v>
      </c>
      <c r="BU1837" s="110" t="s">
        <v>5440</v>
      </c>
      <c r="BV1837" s="110" t="s">
        <v>5440</v>
      </c>
      <c r="BW1837" s="110" t="s">
        <v>5832</v>
      </c>
      <c r="BX1837" s="110" t="s">
        <v>14</v>
      </c>
      <c r="BY1837" s="110" t="e">
        <f>VLOOKUP(BO1837,#REF!,10,0)</f>
        <v>#REF!</v>
      </c>
      <c r="BZ1837" s="110"/>
    </row>
    <row r="1838" spans="1:78" x14ac:dyDescent="0.2">
      <c r="A1838" s="153" t="s">
        <v>4946</v>
      </c>
      <c r="B1838" s="153"/>
      <c r="C1838" s="100"/>
      <c r="D1838" s="68"/>
      <c r="AM1838"/>
      <c r="BO1838" s="154" t="s">
        <v>2268</v>
      </c>
      <c r="BP1838" s="154" t="s">
        <v>3512</v>
      </c>
      <c r="BQ1838" s="110" t="s">
        <v>5440</v>
      </c>
      <c r="BR1838" s="110" t="s">
        <v>5440</v>
      </c>
      <c r="BS1838" s="110" t="s">
        <v>5440</v>
      </c>
      <c r="BT1838" s="110" t="s">
        <v>5440</v>
      </c>
      <c r="BU1838" s="110" t="s">
        <v>5440</v>
      </c>
      <c r="BV1838" s="110" t="s">
        <v>5440</v>
      </c>
      <c r="BW1838" s="110" t="s">
        <v>5832</v>
      </c>
      <c r="BX1838" s="110" t="s">
        <v>14</v>
      </c>
      <c r="BY1838" s="110" t="e">
        <f>VLOOKUP(BO1838,#REF!,10,0)</f>
        <v>#REF!</v>
      </c>
      <c r="BZ1838" s="110"/>
    </row>
    <row r="1839" spans="1:78" x14ac:dyDescent="0.2">
      <c r="A1839" s="153" t="s">
        <v>4949</v>
      </c>
      <c r="B1839" s="153"/>
      <c r="C1839" s="100"/>
      <c r="D1839" s="68"/>
      <c r="AM1839"/>
      <c r="BO1839" s="154" t="s">
        <v>4599</v>
      </c>
      <c r="BP1839" s="154" t="s">
        <v>3512</v>
      </c>
      <c r="BQ1839" s="110" t="s">
        <v>5440</v>
      </c>
      <c r="BR1839" s="110" t="s">
        <v>5440</v>
      </c>
      <c r="BS1839" s="110" t="s">
        <v>5440</v>
      </c>
      <c r="BT1839" s="110" t="s">
        <v>5440</v>
      </c>
      <c r="BU1839" s="110" t="s">
        <v>5440</v>
      </c>
      <c r="BV1839" s="110" t="s">
        <v>5440</v>
      </c>
      <c r="BW1839" s="110" t="s">
        <v>5832</v>
      </c>
      <c r="BX1839" s="110" t="s">
        <v>14</v>
      </c>
      <c r="BY1839" s="110" t="e">
        <f>VLOOKUP(BO1839,#REF!,10,0)</f>
        <v>#REF!</v>
      </c>
      <c r="BZ1839" s="110"/>
    </row>
    <row r="1840" spans="1:78" x14ac:dyDescent="0.2">
      <c r="A1840" s="153" t="s">
        <v>4951</v>
      </c>
      <c r="B1840" s="153"/>
      <c r="C1840" s="100"/>
      <c r="D1840" s="68"/>
      <c r="AM1840"/>
      <c r="BO1840" s="154" t="s">
        <v>2270</v>
      </c>
      <c r="BP1840" s="154" t="s">
        <v>3512</v>
      </c>
      <c r="BQ1840" s="110" t="s">
        <v>5440</v>
      </c>
      <c r="BR1840" s="110" t="s">
        <v>5440</v>
      </c>
      <c r="BS1840" s="110" t="s">
        <v>5440</v>
      </c>
      <c r="BT1840" s="110" t="s">
        <v>5440</v>
      </c>
      <c r="BU1840" s="110" t="s">
        <v>5440</v>
      </c>
      <c r="BV1840" s="110" t="s">
        <v>5440</v>
      </c>
      <c r="BW1840" s="110" t="s">
        <v>5832</v>
      </c>
      <c r="BX1840" s="110" t="s">
        <v>14</v>
      </c>
      <c r="BY1840" s="110" t="e">
        <f>VLOOKUP(BO1840,#REF!,10,0)</f>
        <v>#REF!</v>
      </c>
      <c r="BZ1840" s="110"/>
    </row>
    <row r="1841" spans="1:78" x14ac:dyDescent="0.2">
      <c r="A1841" s="153" t="s">
        <v>4954</v>
      </c>
      <c r="B1841" s="153"/>
      <c r="C1841" s="100"/>
      <c r="D1841" s="68"/>
      <c r="AM1841"/>
      <c r="BO1841" s="154" t="s">
        <v>3645</v>
      </c>
      <c r="BP1841" s="154" t="s">
        <v>3512</v>
      </c>
      <c r="BQ1841" s="110" t="s">
        <v>5440</v>
      </c>
      <c r="BR1841" s="110" t="s">
        <v>5440</v>
      </c>
      <c r="BS1841" s="110" t="s">
        <v>5440</v>
      </c>
      <c r="BT1841" s="110" t="s">
        <v>5440</v>
      </c>
      <c r="BU1841" s="110" t="s">
        <v>5440</v>
      </c>
      <c r="BV1841" s="110" t="s">
        <v>5440</v>
      </c>
      <c r="BW1841" s="110" t="s">
        <v>5832</v>
      </c>
      <c r="BX1841" s="110" t="s">
        <v>14</v>
      </c>
      <c r="BY1841" s="110" t="e">
        <f>VLOOKUP(BO1841,#REF!,10,0)</f>
        <v>#REF!</v>
      </c>
      <c r="BZ1841" s="110"/>
    </row>
    <row r="1842" spans="1:78" x14ac:dyDescent="0.2">
      <c r="A1842" s="153" t="s">
        <v>4956</v>
      </c>
      <c r="B1842" s="153"/>
      <c r="C1842" s="100"/>
      <c r="D1842" s="68"/>
      <c r="AM1842"/>
      <c r="BO1842" s="154" t="s">
        <v>2272</v>
      </c>
      <c r="BP1842" s="154" t="s">
        <v>3512</v>
      </c>
      <c r="BQ1842" s="110" t="s">
        <v>5440</v>
      </c>
      <c r="BR1842" s="110" t="s">
        <v>5440</v>
      </c>
      <c r="BS1842" s="110" t="s">
        <v>5440</v>
      </c>
      <c r="BT1842" s="110" t="s">
        <v>5440</v>
      </c>
      <c r="BU1842" s="110" t="s">
        <v>5440</v>
      </c>
      <c r="BV1842" s="110" t="s">
        <v>5440</v>
      </c>
      <c r="BW1842" s="110" t="s">
        <v>5832</v>
      </c>
      <c r="BX1842" s="110" t="s">
        <v>14</v>
      </c>
      <c r="BY1842" s="110" t="e">
        <f>VLOOKUP(BO1842,#REF!,10,0)</f>
        <v>#REF!</v>
      </c>
      <c r="BZ1842" s="110"/>
    </row>
    <row r="1843" spans="1:78" x14ac:dyDescent="0.2">
      <c r="A1843" s="153" t="s">
        <v>4959</v>
      </c>
      <c r="B1843" s="153"/>
      <c r="C1843" s="100"/>
      <c r="D1843" s="68"/>
      <c r="AM1843"/>
      <c r="BO1843" s="154" t="s">
        <v>1901</v>
      </c>
      <c r="BP1843" s="154" t="s">
        <v>3512</v>
      </c>
      <c r="BQ1843" s="110" t="s">
        <v>5440</v>
      </c>
      <c r="BR1843" s="110" t="s">
        <v>5440</v>
      </c>
      <c r="BS1843" s="110" t="s">
        <v>5440</v>
      </c>
      <c r="BT1843" s="110" t="s">
        <v>5440</v>
      </c>
      <c r="BU1843" s="110" t="s">
        <v>5440</v>
      </c>
      <c r="BV1843" s="110" t="s">
        <v>5440</v>
      </c>
      <c r="BW1843" s="110" t="s">
        <v>5832</v>
      </c>
      <c r="BX1843" s="110" t="s">
        <v>14</v>
      </c>
      <c r="BY1843" s="110" t="e">
        <f>VLOOKUP(BO1843,#REF!,10,0)</f>
        <v>#REF!</v>
      </c>
      <c r="BZ1843" s="110"/>
    </row>
    <row r="1844" spans="1:78" x14ac:dyDescent="0.2">
      <c r="A1844" s="153" t="s">
        <v>4961</v>
      </c>
      <c r="B1844" s="153"/>
      <c r="C1844" s="100"/>
      <c r="D1844" s="68"/>
      <c r="AM1844"/>
      <c r="BO1844" s="154" t="s">
        <v>2689</v>
      </c>
      <c r="BP1844" s="154" t="s">
        <v>3512</v>
      </c>
      <c r="BQ1844" s="110" t="s">
        <v>5440</v>
      </c>
      <c r="BR1844" s="110" t="s">
        <v>5440</v>
      </c>
      <c r="BS1844" s="110" t="s">
        <v>5440</v>
      </c>
      <c r="BT1844" s="110" t="s">
        <v>5440</v>
      </c>
      <c r="BU1844" s="110" t="s">
        <v>5440</v>
      </c>
      <c r="BV1844" s="110" t="s">
        <v>5440</v>
      </c>
      <c r="BW1844" s="110" t="s">
        <v>5832</v>
      </c>
      <c r="BX1844" s="110" t="s">
        <v>14</v>
      </c>
      <c r="BY1844" s="110" t="e">
        <f>VLOOKUP(BO1844,#REF!,10,0)</f>
        <v>#REF!</v>
      </c>
      <c r="BZ1844" s="110"/>
    </row>
    <row r="1845" spans="1:78" x14ac:dyDescent="0.2">
      <c r="A1845" s="153" t="s">
        <v>4963</v>
      </c>
      <c r="B1845" s="153"/>
      <c r="C1845" s="100"/>
      <c r="D1845" s="68"/>
      <c r="AM1845"/>
      <c r="BO1845" s="154" t="s">
        <v>907</v>
      </c>
      <c r="BP1845" s="154" t="s">
        <v>3512</v>
      </c>
      <c r="BQ1845" s="110" t="s">
        <v>5440</v>
      </c>
      <c r="BR1845" s="110" t="s">
        <v>5440</v>
      </c>
      <c r="BS1845" s="110" t="s">
        <v>5440</v>
      </c>
      <c r="BT1845" s="110" t="s">
        <v>5440</v>
      </c>
      <c r="BU1845" s="110" t="s">
        <v>5440</v>
      </c>
      <c r="BV1845" s="110" t="s">
        <v>5440</v>
      </c>
      <c r="BW1845" s="110" t="s">
        <v>5832</v>
      </c>
      <c r="BX1845" s="110" t="s">
        <v>14</v>
      </c>
      <c r="BY1845" s="110" t="e">
        <f>VLOOKUP(BO1845,#REF!,10,0)</f>
        <v>#REF!</v>
      </c>
      <c r="BZ1845" s="110"/>
    </row>
    <row r="1846" spans="1:78" x14ac:dyDescent="0.2">
      <c r="A1846" s="153" t="s">
        <v>4965</v>
      </c>
      <c r="B1846" s="153"/>
      <c r="C1846" s="100"/>
      <c r="D1846" s="68"/>
      <c r="AM1846"/>
      <c r="BO1846" s="154" t="s">
        <v>6672</v>
      </c>
      <c r="BP1846" s="154" t="s">
        <v>5832</v>
      </c>
      <c r="BQ1846" s="110" t="s">
        <v>5832</v>
      </c>
      <c r="BR1846" s="110" t="s">
        <v>5440</v>
      </c>
      <c r="BS1846" s="110" t="s">
        <v>5440</v>
      </c>
      <c r="BT1846" s="110" t="s">
        <v>5440</v>
      </c>
      <c r="BU1846" s="110" t="s">
        <v>5440</v>
      </c>
      <c r="BV1846" s="110" t="s">
        <v>5440</v>
      </c>
      <c r="BW1846" s="110" t="s">
        <v>5440</v>
      </c>
      <c r="BX1846" s="110" t="s">
        <v>14</v>
      </c>
      <c r="BY1846" s="110" t="e">
        <f>VLOOKUP(BO1846,#REF!,10,0)</f>
        <v>#REF!</v>
      </c>
      <c r="BZ1846" s="110"/>
    </row>
    <row r="1847" spans="1:78" x14ac:dyDescent="0.2">
      <c r="A1847" s="153" t="s">
        <v>4967</v>
      </c>
      <c r="B1847" s="153"/>
      <c r="C1847" s="100"/>
      <c r="D1847" s="68"/>
      <c r="AM1847"/>
      <c r="BO1847" s="154" t="s">
        <v>6673</v>
      </c>
      <c r="BP1847" s="154" t="s">
        <v>5832</v>
      </c>
      <c r="BQ1847" s="110" t="s">
        <v>5832</v>
      </c>
      <c r="BR1847" s="110" t="s">
        <v>5440</v>
      </c>
      <c r="BS1847" s="110" t="s">
        <v>5440</v>
      </c>
      <c r="BT1847" s="110" t="s">
        <v>5440</v>
      </c>
      <c r="BU1847" s="110" t="s">
        <v>5440</v>
      </c>
      <c r="BV1847" s="110" t="s">
        <v>5440</v>
      </c>
      <c r="BW1847" s="110" t="s">
        <v>5440</v>
      </c>
      <c r="BX1847" s="110" t="s">
        <v>14</v>
      </c>
      <c r="BY1847" s="110" t="e">
        <f>VLOOKUP(BO1847,#REF!,10,0)</f>
        <v>#REF!</v>
      </c>
      <c r="BZ1847" s="110"/>
    </row>
    <row r="1848" spans="1:78" x14ac:dyDescent="0.2">
      <c r="A1848" s="153" t="s">
        <v>4969</v>
      </c>
      <c r="B1848" s="153"/>
      <c r="C1848" s="100"/>
      <c r="D1848" s="68"/>
      <c r="AM1848"/>
      <c r="BO1848" s="154" t="s">
        <v>2351</v>
      </c>
      <c r="BP1848" s="154" t="s">
        <v>3512</v>
      </c>
      <c r="BQ1848" s="110" t="s">
        <v>5440</v>
      </c>
      <c r="BR1848" s="110" t="s">
        <v>5440</v>
      </c>
      <c r="BS1848" s="110" t="s">
        <v>5440</v>
      </c>
      <c r="BT1848" s="110" t="s">
        <v>5440</v>
      </c>
      <c r="BU1848" s="110" t="s">
        <v>5440</v>
      </c>
      <c r="BV1848" s="110" t="s">
        <v>5440</v>
      </c>
      <c r="BW1848" s="110" t="s">
        <v>5832</v>
      </c>
      <c r="BX1848" s="110" t="s">
        <v>14</v>
      </c>
      <c r="BY1848" s="110" t="e">
        <f>VLOOKUP(BO1848,#REF!,10,0)</f>
        <v>#REF!</v>
      </c>
      <c r="BZ1848" s="110"/>
    </row>
    <row r="1849" spans="1:78" x14ac:dyDescent="0.2">
      <c r="A1849" s="153" t="s">
        <v>4972</v>
      </c>
      <c r="B1849" s="153"/>
      <c r="C1849" s="100"/>
      <c r="D1849" s="68"/>
      <c r="AM1849"/>
      <c r="BO1849" s="154" t="s">
        <v>6674</v>
      </c>
      <c r="BP1849" s="154" t="s">
        <v>3512</v>
      </c>
      <c r="BQ1849" s="110" t="s">
        <v>5440</v>
      </c>
      <c r="BR1849" s="110" t="s">
        <v>5440</v>
      </c>
      <c r="BS1849" s="110" t="s">
        <v>5440</v>
      </c>
      <c r="BT1849" s="110" t="s">
        <v>5440</v>
      </c>
      <c r="BU1849" s="110" t="s">
        <v>5440</v>
      </c>
      <c r="BV1849" s="110" t="s">
        <v>5440</v>
      </c>
      <c r="BW1849" s="110" t="s">
        <v>5832</v>
      </c>
      <c r="BX1849" s="110" t="s">
        <v>14</v>
      </c>
      <c r="BY1849" s="110" t="e">
        <f>VLOOKUP(BO1849,#REF!,10,0)</f>
        <v>#REF!</v>
      </c>
      <c r="BZ1849" s="110"/>
    </row>
    <row r="1850" spans="1:78" x14ac:dyDescent="0.2">
      <c r="A1850" s="153" t="s">
        <v>4975</v>
      </c>
      <c r="B1850" s="153"/>
      <c r="C1850" s="100"/>
      <c r="D1850" s="68"/>
      <c r="AM1850"/>
      <c r="BO1850" s="154" t="s">
        <v>6675</v>
      </c>
      <c r="BP1850" s="154" t="s">
        <v>3512</v>
      </c>
      <c r="BQ1850" s="110" t="s">
        <v>5440</v>
      </c>
      <c r="BR1850" s="110" t="s">
        <v>5440</v>
      </c>
      <c r="BS1850" s="110" t="s">
        <v>5440</v>
      </c>
      <c r="BT1850" s="110" t="s">
        <v>5440</v>
      </c>
      <c r="BU1850" s="110" t="s">
        <v>5440</v>
      </c>
      <c r="BV1850" s="110" t="s">
        <v>5440</v>
      </c>
      <c r="BW1850" s="110" t="s">
        <v>5832</v>
      </c>
      <c r="BX1850" s="110" t="s">
        <v>14</v>
      </c>
      <c r="BY1850" s="110" t="e">
        <f>VLOOKUP(BO1850,#REF!,10,0)</f>
        <v>#REF!</v>
      </c>
      <c r="BZ1850" s="110"/>
    </row>
    <row r="1851" spans="1:78" x14ac:dyDescent="0.2">
      <c r="A1851" s="153" t="s">
        <v>4978</v>
      </c>
      <c r="B1851" s="153"/>
      <c r="C1851" s="100"/>
      <c r="D1851" s="68"/>
      <c r="AM1851"/>
      <c r="BO1851" s="154" t="s">
        <v>723</v>
      </c>
      <c r="BP1851" s="154" t="s">
        <v>3512</v>
      </c>
      <c r="BQ1851" s="110" t="s">
        <v>5440</v>
      </c>
      <c r="BR1851" s="110" t="s">
        <v>5440</v>
      </c>
      <c r="BS1851" s="110" t="s">
        <v>5440</v>
      </c>
      <c r="BT1851" s="110" t="s">
        <v>5440</v>
      </c>
      <c r="BU1851" s="110" t="s">
        <v>5440</v>
      </c>
      <c r="BV1851" s="110" t="s">
        <v>5440</v>
      </c>
      <c r="BW1851" s="110" t="s">
        <v>5832</v>
      </c>
      <c r="BX1851" s="110" t="s">
        <v>14</v>
      </c>
      <c r="BY1851" s="110" t="e">
        <f>VLOOKUP(BO1851,#REF!,10,0)</f>
        <v>#REF!</v>
      </c>
      <c r="BZ1851" s="110"/>
    </row>
    <row r="1852" spans="1:78" x14ac:dyDescent="0.2">
      <c r="A1852" s="153" t="s">
        <v>4980</v>
      </c>
      <c r="B1852" s="153"/>
      <c r="C1852" s="100"/>
      <c r="D1852" s="68"/>
      <c r="AM1852"/>
      <c r="BO1852" s="154" t="s">
        <v>6676</v>
      </c>
      <c r="BP1852" s="154" t="s">
        <v>3512</v>
      </c>
      <c r="BQ1852" s="110" t="s">
        <v>5440</v>
      </c>
      <c r="BR1852" s="110" t="s">
        <v>5440</v>
      </c>
      <c r="BS1852" s="110" t="s">
        <v>5440</v>
      </c>
      <c r="BT1852" s="110" t="s">
        <v>5440</v>
      </c>
      <c r="BU1852" s="110" t="s">
        <v>5440</v>
      </c>
      <c r="BV1852" s="110" t="s">
        <v>5440</v>
      </c>
      <c r="BW1852" s="110" t="s">
        <v>5832</v>
      </c>
      <c r="BX1852" s="110" t="s">
        <v>14</v>
      </c>
      <c r="BY1852" s="110" t="e">
        <f>VLOOKUP(BO1852,#REF!,10,0)</f>
        <v>#REF!</v>
      </c>
      <c r="BZ1852" s="110"/>
    </row>
    <row r="1853" spans="1:78" x14ac:dyDescent="0.2">
      <c r="A1853" s="153" t="s">
        <v>4982</v>
      </c>
      <c r="B1853" s="153"/>
      <c r="C1853" s="100"/>
      <c r="D1853" s="68"/>
      <c r="AM1853"/>
      <c r="BO1853" s="154" t="s">
        <v>6677</v>
      </c>
      <c r="BP1853" s="154" t="s">
        <v>3512</v>
      </c>
      <c r="BQ1853" s="110" t="s">
        <v>5440</v>
      </c>
      <c r="BR1853" s="110" t="s">
        <v>5440</v>
      </c>
      <c r="BS1853" s="110" t="s">
        <v>5440</v>
      </c>
      <c r="BT1853" s="110" t="s">
        <v>5440</v>
      </c>
      <c r="BU1853" s="110" t="s">
        <v>5440</v>
      </c>
      <c r="BV1853" s="110" t="s">
        <v>5440</v>
      </c>
      <c r="BW1853" s="110" t="s">
        <v>5832</v>
      </c>
      <c r="BX1853" s="110" t="s">
        <v>14</v>
      </c>
      <c r="BY1853" s="110" t="e">
        <f>VLOOKUP(BO1853,#REF!,10,0)</f>
        <v>#REF!</v>
      </c>
      <c r="BZ1853" s="110"/>
    </row>
    <row r="1854" spans="1:78" x14ac:dyDescent="0.2">
      <c r="A1854" s="153" t="s">
        <v>4984</v>
      </c>
      <c r="B1854" s="153"/>
      <c r="C1854" s="100"/>
      <c r="D1854" s="68"/>
      <c r="AM1854"/>
      <c r="BO1854" s="154" t="s">
        <v>1138</v>
      </c>
      <c r="BP1854" s="154" t="s">
        <v>3512</v>
      </c>
      <c r="BQ1854" s="110" t="s">
        <v>5440</v>
      </c>
      <c r="BR1854" s="110" t="s">
        <v>5440</v>
      </c>
      <c r="BS1854" s="110" t="s">
        <v>5440</v>
      </c>
      <c r="BT1854" s="110" t="s">
        <v>5440</v>
      </c>
      <c r="BU1854" s="110" t="s">
        <v>5440</v>
      </c>
      <c r="BV1854" s="110" t="s">
        <v>5440</v>
      </c>
      <c r="BW1854" s="110" t="s">
        <v>5832</v>
      </c>
      <c r="BX1854" s="110" t="s">
        <v>14</v>
      </c>
      <c r="BY1854" s="110" t="e">
        <f>VLOOKUP(BO1854,#REF!,10,0)</f>
        <v>#REF!</v>
      </c>
      <c r="BZ1854" s="110"/>
    </row>
    <row r="1855" spans="1:78" x14ac:dyDescent="0.2">
      <c r="A1855" s="153" t="s">
        <v>4986</v>
      </c>
      <c r="B1855" s="153"/>
      <c r="C1855" s="100"/>
      <c r="D1855" s="68"/>
      <c r="AM1855"/>
      <c r="BO1855" s="154" t="s">
        <v>6678</v>
      </c>
      <c r="BP1855" s="154" t="s">
        <v>3512</v>
      </c>
      <c r="BQ1855" s="110" t="s">
        <v>5440</v>
      </c>
      <c r="BR1855" s="110" t="s">
        <v>5440</v>
      </c>
      <c r="BS1855" s="110" t="s">
        <v>5440</v>
      </c>
      <c r="BT1855" s="110" t="s">
        <v>5440</v>
      </c>
      <c r="BU1855" s="110" t="s">
        <v>5440</v>
      </c>
      <c r="BV1855" s="110" t="s">
        <v>5440</v>
      </c>
      <c r="BW1855" s="110" t="s">
        <v>5832</v>
      </c>
      <c r="BX1855" s="110" t="s">
        <v>14</v>
      </c>
      <c r="BY1855" s="110" t="e">
        <f>VLOOKUP(BO1855,#REF!,10,0)</f>
        <v>#REF!</v>
      </c>
      <c r="BZ1855" s="110"/>
    </row>
    <row r="1856" spans="1:78" x14ac:dyDescent="0.2">
      <c r="A1856" s="153" t="s">
        <v>4990</v>
      </c>
      <c r="B1856" s="153"/>
      <c r="C1856" s="100"/>
      <c r="D1856" s="68"/>
      <c r="AM1856"/>
      <c r="BO1856" s="154" t="s">
        <v>1140</v>
      </c>
      <c r="BP1856" s="154" t="s">
        <v>3512</v>
      </c>
      <c r="BQ1856" s="110" t="s">
        <v>5440</v>
      </c>
      <c r="BR1856" s="110" t="s">
        <v>5440</v>
      </c>
      <c r="BS1856" s="110" t="s">
        <v>5440</v>
      </c>
      <c r="BT1856" s="110" t="s">
        <v>5440</v>
      </c>
      <c r="BU1856" s="110" t="s">
        <v>5440</v>
      </c>
      <c r="BV1856" s="110" t="s">
        <v>5440</v>
      </c>
      <c r="BW1856" s="110" t="s">
        <v>5832</v>
      </c>
      <c r="BX1856" s="110" t="s">
        <v>14</v>
      </c>
      <c r="BY1856" s="110" t="e">
        <f>VLOOKUP(BO1856,#REF!,10,0)</f>
        <v>#REF!</v>
      </c>
      <c r="BZ1856" s="110"/>
    </row>
    <row r="1857" spans="1:78" x14ac:dyDescent="0.2">
      <c r="A1857" s="153" t="s">
        <v>4993</v>
      </c>
      <c r="B1857" s="153"/>
      <c r="C1857" s="100"/>
      <c r="D1857" s="68"/>
      <c r="AM1857"/>
      <c r="BO1857" s="154" t="s">
        <v>1724</v>
      </c>
      <c r="BP1857" s="154" t="s">
        <v>3512</v>
      </c>
      <c r="BQ1857" s="110" t="s">
        <v>5440</v>
      </c>
      <c r="BR1857" s="110" t="s">
        <v>5440</v>
      </c>
      <c r="BS1857" s="110" t="s">
        <v>5440</v>
      </c>
      <c r="BT1857" s="110" t="s">
        <v>5440</v>
      </c>
      <c r="BU1857" s="110" t="s">
        <v>5440</v>
      </c>
      <c r="BV1857" s="110" t="s">
        <v>5440</v>
      </c>
      <c r="BW1857" s="110" t="s">
        <v>5832</v>
      </c>
      <c r="BX1857" s="110" t="s">
        <v>14</v>
      </c>
      <c r="BY1857" s="110" t="e">
        <f>VLOOKUP(BO1857,#REF!,10,0)</f>
        <v>#REF!</v>
      </c>
      <c r="BZ1857" s="110"/>
    </row>
    <row r="1858" spans="1:78" x14ac:dyDescent="0.2">
      <c r="A1858" s="153" t="s">
        <v>4996</v>
      </c>
      <c r="B1858" s="153"/>
      <c r="C1858" s="100"/>
      <c r="D1858" s="68"/>
      <c r="AM1858"/>
      <c r="BO1858" s="154" t="s">
        <v>3315</v>
      </c>
      <c r="BP1858" s="154" t="s">
        <v>3512</v>
      </c>
      <c r="BQ1858" s="110" t="s">
        <v>5440</v>
      </c>
      <c r="BR1858" s="110" t="s">
        <v>5440</v>
      </c>
      <c r="BS1858" s="110" t="s">
        <v>5440</v>
      </c>
      <c r="BT1858" s="110" t="s">
        <v>5440</v>
      </c>
      <c r="BU1858" s="110" t="s">
        <v>5440</v>
      </c>
      <c r="BV1858" s="110" t="s">
        <v>5440</v>
      </c>
      <c r="BW1858" s="110" t="s">
        <v>5832</v>
      </c>
      <c r="BX1858" s="110" t="s">
        <v>14</v>
      </c>
      <c r="BY1858" s="110" t="e">
        <f>VLOOKUP(BO1858,#REF!,10,0)</f>
        <v>#REF!</v>
      </c>
      <c r="BZ1858" s="110"/>
    </row>
    <row r="1859" spans="1:78" x14ac:dyDescent="0.2">
      <c r="A1859" s="153" t="s">
        <v>4998</v>
      </c>
      <c r="B1859" s="153"/>
      <c r="C1859" s="100"/>
      <c r="D1859" s="68"/>
      <c r="AM1859"/>
      <c r="BO1859" s="154" t="s">
        <v>3984</v>
      </c>
      <c r="BP1859" s="154" t="s">
        <v>3512</v>
      </c>
      <c r="BQ1859" s="110" t="s">
        <v>5440</v>
      </c>
      <c r="BR1859" s="110" t="s">
        <v>5440</v>
      </c>
      <c r="BS1859" s="110" t="s">
        <v>5440</v>
      </c>
      <c r="BT1859" s="110" t="s">
        <v>5440</v>
      </c>
      <c r="BU1859" s="110" t="s">
        <v>5440</v>
      </c>
      <c r="BV1859" s="110" t="s">
        <v>5440</v>
      </c>
      <c r="BW1859" s="110" t="s">
        <v>5832</v>
      </c>
      <c r="BX1859" s="110" t="s">
        <v>14</v>
      </c>
      <c r="BY1859" s="110" t="e">
        <f>VLOOKUP(BO1859,#REF!,10,0)</f>
        <v>#REF!</v>
      </c>
      <c r="BZ1859" s="110"/>
    </row>
    <row r="1860" spans="1:78" x14ac:dyDescent="0.2">
      <c r="A1860" s="153" t="s">
        <v>5001</v>
      </c>
      <c r="B1860" s="153"/>
      <c r="C1860" s="100"/>
      <c r="D1860" s="68"/>
      <c r="AM1860"/>
      <c r="BO1860" s="154" t="s">
        <v>2531</v>
      </c>
      <c r="BP1860" s="154" t="s">
        <v>3512</v>
      </c>
      <c r="BQ1860" s="110" t="s">
        <v>5440</v>
      </c>
      <c r="BR1860" s="110" t="s">
        <v>5440</v>
      </c>
      <c r="BS1860" s="110" t="s">
        <v>5440</v>
      </c>
      <c r="BT1860" s="110" t="s">
        <v>5440</v>
      </c>
      <c r="BU1860" s="110" t="s">
        <v>5440</v>
      </c>
      <c r="BV1860" s="110" t="s">
        <v>5440</v>
      </c>
      <c r="BW1860" s="110" t="s">
        <v>5832</v>
      </c>
      <c r="BX1860" s="110" t="s">
        <v>14</v>
      </c>
      <c r="BY1860" s="110" t="e">
        <f>VLOOKUP(BO1860,#REF!,10,0)</f>
        <v>#REF!</v>
      </c>
      <c r="BZ1860" s="110"/>
    </row>
    <row r="1861" spans="1:78" x14ac:dyDescent="0.2">
      <c r="A1861" s="153" t="s">
        <v>5004</v>
      </c>
      <c r="B1861" s="153"/>
      <c r="C1861" s="100"/>
      <c r="D1861" s="68"/>
      <c r="AM1861"/>
      <c r="BO1861" s="154" t="s">
        <v>6020</v>
      </c>
      <c r="BP1861" s="154" t="s">
        <v>3512</v>
      </c>
      <c r="BQ1861" s="110" t="s">
        <v>5440</v>
      </c>
      <c r="BR1861" s="110" t="s">
        <v>5832</v>
      </c>
      <c r="BS1861" s="110" t="s">
        <v>5440</v>
      </c>
      <c r="BT1861" s="110" t="s">
        <v>5440</v>
      </c>
      <c r="BU1861" s="110" t="s">
        <v>5440</v>
      </c>
      <c r="BV1861" s="110" t="s">
        <v>5440</v>
      </c>
      <c r="BW1861" s="110" t="s">
        <v>5440</v>
      </c>
      <c r="BX1861" s="110" t="s">
        <v>14</v>
      </c>
      <c r="BY1861" s="110" t="e">
        <f>VLOOKUP(BO1861,#REF!,10,0)</f>
        <v>#REF!</v>
      </c>
      <c r="BZ1861" s="110"/>
    </row>
    <row r="1862" spans="1:78" x14ac:dyDescent="0.2">
      <c r="A1862" s="153" t="s">
        <v>5006</v>
      </c>
      <c r="B1862" s="153"/>
      <c r="C1862" s="100"/>
      <c r="D1862" s="68"/>
      <c r="AM1862"/>
      <c r="BO1862" s="154" t="s">
        <v>6679</v>
      </c>
      <c r="BP1862" s="154" t="s">
        <v>3512</v>
      </c>
      <c r="BQ1862" s="110" t="s">
        <v>5440</v>
      </c>
      <c r="BR1862" s="110" t="s">
        <v>5440</v>
      </c>
      <c r="BS1862" s="110" t="s">
        <v>5832</v>
      </c>
      <c r="BT1862" s="110" t="s">
        <v>5832</v>
      </c>
      <c r="BU1862" s="110" t="s">
        <v>5440</v>
      </c>
      <c r="BV1862" s="110" t="s">
        <v>5440</v>
      </c>
      <c r="BW1862" s="110" t="s">
        <v>5440</v>
      </c>
      <c r="BX1862" s="110" t="s">
        <v>14</v>
      </c>
      <c r="BY1862" s="110" t="e">
        <f>VLOOKUP(BO1862,#REF!,10,0)</f>
        <v>#REF!</v>
      </c>
      <c r="BZ1862" s="110"/>
    </row>
    <row r="1863" spans="1:78" x14ac:dyDescent="0.2">
      <c r="A1863" s="153" t="s">
        <v>5008</v>
      </c>
      <c r="B1863" s="153"/>
      <c r="C1863" s="100"/>
      <c r="D1863" s="68"/>
      <c r="AM1863"/>
      <c r="BO1863" s="154" t="s">
        <v>3253</v>
      </c>
      <c r="BP1863" s="154" t="s">
        <v>3512</v>
      </c>
      <c r="BQ1863" s="110" t="s">
        <v>5440</v>
      </c>
      <c r="BR1863" s="110" t="s">
        <v>5440</v>
      </c>
      <c r="BS1863" s="110" t="s">
        <v>5440</v>
      </c>
      <c r="BT1863" s="110" t="s">
        <v>5440</v>
      </c>
      <c r="BU1863" s="110" t="s">
        <v>5440</v>
      </c>
      <c r="BV1863" s="110" t="s">
        <v>5440</v>
      </c>
      <c r="BW1863" s="110" t="s">
        <v>5832</v>
      </c>
      <c r="BX1863" s="110" t="s">
        <v>14</v>
      </c>
      <c r="BY1863" s="110" t="e">
        <f>VLOOKUP(BO1863,#REF!,10,0)</f>
        <v>#REF!</v>
      </c>
      <c r="BZ1863" s="110"/>
    </row>
    <row r="1864" spans="1:78" x14ac:dyDescent="0.2">
      <c r="A1864" s="153" t="s">
        <v>5010</v>
      </c>
      <c r="B1864" s="153"/>
      <c r="C1864" s="100"/>
      <c r="D1864" s="68"/>
      <c r="AM1864"/>
      <c r="BO1864" s="154" t="s">
        <v>3255</v>
      </c>
      <c r="BP1864" s="154" t="s">
        <v>3512</v>
      </c>
      <c r="BQ1864" s="110" t="s">
        <v>5440</v>
      </c>
      <c r="BR1864" s="110" t="s">
        <v>5440</v>
      </c>
      <c r="BS1864" s="110" t="s">
        <v>5440</v>
      </c>
      <c r="BT1864" s="110" t="s">
        <v>5440</v>
      </c>
      <c r="BU1864" s="110" t="s">
        <v>5440</v>
      </c>
      <c r="BV1864" s="110" t="s">
        <v>5440</v>
      </c>
      <c r="BW1864" s="110" t="s">
        <v>5832</v>
      </c>
      <c r="BX1864" s="110" t="s">
        <v>14</v>
      </c>
      <c r="BY1864" s="110" t="e">
        <f>VLOOKUP(BO1864,#REF!,10,0)</f>
        <v>#REF!</v>
      </c>
      <c r="BZ1864" s="110"/>
    </row>
    <row r="1865" spans="1:78" x14ac:dyDescent="0.2">
      <c r="A1865" s="153" t="s">
        <v>5013</v>
      </c>
      <c r="B1865" s="153"/>
      <c r="C1865" s="100"/>
      <c r="D1865" s="68"/>
      <c r="AM1865"/>
      <c r="BO1865" s="154" t="s">
        <v>6680</v>
      </c>
      <c r="BP1865" s="154" t="s">
        <v>3512</v>
      </c>
      <c r="BQ1865" s="110" t="s">
        <v>5440</v>
      </c>
      <c r="BR1865" s="110" t="s">
        <v>5440</v>
      </c>
      <c r="BS1865" s="110" t="s">
        <v>5832</v>
      </c>
      <c r="BT1865" s="110" t="s">
        <v>5832</v>
      </c>
      <c r="BU1865" s="110" t="s">
        <v>5440</v>
      </c>
      <c r="BV1865" s="110" t="s">
        <v>5440</v>
      </c>
      <c r="BW1865" s="110" t="s">
        <v>5440</v>
      </c>
      <c r="BX1865" s="110" t="s">
        <v>14</v>
      </c>
      <c r="BY1865" s="110" t="e">
        <f>VLOOKUP(BO1865,#REF!,10,0)</f>
        <v>#REF!</v>
      </c>
      <c r="BZ1865" s="110"/>
    </row>
    <row r="1866" spans="1:78" x14ac:dyDescent="0.2">
      <c r="A1866" s="153" t="s">
        <v>5016</v>
      </c>
      <c r="B1866" s="153"/>
      <c r="C1866" s="100"/>
      <c r="D1866" s="68"/>
      <c r="AM1866"/>
      <c r="BO1866" s="154" t="s">
        <v>6681</v>
      </c>
      <c r="BP1866" s="154" t="s">
        <v>3512</v>
      </c>
      <c r="BQ1866" s="110" t="s">
        <v>5440</v>
      </c>
      <c r="BR1866" s="110" t="s">
        <v>5440</v>
      </c>
      <c r="BS1866" s="110" t="s">
        <v>5832</v>
      </c>
      <c r="BT1866" s="110" t="s">
        <v>5440</v>
      </c>
      <c r="BU1866" s="110" t="s">
        <v>5440</v>
      </c>
      <c r="BV1866" s="110" t="s">
        <v>5440</v>
      </c>
      <c r="BW1866" s="110" t="s">
        <v>5832</v>
      </c>
      <c r="BX1866" s="110" t="s">
        <v>14</v>
      </c>
      <c r="BY1866" s="110" t="e">
        <f>VLOOKUP(BO1866,#REF!,10,0)</f>
        <v>#REF!</v>
      </c>
      <c r="BZ1866" s="110"/>
    </row>
    <row r="1867" spans="1:78" x14ac:dyDescent="0.2">
      <c r="A1867" s="153" t="s">
        <v>5019</v>
      </c>
      <c r="B1867" s="153"/>
      <c r="C1867" s="100"/>
      <c r="D1867" s="68"/>
      <c r="AM1867"/>
      <c r="BO1867" s="154" t="s">
        <v>6682</v>
      </c>
      <c r="BP1867" s="154" t="s">
        <v>3512</v>
      </c>
      <c r="BQ1867" s="110" t="s">
        <v>5440</v>
      </c>
      <c r="BR1867" s="110" t="s">
        <v>5440</v>
      </c>
      <c r="BS1867" s="110" t="s">
        <v>5440</v>
      </c>
      <c r="BT1867" s="110" t="s">
        <v>5440</v>
      </c>
      <c r="BU1867" s="110" t="s">
        <v>5440</v>
      </c>
      <c r="BV1867" s="110" t="s">
        <v>5440</v>
      </c>
      <c r="BW1867" s="110" t="s">
        <v>5832</v>
      </c>
      <c r="BX1867" s="110" t="s">
        <v>14</v>
      </c>
      <c r="BY1867" s="110" t="e">
        <f>VLOOKUP(BO1867,#REF!,10,0)</f>
        <v>#REF!</v>
      </c>
      <c r="BZ1867" s="110"/>
    </row>
    <row r="1868" spans="1:78" x14ac:dyDescent="0.2">
      <c r="A1868" s="153" t="s">
        <v>5021</v>
      </c>
      <c r="B1868" s="153"/>
      <c r="C1868" s="100"/>
      <c r="D1868" s="68"/>
      <c r="AM1868"/>
      <c r="BO1868" s="154" t="s">
        <v>1393</v>
      </c>
      <c r="BP1868" s="154" t="s">
        <v>3512</v>
      </c>
      <c r="BQ1868" s="110" t="s">
        <v>5440</v>
      </c>
      <c r="BR1868" s="110" t="s">
        <v>5440</v>
      </c>
      <c r="BS1868" s="110" t="s">
        <v>5440</v>
      </c>
      <c r="BT1868" s="110" t="s">
        <v>5440</v>
      </c>
      <c r="BU1868" s="110" t="s">
        <v>5440</v>
      </c>
      <c r="BV1868" s="110" t="s">
        <v>5440</v>
      </c>
      <c r="BW1868" s="110" t="s">
        <v>5832</v>
      </c>
      <c r="BX1868" s="110" t="s">
        <v>14</v>
      </c>
      <c r="BY1868" s="110" t="e">
        <f>VLOOKUP(BO1868,#REF!,10,0)</f>
        <v>#REF!</v>
      </c>
      <c r="BZ1868" s="110"/>
    </row>
    <row r="1869" spans="1:78" x14ac:dyDescent="0.2">
      <c r="A1869" s="153" t="s">
        <v>5023</v>
      </c>
      <c r="B1869" s="153"/>
      <c r="C1869" s="100"/>
      <c r="D1869" s="68"/>
      <c r="AM1869"/>
      <c r="BO1869" s="154" t="s">
        <v>6683</v>
      </c>
      <c r="BP1869" s="154" t="s">
        <v>5832</v>
      </c>
      <c r="BQ1869" s="110" t="s">
        <v>5440</v>
      </c>
      <c r="BR1869" s="110" t="s">
        <v>5440</v>
      </c>
      <c r="BS1869" s="110" t="s">
        <v>5832</v>
      </c>
      <c r="BT1869" s="110" t="s">
        <v>5440</v>
      </c>
      <c r="BU1869" s="110" t="s">
        <v>5440</v>
      </c>
      <c r="BV1869" s="110" t="s">
        <v>5440</v>
      </c>
      <c r="BW1869" s="110" t="s">
        <v>5832</v>
      </c>
      <c r="BX1869" s="110" t="s">
        <v>14</v>
      </c>
      <c r="BY1869" s="110" t="e">
        <f>VLOOKUP(BO1869,#REF!,10,0)</f>
        <v>#REF!</v>
      </c>
      <c r="BZ1869" s="110"/>
    </row>
    <row r="1870" spans="1:78" x14ac:dyDescent="0.2">
      <c r="A1870" s="153" t="s">
        <v>5026</v>
      </c>
      <c r="B1870" s="153"/>
      <c r="C1870" s="100"/>
      <c r="D1870" s="68"/>
      <c r="AM1870"/>
      <c r="BO1870" s="154" t="s">
        <v>1214</v>
      </c>
      <c r="BP1870" s="154" t="s">
        <v>3512</v>
      </c>
      <c r="BQ1870" s="110" t="s">
        <v>5440</v>
      </c>
      <c r="BR1870" s="110" t="s">
        <v>5440</v>
      </c>
      <c r="BS1870" s="110" t="s">
        <v>5440</v>
      </c>
      <c r="BT1870" s="110" t="s">
        <v>5440</v>
      </c>
      <c r="BU1870" s="110" t="s">
        <v>5440</v>
      </c>
      <c r="BV1870" s="110" t="s">
        <v>5440</v>
      </c>
      <c r="BW1870" s="110" t="s">
        <v>5832</v>
      </c>
      <c r="BX1870" s="110" t="s">
        <v>14</v>
      </c>
      <c r="BY1870" s="110" t="e">
        <f>VLOOKUP(BO1870,#REF!,10,0)</f>
        <v>#REF!</v>
      </c>
      <c r="BZ1870" s="110"/>
    </row>
    <row r="1871" spans="1:78" x14ac:dyDescent="0.2">
      <c r="A1871" s="153" t="s">
        <v>5028</v>
      </c>
      <c r="B1871" s="153"/>
      <c r="C1871" s="100"/>
      <c r="D1871" s="68"/>
      <c r="AM1871"/>
      <c r="BO1871" s="154" t="s">
        <v>6684</v>
      </c>
      <c r="BP1871" s="154" t="s">
        <v>3512</v>
      </c>
      <c r="BQ1871" s="110" t="s">
        <v>5440</v>
      </c>
      <c r="BR1871" s="110" t="s">
        <v>5440</v>
      </c>
      <c r="BS1871" s="110" t="s">
        <v>5440</v>
      </c>
      <c r="BT1871" s="110" t="s">
        <v>5440</v>
      </c>
      <c r="BU1871" s="110" t="s">
        <v>5440</v>
      </c>
      <c r="BV1871" s="110" t="s">
        <v>5832</v>
      </c>
      <c r="BW1871" s="110" t="s">
        <v>5440</v>
      </c>
      <c r="BX1871" s="110" t="s">
        <v>14</v>
      </c>
      <c r="BY1871" s="110" t="e">
        <f>VLOOKUP(BO1871,#REF!,10,0)</f>
        <v>#REF!</v>
      </c>
      <c r="BZ1871" s="149"/>
    </row>
    <row r="1872" spans="1:78" x14ac:dyDescent="0.2">
      <c r="A1872" s="153" t="s">
        <v>5031</v>
      </c>
      <c r="B1872" s="153"/>
      <c r="C1872" s="100"/>
      <c r="D1872" s="68"/>
      <c r="AM1872"/>
      <c r="BO1872" s="154" t="s">
        <v>6685</v>
      </c>
      <c r="BP1872" s="154" t="s">
        <v>3512</v>
      </c>
      <c r="BQ1872" s="110" t="s">
        <v>5440</v>
      </c>
      <c r="BR1872" s="110" t="s">
        <v>5440</v>
      </c>
      <c r="BS1872" s="110" t="s">
        <v>5440</v>
      </c>
      <c r="BT1872" s="110" t="s">
        <v>5440</v>
      </c>
      <c r="BU1872" s="110" t="s">
        <v>5832</v>
      </c>
      <c r="BV1872" s="110" t="s">
        <v>5440</v>
      </c>
      <c r="BW1872" s="110" t="s">
        <v>5440</v>
      </c>
      <c r="BX1872" s="110" t="s">
        <v>14</v>
      </c>
      <c r="BY1872" s="110" t="e">
        <f>VLOOKUP(BO1872,#REF!,10,0)</f>
        <v>#REF!</v>
      </c>
      <c r="BZ1872" s="149"/>
    </row>
    <row r="1873" spans="1:78" x14ac:dyDescent="0.2">
      <c r="A1873" s="153" t="s">
        <v>5033</v>
      </c>
      <c r="B1873" s="153"/>
      <c r="C1873" s="100"/>
      <c r="D1873" s="68"/>
      <c r="BO1873" s="154" t="s">
        <v>3257</v>
      </c>
      <c r="BP1873" s="154" t="s">
        <v>3512</v>
      </c>
      <c r="BQ1873" s="110" t="s">
        <v>5440</v>
      </c>
      <c r="BR1873" s="110" t="s">
        <v>5440</v>
      </c>
      <c r="BS1873" s="110" t="s">
        <v>5440</v>
      </c>
      <c r="BT1873" s="110" t="s">
        <v>5440</v>
      </c>
      <c r="BU1873" s="110" t="s">
        <v>5440</v>
      </c>
      <c r="BV1873" s="110" t="s">
        <v>5440</v>
      </c>
      <c r="BW1873" s="110" t="s">
        <v>5832</v>
      </c>
      <c r="BX1873" s="110" t="s">
        <v>14</v>
      </c>
      <c r="BY1873" s="110" t="e">
        <f>VLOOKUP(BO1873,#REF!,10,0)</f>
        <v>#REF!</v>
      </c>
      <c r="BZ1873" s="110"/>
    </row>
    <row r="1874" spans="1:78" x14ac:dyDescent="0.2">
      <c r="A1874" s="153" t="s">
        <v>5035</v>
      </c>
      <c r="B1874" s="153"/>
      <c r="C1874" s="100"/>
      <c r="D1874" s="68"/>
      <c r="BO1874" s="154" t="s">
        <v>2691</v>
      </c>
      <c r="BP1874" s="154" t="s">
        <v>3512</v>
      </c>
      <c r="BQ1874" s="110" t="s">
        <v>5440</v>
      </c>
      <c r="BR1874" s="110" t="s">
        <v>5440</v>
      </c>
      <c r="BS1874" s="110" t="s">
        <v>5440</v>
      </c>
      <c r="BT1874" s="110" t="s">
        <v>5440</v>
      </c>
      <c r="BU1874" s="110" t="s">
        <v>5440</v>
      </c>
      <c r="BV1874" s="110" t="s">
        <v>5440</v>
      </c>
      <c r="BW1874" s="110" t="s">
        <v>5832</v>
      </c>
      <c r="BX1874" s="110" t="s">
        <v>14</v>
      </c>
      <c r="BY1874" s="110" t="e">
        <f>VLOOKUP(BO1874,#REF!,10,0)</f>
        <v>#REF!</v>
      </c>
      <c r="BZ1874" s="110"/>
    </row>
    <row r="1875" spans="1:78" x14ac:dyDescent="0.2">
      <c r="A1875" s="153" t="s">
        <v>5037</v>
      </c>
      <c r="B1875" s="153"/>
      <c r="C1875" s="100"/>
      <c r="D1875" s="68"/>
      <c r="BO1875" s="154" t="s">
        <v>1216</v>
      </c>
      <c r="BP1875" s="154" t="s">
        <v>3512</v>
      </c>
      <c r="BQ1875" s="110" t="s">
        <v>5440</v>
      </c>
      <c r="BR1875" s="110" t="s">
        <v>5440</v>
      </c>
      <c r="BS1875" s="110" t="s">
        <v>5440</v>
      </c>
      <c r="BT1875" s="110" t="s">
        <v>5440</v>
      </c>
      <c r="BU1875" s="110" t="s">
        <v>5440</v>
      </c>
      <c r="BV1875" s="110" t="s">
        <v>5440</v>
      </c>
      <c r="BW1875" s="110" t="s">
        <v>5832</v>
      </c>
      <c r="BX1875" s="110" t="s">
        <v>14</v>
      </c>
      <c r="BY1875" s="110" t="e">
        <f>VLOOKUP(BO1875,#REF!,10,0)</f>
        <v>#REF!</v>
      </c>
      <c r="BZ1875" s="110"/>
    </row>
    <row r="1876" spans="1:78" x14ac:dyDescent="0.2">
      <c r="A1876" s="153" t="s">
        <v>5039</v>
      </c>
      <c r="B1876" s="153"/>
      <c r="C1876" s="100"/>
      <c r="D1876" s="68"/>
      <c r="BO1876" s="154" t="s">
        <v>6686</v>
      </c>
      <c r="BP1876" s="154" t="s">
        <v>3512</v>
      </c>
      <c r="BQ1876" s="110" t="s">
        <v>5440</v>
      </c>
      <c r="BR1876" s="110" t="s">
        <v>5440</v>
      </c>
      <c r="BS1876" s="110" t="s">
        <v>5440</v>
      </c>
      <c r="BT1876" s="110" t="s">
        <v>5440</v>
      </c>
      <c r="BU1876" s="110" t="s">
        <v>5440</v>
      </c>
      <c r="BV1876" s="110" t="s">
        <v>5440</v>
      </c>
      <c r="BW1876" s="110" t="s">
        <v>5832</v>
      </c>
      <c r="BX1876" s="110" t="s">
        <v>14</v>
      </c>
      <c r="BY1876" s="110" t="e">
        <f>VLOOKUP(BO1876,#REF!,10,0)</f>
        <v>#REF!</v>
      </c>
      <c r="BZ1876" s="110"/>
    </row>
    <row r="1877" spans="1:78" x14ac:dyDescent="0.2">
      <c r="A1877" s="153" t="s">
        <v>5042</v>
      </c>
      <c r="B1877" s="153"/>
      <c r="C1877" s="100"/>
      <c r="D1877" s="68"/>
      <c r="BO1877" s="154" t="s">
        <v>6021</v>
      </c>
      <c r="BP1877" s="154" t="s">
        <v>3512</v>
      </c>
      <c r="BQ1877" s="110" t="s">
        <v>5440</v>
      </c>
      <c r="BR1877" s="110" t="s">
        <v>5832</v>
      </c>
      <c r="BS1877" s="110" t="s">
        <v>5440</v>
      </c>
      <c r="BT1877" s="110" t="s">
        <v>5440</v>
      </c>
      <c r="BU1877" s="110" t="s">
        <v>5440</v>
      </c>
      <c r="BV1877" s="110" t="s">
        <v>5440</v>
      </c>
      <c r="BW1877" s="110" t="s">
        <v>5440</v>
      </c>
      <c r="BX1877" s="110" t="s">
        <v>14</v>
      </c>
      <c r="BY1877" s="110" t="e">
        <f>VLOOKUP(BO1877,#REF!,10,0)</f>
        <v>#REF!</v>
      </c>
      <c r="BZ1877" s="110"/>
    </row>
    <row r="1878" spans="1:78" x14ac:dyDescent="0.2">
      <c r="A1878" s="153" t="s">
        <v>5045</v>
      </c>
      <c r="B1878" s="153"/>
      <c r="C1878" s="100"/>
      <c r="D1878" s="68"/>
      <c r="BO1878" s="154" t="s">
        <v>6687</v>
      </c>
      <c r="BP1878" s="154" t="s">
        <v>3512</v>
      </c>
      <c r="BQ1878" s="110" t="s">
        <v>5440</v>
      </c>
      <c r="BR1878" s="110" t="s">
        <v>5440</v>
      </c>
      <c r="BS1878" s="110" t="s">
        <v>5440</v>
      </c>
      <c r="BT1878" s="110" t="s">
        <v>5440</v>
      </c>
      <c r="BU1878" s="110" t="s">
        <v>5440</v>
      </c>
      <c r="BV1878" s="110" t="s">
        <v>5440</v>
      </c>
      <c r="BW1878" s="110" t="s">
        <v>5832</v>
      </c>
      <c r="BX1878" s="110" t="s">
        <v>14</v>
      </c>
      <c r="BY1878" s="110" t="e">
        <f>VLOOKUP(BO1878,#REF!,10,0)</f>
        <v>#REF!</v>
      </c>
      <c r="BZ1878" s="110"/>
    </row>
    <row r="1879" spans="1:78" x14ac:dyDescent="0.2">
      <c r="A1879" s="153" t="s">
        <v>5048</v>
      </c>
      <c r="B1879" s="153"/>
      <c r="C1879" s="100"/>
      <c r="D1879" s="68"/>
      <c r="BO1879" s="154" t="s">
        <v>2746</v>
      </c>
      <c r="BP1879" s="154" t="s">
        <v>3512</v>
      </c>
      <c r="BQ1879" s="110" t="s">
        <v>5440</v>
      </c>
      <c r="BR1879" s="110" t="s">
        <v>5440</v>
      </c>
      <c r="BS1879" s="110" t="s">
        <v>5440</v>
      </c>
      <c r="BT1879" s="110" t="s">
        <v>5440</v>
      </c>
      <c r="BU1879" s="110" t="s">
        <v>5440</v>
      </c>
      <c r="BV1879" s="110" t="s">
        <v>5440</v>
      </c>
      <c r="BW1879" s="110" t="s">
        <v>5832</v>
      </c>
      <c r="BX1879" s="110" t="s">
        <v>14</v>
      </c>
      <c r="BY1879" s="110" t="e">
        <f>VLOOKUP(BO1879,#REF!,10,0)</f>
        <v>#REF!</v>
      </c>
      <c r="BZ1879" s="110"/>
    </row>
    <row r="1880" spans="1:78" x14ac:dyDescent="0.2">
      <c r="A1880" s="153" t="s">
        <v>5051</v>
      </c>
      <c r="B1880" s="153"/>
      <c r="C1880" s="100"/>
      <c r="D1880" s="68"/>
      <c r="BO1880" s="154" t="s">
        <v>3131</v>
      </c>
      <c r="BP1880" s="154" t="s">
        <v>3512</v>
      </c>
      <c r="BQ1880" s="110" t="s">
        <v>5440</v>
      </c>
      <c r="BR1880" s="110" t="s">
        <v>5440</v>
      </c>
      <c r="BS1880" s="110" t="s">
        <v>5440</v>
      </c>
      <c r="BT1880" s="110" t="s">
        <v>5440</v>
      </c>
      <c r="BU1880" s="110" t="s">
        <v>5440</v>
      </c>
      <c r="BV1880" s="110" t="s">
        <v>5440</v>
      </c>
      <c r="BW1880" s="110" t="s">
        <v>5832</v>
      </c>
      <c r="BX1880" s="110" t="s">
        <v>14</v>
      </c>
      <c r="BY1880" s="110" t="e">
        <f>VLOOKUP(BO1880,#REF!,10,0)</f>
        <v>#REF!</v>
      </c>
      <c r="BZ1880" s="110"/>
    </row>
    <row r="1881" spans="1:78" x14ac:dyDescent="0.2">
      <c r="A1881" s="153" t="s">
        <v>5054</v>
      </c>
      <c r="B1881" s="153"/>
      <c r="C1881" s="100"/>
      <c r="D1881" s="68"/>
      <c r="BO1881" s="154" t="s">
        <v>6688</v>
      </c>
      <c r="BP1881" s="154" t="s">
        <v>3512</v>
      </c>
      <c r="BQ1881" s="110" t="s">
        <v>5440</v>
      </c>
      <c r="BR1881" s="110" t="s">
        <v>5440</v>
      </c>
      <c r="BS1881" s="110" t="s">
        <v>5440</v>
      </c>
      <c r="BT1881" s="110" t="s">
        <v>5440</v>
      </c>
      <c r="BU1881" s="110" t="s">
        <v>5440</v>
      </c>
      <c r="BV1881" s="110" t="s">
        <v>5440</v>
      </c>
      <c r="BW1881" s="110" t="s">
        <v>5832</v>
      </c>
      <c r="BX1881" s="110" t="s">
        <v>14</v>
      </c>
      <c r="BY1881" s="110" t="e">
        <f>VLOOKUP(BO1881,#REF!,10,0)</f>
        <v>#REF!</v>
      </c>
      <c r="BZ1881" s="110"/>
    </row>
    <row r="1882" spans="1:78" x14ac:dyDescent="0.2">
      <c r="A1882" s="153" t="s">
        <v>5057</v>
      </c>
      <c r="B1882" s="153"/>
      <c r="C1882" s="100"/>
      <c r="D1882" s="68"/>
      <c r="BO1882" s="154" t="s">
        <v>6022</v>
      </c>
      <c r="BP1882" s="154" t="s">
        <v>3512</v>
      </c>
      <c r="BQ1882" s="110" t="s">
        <v>5440</v>
      </c>
      <c r="BR1882" s="110" t="s">
        <v>5832</v>
      </c>
      <c r="BS1882" s="110" t="s">
        <v>5440</v>
      </c>
      <c r="BT1882" s="110" t="s">
        <v>5440</v>
      </c>
      <c r="BU1882" s="110" t="s">
        <v>5440</v>
      </c>
      <c r="BV1882" s="110" t="s">
        <v>5440</v>
      </c>
      <c r="BW1882" s="110" t="s">
        <v>5440</v>
      </c>
      <c r="BX1882" s="110" t="s">
        <v>14</v>
      </c>
      <c r="BY1882" s="110" t="e">
        <f>VLOOKUP(BO1882,#REF!,10,0)</f>
        <v>#REF!</v>
      </c>
      <c r="BZ1882" s="110"/>
    </row>
    <row r="1883" spans="1:78" x14ac:dyDescent="0.2">
      <c r="A1883" s="153" t="s">
        <v>5060</v>
      </c>
      <c r="B1883" s="153"/>
      <c r="C1883" s="100"/>
      <c r="D1883" s="68"/>
      <c r="BO1883" s="154" t="s">
        <v>5235</v>
      </c>
      <c r="BP1883" s="154" t="s">
        <v>3512</v>
      </c>
      <c r="BQ1883" s="110" t="s">
        <v>5440</v>
      </c>
      <c r="BR1883" s="110" t="s">
        <v>5440</v>
      </c>
      <c r="BS1883" s="110" t="s">
        <v>5440</v>
      </c>
      <c r="BT1883" s="110" t="s">
        <v>5440</v>
      </c>
      <c r="BU1883" s="110" t="s">
        <v>5440</v>
      </c>
      <c r="BV1883" s="110" t="s">
        <v>5440</v>
      </c>
      <c r="BW1883" s="110" t="s">
        <v>5832</v>
      </c>
      <c r="BX1883" s="110" t="s">
        <v>14</v>
      </c>
      <c r="BY1883" s="110" t="e">
        <f>VLOOKUP(BO1883,#REF!,10,0)</f>
        <v>#REF!</v>
      </c>
      <c r="BZ1883" s="110"/>
    </row>
    <row r="1884" spans="1:78" x14ac:dyDescent="0.2">
      <c r="A1884" s="153" t="s">
        <v>5062</v>
      </c>
      <c r="B1884" s="153"/>
      <c r="C1884" s="100"/>
      <c r="D1884" s="68"/>
      <c r="BO1884" s="154" t="s">
        <v>2847</v>
      </c>
      <c r="BP1884" s="154" t="s">
        <v>3512</v>
      </c>
      <c r="BQ1884" s="110" t="s">
        <v>5440</v>
      </c>
      <c r="BR1884" s="110" t="s">
        <v>5440</v>
      </c>
      <c r="BS1884" s="110" t="s">
        <v>5440</v>
      </c>
      <c r="BT1884" s="110" t="s">
        <v>5440</v>
      </c>
      <c r="BU1884" s="110" t="s">
        <v>5440</v>
      </c>
      <c r="BV1884" s="110" t="s">
        <v>5440</v>
      </c>
      <c r="BW1884" s="110" t="s">
        <v>5832</v>
      </c>
      <c r="BX1884" s="110" t="s">
        <v>14</v>
      </c>
      <c r="BY1884" s="110" t="e">
        <f>VLOOKUP(BO1884,#REF!,10,0)</f>
        <v>#REF!</v>
      </c>
      <c r="BZ1884" s="110"/>
    </row>
    <row r="1885" spans="1:78" x14ac:dyDescent="0.2">
      <c r="A1885" s="153" t="s">
        <v>5064</v>
      </c>
      <c r="B1885" s="153"/>
      <c r="C1885" s="100"/>
      <c r="D1885" s="68"/>
      <c r="BO1885" s="154" t="s">
        <v>6023</v>
      </c>
      <c r="BP1885" s="154" t="s">
        <v>3512</v>
      </c>
      <c r="BQ1885" s="110" t="s">
        <v>5440</v>
      </c>
      <c r="BR1885" s="110" t="s">
        <v>5832</v>
      </c>
      <c r="BS1885" s="110" t="s">
        <v>5440</v>
      </c>
      <c r="BT1885" s="110" t="s">
        <v>5440</v>
      </c>
      <c r="BU1885" s="110" t="s">
        <v>5440</v>
      </c>
      <c r="BV1885" s="110" t="s">
        <v>5440</v>
      </c>
      <c r="BW1885" s="110" t="s">
        <v>5440</v>
      </c>
      <c r="BX1885" s="110" t="s">
        <v>14</v>
      </c>
      <c r="BY1885" s="110" t="e">
        <f>VLOOKUP(BO1885,#REF!,10,0)</f>
        <v>#REF!</v>
      </c>
      <c r="BZ1885" s="110"/>
    </row>
    <row r="1886" spans="1:78" x14ac:dyDescent="0.2">
      <c r="A1886" s="153" t="s">
        <v>5066</v>
      </c>
      <c r="B1886" s="153"/>
      <c r="C1886" s="100"/>
      <c r="D1886" s="68"/>
      <c r="BO1886" s="154" t="s">
        <v>5064</v>
      </c>
      <c r="BP1886" s="154" t="s">
        <v>3512</v>
      </c>
      <c r="BQ1886" s="110" t="s">
        <v>5440</v>
      </c>
      <c r="BR1886" s="110" t="s">
        <v>5440</v>
      </c>
      <c r="BS1886" s="110" t="s">
        <v>5440</v>
      </c>
      <c r="BT1886" s="110" t="s">
        <v>5440</v>
      </c>
      <c r="BU1886" s="110" t="s">
        <v>5440</v>
      </c>
      <c r="BV1886" s="110" t="s">
        <v>5440</v>
      </c>
      <c r="BW1886" s="110" t="s">
        <v>5832</v>
      </c>
      <c r="BX1886" s="110" t="s">
        <v>14</v>
      </c>
      <c r="BY1886" s="110" t="e">
        <f>VLOOKUP(BO1886,#REF!,10,0)</f>
        <v>#REF!</v>
      </c>
      <c r="BZ1886" s="110"/>
    </row>
    <row r="1887" spans="1:78" x14ac:dyDescent="0.2">
      <c r="A1887" s="153" t="s">
        <v>5069</v>
      </c>
      <c r="B1887" s="153"/>
      <c r="C1887" s="100"/>
      <c r="D1887" s="68"/>
      <c r="BO1887" s="154" t="s">
        <v>3425</v>
      </c>
      <c r="BP1887" s="154" t="s">
        <v>3512</v>
      </c>
      <c r="BQ1887" s="110" t="s">
        <v>5440</v>
      </c>
      <c r="BR1887" s="110" t="s">
        <v>5440</v>
      </c>
      <c r="BS1887" s="110" t="s">
        <v>5440</v>
      </c>
      <c r="BT1887" s="110" t="s">
        <v>5440</v>
      </c>
      <c r="BU1887" s="110" t="s">
        <v>5440</v>
      </c>
      <c r="BV1887" s="110" t="s">
        <v>5440</v>
      </c>
      <c r="BW1887" s="110" t="s">
        <v>5832</v>
      </c>
      <c r="BX1887" s="110" t="s">
        <v>14</v>
      </c>
      <c r="BY1887" s="110" t="e">
        <f>VLOOKUP(BO1887,#REF!,10,0)</f>
        <v>#REF!</v>
      </c>
      <c r="BZ1887" s="110"/>
    </row>
    <row r="1888" spans="1:78" x14ac:dyDescent="0.2">
      <c r="A1888" s="153" t="s">
        <v>5071</v>
      </c>
      <c r="B1888" s="153"/>
      <c r="C1888" s="100"/>
      <c r="D1888" s="68"/>
      <c r="BO1888" s="154" t="s">
        <v>2040</v>
      </c>
      <c r="BP1888" s="154" t="s">
        <v>3512</v>
      </c>
      <c r="BQ1888" s="110" t="s">
        <v>5440</v>
      </c>
      <c r="BR1888" s="110" t="s">
        <v>5440</v>
      </c>
      <c r="BS1888" s="110" t="s">
        <v>5440</v>
      </c>
      <c r="BT1888" s="110" t="s">
        <v>5440</v>
      </c>
      <c r="BU1888" s="110" t="s">
        <v>5440</v>
      </c>
      <c r="BV1888" s="110" t="s">
        <v>5440</v>
      </c>
      <c r="BW1888" s="110" t="s">
        <v>5832</v>
      </c>
      <c r="BX1888" s="110" t="s">
        <v>14</v>
      </c>
      <c r="BY1888" s="110" t="e">
        <f>VLOOKUP(BO1888,#REF!,10,0)</f>
        <v>#REF!</v>
      </c>
      <c r="BZ1888" s="110"/>
    </row>
    <row r="1889" spans="1:78" x14ac:dyDescent="0.2">
      <c r="A1889" s="153" t="s">
        <v>5073</v>
      </c>
      <c r="B1889" s="153"/>
      <c r="C1889" s="100"/>
      <c r="D1889" s="68"/>
      <c r="BO1889" s="154" t="s">
        <v>3028</v>
      </c>
      <c r="BP1889" s="154" t="s">
        <v>3512</v>
      </c>
      <c r="BQ1889" s="110" t="s">
        <v>5440</v>
      </c>
      <c r="BR1889" s="110" t="s">
        <v>5440</v>
      </c>
      <c r="BS1889" s="110" t="s">
        <v>5440</v>
      </c>
      <c r="BT1889" s="110" t="s">
        <v>5440</v>
      </c>
      <c r="BU1889" s="110" t="s">
        <v>5440</v>
      </c>
      <c r="BV1889" s="110" t="s">
        <v>5440</v>
      </c>
      <c r="BW1889" s="110" t="s">
        <v>5832</v>
      </c>
      <c r="BX1889" s="110" t="s">
        <v>14</v>
      </c>
      <c r="BY1889" s="110" t="e">
        <f>VLOOKUP(BO1889,#REF!,10,0)</f>
        <v>#REF!</v>
      </c>
      <c r="BZ1889" s="110"/>
    </row>
    <row r="1890" spans="1:78" x14ac:dyDescent="0.2">
      <c r="A1890" s="153" t="s">
        <v>5076</v>
      </c>
      <c r="B1890" s="153"/>
      <c r="C1890" s="100"/>
      <c r="D1890" s="68"/>
      <c r="BO1890" s="154" t="s">
        <v>4199</v>
      </c>
      <c r="BP1890" s="154" t="s">
        <v>3512</v>
      </c>
      <c r="BQ1890" s="110" t="s">
        <v>5440</v>
      </c>
      <c r="BR1890" s="110" t="s">
        <v>5440</v>
      </c>
      <c r="BS1890" s="110" t="s">
        <v>5440</v>
      </c>
      <c r="BT1890" s="110" t="s">
        <v>5440</v>
      </c>
      <c r="BU1890" s="110" t="s">
        <v>5440</v>
      </c>
      <c r="BV1890" s="110" t="s">
        <v>5440</v>
      </c>
      <c r="BW1890" s="110" t="s">
        <v>5832</v>
      </c>
      <c r="BX1890" s="110" t="s">
        <v>14</v>
      </c>
      <c r="BY1890" s="110" t="e">
        <f>VLOOKUP(BO1890,#REF!,10,0)</f>
        <v>#REF!</v>
      </c>
      <c r="BZ1890" s="110"/>
    </row>
    <row r="1891" spans="1:78" x14ac:dyDescent="0.2">
      <c r="A1891" s="153" t="s">
        <v>5078</v>
      </c>
      <c r="B1891" s="153"/>
      <c r="C1891" s="100"/>
      <c r="D1891" s="68"/>
      <c r="BO1891" s="154" t="s">
        <v>3647</v>
      </c>
      <c r="BP1891" s="154" t="s">
        <v>3512</v>
      </c>
      <c r="BQ1891" s="110" t="s">
        <v>5440</v>
      </c>
      <c r="BR1891" s="110" t="s">
        <v>5440</v>
      </c>
      <c r="BS1891" s="110" t="s">
        <v>5440</v>
      </c>
      <c r="BT1891" s="110" t="s">
        <v>5440</v>
      </c>
      <c r="BU1891" s="110" t="s">
        <v>5440</v>
      </c>
      <c r="BV1891" s="110" t="s">
        <v>5440</v>
      </c>
      <c r="BW1891" s="110" t="s">
        <v>5832</v>
      </c>
      <c r="BX1891" s="110" t="s">
        <v>14</v>
      </c>
      <c r="BY1891" s="110" t="e">
        <f>VLOOKUP(BO1891,#REF!,10,0)</f>
        <v>#REF!</v>
      </c>
      <c r="BZ1891" s="110"/>
    </row>
    <row r="1892" spans="1:78" x14ac:dyDescent="0.2">
      <c r="A1892" s="153" t="s">
        <v>5080</v>
      </c>
      <c r="B1892" s="153"/>
      <c r="C1892" s="100"/>
      <c r="D1892" s="68"/>
      <c r="BO1892" s="154" t="s">
        <v>6689</v>
      </c>
      <c r="BP1892" s="154" t="s">
        <v>5832</v>
      </c>
      <c r="BQ1892" s="110" t="s">
        <v>5832</v>
      </c>
      <c r="BR1892" s="110" t="s">
        <v>5440</v>
      </c>
      <c r="BS1892" s="110" t="s">
        <v>5440</v>
      </c>
      <c r="BT1892" s="110" t="s">
        <v>5440</v>
      </c>
      <c r="BU1892" s="110" t="s">
        <v>5440</v>
      </c>
      <c r="BV1892" s="110" t="s">
        <v>5440</v>
      </c>
      <c r="BW1892" s="110" t="s">
        <v>5440</v>
      </c>
      <c r="BX1892" s="110" t="s">
        <v>14</v>
      </c>
      <c r="BY1892" s="110" t="e">
        <f>VLOOKUP(BO1892,#REF!,10,0)</f>
        <v>#REF!</v>
      </c>
      <c r="BZ1892" s="110"/>
    </row>
    <row r="1893" spans="1:78" x14ac:dyDescent="0.2">
      <c r="A1893" s="153" t="s">
        <v>5082</v>
      </c>
      <c r="B1893" s="153"/>
      <c r="C1893" s="100"/>
      <c r="D1893" s="68"/>
      <c r="BO1893" s="154" t="s">
        <v>6690</v>
      </c>
      <c r="BP1893" s="154" t="s">
        <v>5832</v>
      </c>
      <c r="BQ1893" s="110" t="s">
        <v>5832</v>
      </c>
      <c r="BR1893" s="110" t="s">
        <v>5440</v>
      </c>
      <c r="BS1893" s="110" t="s">
        <v>5440</v>
      </c>
      <c r="BT1893" s="110" t="s">
        <v>5440</v>
      </c>
      <c r="BU1893" s="110" t="s">
        <v>5440</v>
      </c>
      <c r="BV1893" s="110" t="s">
        <v>5440</v>
      </c>
      <c r="BW1893" s="110" t="s">
        <v>5440</v>
      </c>
      <c r="BX1893" s="110" t="s">
        <v>14</v>
      </c>
      <c r="BY1893" s="110" t="e">
        <f>VLOOKUP(BO1893,#REF!,10,0)</f>
        <v>#REF!</v>
      </c>
      <c r="BZ1893" s="110"/>
    </row>
    <row r="1894" spans="1:78" x14ac:dyDescent="0.2">
      <c r="A1894" s="153" t="s">
        <v>5084</v>
      </c>
      <c r="B1894" s="153"/>
      <c r="C1894" s="100"/>
      <c r="D1894" s="68"/>
      <c r="BO1894" s="154" t="s">
        <v>6691</v>
      </c>
      <c r="BP1894" s="154" t="s">
        <v>5832</v>
      </c>
      <c r="BQ1894" s="110" t="s">
        <v>5832</v>
      </c>
      <c r="BR1894" s="110" t="s">
        <v>5440</v>
      </c>
      <c r="BS1894" s="110" t="s">
        <v>5440</v>
      </c>
      <c r="BT1894" s="110" t="s">
        <v>5440</v>
      </c>
      <c r="BU1894" s="110" t="s">
        <v>5440</v>
      </c>
      <c r="BV1894" s="110" t="s">
        <v>5440</v>
      </c>
      <c r="BW1894" s="110" t="s">
        <v>5440</v>
      </c>
      <c r="BX1894" s="110" t="s">
        <v>14</v>
      </c>
      <c r="BY1894" s="110" t="e">
        <f>VLOOKUP(BO1894,#REF!,10,0)</f>
        <v>#REF!</v>
      </c>
      <c r="BZ1894" s="110"/>
    </row>
    <row r="1895" spans="1:78" x14ac:dyDescent="0.2">
      <c r="A1895" s="153" t="s">
        <v>5086</v>
      </c>
      <c r="B1895" s="153"/>
      <c r="C1895" s="100"/>
      <c r="D1895" s="68"/>
      <c r="BO1895" s="154" t="s">
        <v>3683</v>
      </c>
      <c r="BP1895" s="154" t="s">
        <v>3512</v>
      </c>
      <c r="BQ1895" s="110" t="s">
        <v>5440</v>
      </c>
      <c r="BR1895" s="110" t="s">
        <v>5440</v>
      </c>
      <c r="BS1895" s="110" t="s">
        <v>5440</v>
      </c>
      <c r="BT1895" s="110" t="s">
        <v>5440</v>
      </c>
      <c r="BU1895" s="110" t="s">
        <v>5440</v>
      </c>
      <c r="BV1895" s="110" t="s">
        <v>5440</v>
      </c>
      <c r="BW1895" s="110" t="s">
        <v>5832</v>
      </c>
      <c r="BX1895" s="110" t="s">
        <v>14</v>
      </c>
      <c r="BY1895" s="110" t="e">
        <f>VLOOKUP(BO1895,#REF!,10,0)</f>
        <v>#REF!</v>
      </c>
      <c r="BZ1895" s="110"/>
    </row>
    <row r="1896" spans="1:78" x14ac:dyDescent="0.2">
      <c r="A1896" s="153" t="s">
        <v>5088</v>
      </c>
      <c r="B1896" s="153"/>
      <c r="C1896" s="100"/>
      <c r="D1896" s="68"/>
      <c r="BO1896" s="154" t="s">
        <v>3843</v>
      </c>
      <c r="BP1896" s="154" t="s">
        <v>3512</v>
      </c>
      <c r="BQ1896" s="110" t="s">
        <v>5440</v>
      </c>
      <c r="BR1896" s="110" t="s">
        <v>5440</v>
      </c>
      <c r="BS1896" s="110" t="s">
        <v>5440</v>
      </c>
      <c r="BT1896" s="110" t="s">
        <v>5440</v>
      </c>
      <c r="BU1896" s="110" t="s">
        <v>5440</v>
      </c>
      <c r="BV1896" s="110" t="s">
        <v>5440</v>
      </c>
      <c r="BW1896" s="110" t="s">
        <v>5832</v>
      </c>
      <c r="BX1896" s="110" t="s">
        <v>14</v>
      </c>
      <c r="BY1896" s="110" t="e">
        <f>VLOOKUP(BO1896,#REF!,10,0)</f>
        <v>#REF!</v>
      </c>
      <c r="BZ1896" s="110"/>
    </row>
    <row r="1897" spans="1:78" x14ac:dyDescent="0.2">
      <c r="A1897" s="153" t="s">
        <v>5090</v>
      </c>
      <c r="B1897" s="153"/>
      <c r="C1897" s="100"/>
      <c r="D1897" s="68"/>
      <c r="BO1897" s="154" t="s">
        <v>6025</v>
      </c>
      <c r="BP1897" s="154" t="s">
        <v>3512</v>
      </c>
      <c r="BQ1897" s="110" t="s">
        <v>5440</v>
      </c>
      <c r="BR1897" s="110" t="s">
        <v>5832</v>
      </c>
      <c r="BS1897" s="110" t="s">
        <v>5440</v>
      </c>
      <c r="BT1897" s="110" t="s">
        <v>5440</v>
      </c>
      <c r="BU1897" s="110" t="s">
        <v>5440</v>
      </c>
      <c r="BV1897" s="110" t="s">
        <v>5440</v>
      </c>
      <c r="BW1897" s="110" t="s">
        <v>5440</v>
      </c>
      <c r="BX1897" s="110" t="s">
        <v>14</v>
      </c>
      <c r="BY1897" s="110" t="e">
        <f>VLOOKUP(BO1897,#REF!,10,0)</f>
        <v>#REF!</v>
      </c>
      <c r="BZ1897" s="110"/>
    </row>
    <row r="1898" spans="1:78" x14ac:dyDescent="0.2">
      <c r="A1898" s="153" t="s">
        <v>5092</v>
      </c>
      <c r="B1898" s="153"/>
      <c r="C1898" s="100"/>
      <c r="D1898" s="68"/>
      <c r="BO1898" s="154" t="s">
        <v>2697</v>
      </c>
      <c r="BP1898" s="154" t="s">
        <v>3512</v>
      </c>
      <c r="BQ1898" s="110" t="s">
        <v>5440</v>
      </c>
      <c r="BR1898" s="110" t="s">
        <v>5440</v>
      </c>
      <c r="BS1898" s="110" t="s">
        <v>5440</v>
      </c>
      <c r="BT1898" s="110" t="s">
        <v>5440</v>
      </c>
      <c r="BU1898" s="110" t="s">
        <v>5440</v>
      </c>
      <c r="BV1898" s="110" t="s">
        <v>5440</v>
      </c>
      <c r="BW1898" s="110" t="s">
        <v>5832</v>
      </c>
      <c r="BX1898" s="110" t="s">
        <v>14</v>
      </c>
      <c r="BY1898" s="110" t="e">
        <f>VLOOKUP(BO1898,#REF!,10,0)</f>
        <v>#REF!</v>
      </c>
      <c r="BZ1898" s="110"/>
    </row>
    <row r="1899" spans="1:78" x14ac:dyDescent="0.2">
      <c r="A1899" s="153" t="s">
        <v>5094</v>
      </c>
      <c r="B1899" s="153"/>
      <c r="C1899" s="100"/>
      <c r="D1899" s="68"/>
      <c r="BO1899" s="154" t="s">
        <v>6692</v>
      </c>
      <c r="BP1899" s="154" t="s">
        <v>5832</v>
      </c>
      <c r="BQ1899" s="110" t="s">
        <v>5832</v>
      </c>
      <c r="BR1899" s="110" t="s">
        <v>5440</v>
      </c>
      <c r="BS1899" s="110" t="s">
        <v>5440</v>
      </c>
      <c r="BT1899" s="110" t="s">
        <v>5440</v>
      </c>
      <c r="BU1899" s="110" t="s">
        <v>5440</v>
      </c>
      <c r="BV1899" s="110" t="s">
        <v>5440</v>
      </c>
      <c r="BW1899" s="110" t="s">
        <v>5440</v>
      </c>
      <c r="BX1899" s="110" t="s">
        <v>14</v>
      </c>
      <c r="BY1899" s="110" t="e">
        <f>VLOOKUP(BO1899,#REF!,10,0)</f>
        <v>#REF!</v>
      </c>
      <c r="BZ1899" s="110"/>
    </row>
    <row r="1900" spans="1:78" x14ac:dyDescent="0.2">
      <c r="A1900" s="153" t="s">
        <v>5096</v>
      </c>
      <c r="B1900" s="153"/>
      <c r="C1900" s="100"/>
      <c r="D1900" s="68"/>
      <c r="BO1900" s="154" t="s">
        <v>6693</v>
      </c>
      <c r="BP1900" s="154" t="s">
        <v>5832</v>
      </c>
      <c r="BQ1900" s="110" t="s">
        <v>5832</v>
      </c>
      <c r="BR1900" s="110" t="s">
        <v>5440</v>
      </c>
      <c r="BS1900" s="110" t="s">
        <v>5440</v>
      </c>
      <c r="BT1900" s="110" t="s">
        <v>5440</v>
      </c>
      <c r="BU1900" s="110" t="s">
        <v>5440</v>
      </c>
      <c r="BV1900" s="110" t="s">
        <v>5440</v>
      </c>
      <c r="BW1900" s="110" t="s">
        <v>5440</v>
      </c>
      <c r="BX1900" s="110" t="s">
        <v>14</v>
      </c>
      <c r="BY1900" s="110" t="e">
        <f>VLOOKUP(BO1900,#REF!,10,0)</f>
        <v>#REF!</v>
      </c>
      <c r="BZ1900" s="110"/>
    </row>
    <row r="1901" spans="1:78" x14ac:dyDescent="0.2">
      <c r="A1901" s="153" t="s">
        <v>5098</v>
      </c>
      <c r="B1901" s="153"/>
      <c r="C1901" s="100"/>
      <c r="D1901" s="68"/>
      <c r="BO1901" s="154" t="s">
        <v>6694</v>
      </c>
      <c r="BP1901" s="154" t="s">
        <v>3512</v>
      </c>
      <c r="BQ1901" s="110" t="s">
        <v>5440</v>
      </c>
      <c r="BR1901" s="110" t="s">
        <v>5440</v>
      </c>
      <c r="BS1901" s="110" t="s">
        <v>5440</v>
      </c>
      <c r="BT1901" s="110" t="s">
        <v>5440</v>
      </c>
      <c r="BU1901" s="110" t="s">
        <v>5440</v>
      </c>
      <c r="BV1901" s="110" t="s">
        <v>5832</v>
      </c>
      <c r="BW1901" s="110" t="s">
        <v>5440</v>
      </c>
      <c r="BX1901" s="110" t="s">
        <v>14</v>
      </c>
      <c r="BY1901" s="110" t="e">
        <f>VLOOKUP(BO1901,#REF!,10,0)</f>
        <v>#REF!</v>
      </c>
      <c r="BZ1901" s="149"/>
    </row>
    <row r="1902" spans="1:78" x14ac:dyDescent="0.2">
      <c r="A1902" s="153" t="s">
        <v>5100</v>
      </c>
      <c r="B1902" s="153"/>
      <c r="C1902" s="100"/>
      <c r="D1902" s="68"/>
      <c r="BO1902" s="154" t="s">
        <v>471</v>
      </c>
      <c r="BP1902" s="154" t="s">
        <v>3512</v>
      </c>
      <c r="BQ1902" s="110" t="s">
        <v>5440</v>
      </c>
      <c r="BR1902" s="110" t="s">
        <v>5440</v>
      </c>
      <c r="BS1902" s="110" t="s">
        <v>5440</v>
      </c>
      <c r="BT1902" s="110" t="s">
        <v>5440</v>
      </c>
      <c r="BU1902" s="110" t="s">
        <v>5440</v>
      </c>
      <c r="BV1902" s="110" t="s">
        <v>5440</v>
      </c>
      <c r="BW1902" s="110" t="s">
        <v>5832</v>
      </c>
      <c r="BX1902" s="110" t="s">
        <v>14</v>
      </c>
      <c r="BY1902" s="110" t="e">
        <f>VLOOKUP(BO1902,#REF!,10,0)</f>
        <v>#REF!</v>
      </c>
      <c r="BZ1902" s="110"/>
    </row>
    <row r="1903" spans="1:78" x14ac:dyDescent="0.2">
      <c r="A1903" s="153" t="s">
        <v>5102</v>
      </c>
      <c r="B1903" s="153"/>
      <c r="C1903" s="100"/>
      <c r="D1903" s="68"/>
      <c r="BO1903" s="154" t="s">
        <v>796</v>
      </c>
      <c r="BP1903" s="154" t="s">
        <v>3512</v>
      </c>
      <c r="BQ1903" s="110" t="s">
        <v>5440</v>
      </c>
      <c r="BR1903" s="110" t="s">
        <v>5440</v>
      </c>
      <c r="BS1903" s="110" t="s">
        <v>5440</v>
      </c>
      <c r="BT1903" s="110" t="s">
        <v>5440</v>
      </c>
      <c r="BU1903" s="110" t="s">
        <v>5440</v>
      </c>
      <c r="BV1903" s="110" t="s">
        <v>5440</v>
      </c>
      <c r="BW1903" s="110" t="s">
        <v>5832</v>
      </c>
      <c r="BX1903" s="110" t="s">
        <v>14</v>
      </c>
      <c r="BY1903" s="110" t="e">
        <f>VLOOKUP(BO1903,#REF!,10,0)</f>
        <v>#REF!</v>
      </c>
      <c r="BZ1903" s="110"/>
    </row>
    <row r="1904" spans="1:78" x14ac:dyDescent="0.2">
      <c r="A1904" s="153" t="s">
        <v>5104</v>
      </c>
      <c r="B1904" s="153"/>
      <c r="C1904" s="100"/>
      <c r="D1904" s="68"/>
      <c r="BO1904" s="154" t="s">
        <v>6695</v>
      </c>
      <c r="BP1904" s="154" t="s">
        <v>3512</v>
      </c>
      <c r="BQ1904" s="110" t="s">
        <v>5440</v>
      </c>
      <c r="BR1904" s="110" t="s">
        <v>5440</v>
      </c>
      <c r="BS1904" s="110" t="s">
        <v>5440</v>
      </c>
      <c r="BT1904" s="110" t="s">
        <v>5440</v>
      </c>
      <c r="BU1904" s="110" t="s">
        <v>5440</v>
      </c>
      <c r="BV1904" s="110" t="s">
        <v>5440</v>
      </c>
      <c r="BW1904" s="110" t="s">
        <v>5832</v>
      </c>
      <c r="BX1904" s="110" t="s">
        <v>14</v>
      </c>
      <c r="BY1904" s="110" t="e">
        <f>VLOOKUP(BO1904,#REF!,10,0)</f>
        <v>#REF!</v>
      </c>
      <c r="BZ1904" s="110"/>
    </row>
    <row r="1905" spans="1:78" x14ac:dyDescent="0.2">
      <c r="A1905" s="153" t="s">
        <v>5106</v>
      </c>
      <c r="B1905" s="153"/>
      <c r="C1905" s="100"/>
      <c r="D1905" s="68"/>
      <c r="BO1905" s="154" t="s">
        <v>4541</v>
      </c>
      <c r="BP1905" s="154" t="s">
        <v>3512</v>
      </c>
      <c r="BQ1905" s="110" t="s">
        <v>5440</v>
      </c>
      <c r="BR1905" s="110" t="s">
        <v>5440</v>
      </c>
      <c r="BS1905" s="110" t="s">
        <v>5440</v>
      </c>
      <c r="BT1905" s="110" t="s">
        <v>5440</v>
      </c>
      <c r="BU1905" s="110" t="s">
        <v>5440</v>
      </c>
      <c r="BV1905" s="110" t="s">
        <v>5440</v>
      </c>
      <c r="BW1905" s="110" t="s">
        <v>5832</v>
      </c>
      <c r="BX1905" s="110" t="s">
        <v>14</v>
      </c>
      <c r="BY1905" s="110" t="e">
        <f>VLOOKUP(BO1905,#REF!,10,0)</f>
        <v>#REF!</v>
      </c>
      <c r="BZ1905" s="110"/>
    </row>
    <row r="1906" spans="1:78" x14ac:dyDescent="0.2">
      <c r="A1906" s="153" t="s">
        <v>5108</v>
      </c>
      <c r="B1906" s="153"/>
      <c r="C1906" s="100"/>
      <c r="D1906" s="68"/>
      <c r="BO1906" s="154" t="s">
        <v>2699</v>
      </c>
      <c r="BP1906" s="154" t="s">
        <v>3512</v>
      </c>
      <c r="BQ1906" s="110" t="s">
        <v>5440</v>
      </c>
      <c r="BR1906" s="110" t="s">
        <v>5440</v>
      </c>
      <c r="BS1906" s="110" t="s">
        <v>5440</v>
      </c>
      <c r="BT1906" s="110" t="s">
        <v>5440</v>
      </c>
      <c r="BU1906" s="110" t="s">
        <v>5440</v>
      </c>
      <c r="BV1906" s="110" t="s">
        <v>5440</v>
      </c>
      <c r="BW1906" s="110" t="s">
        <v>5832</v>
      </c>
      <c r="BX1906" s="110" t="s">
        <v>14</v>
      </c>
      <c r="BY1906" s="110" t="e">
        <f>VLOOKUP(BO1906,#REF!,10,0)</f>
        <v>#REF!</v>
      </c>
      <c r="BZ1906" s="110"/>
    </row>
    <row r="1907" spans="1:78" x14ac:dyDescent="0.2">
      <c r="A1907" s="153" t="s">
        <v>5109</v>
      </c>
      <c r="B1907" s="153"/>
      <c r="C1907" s="100"/>
      <c r="D1907" s="68"/>
      <c r="BO1907" s="154" t="s">
        <v>6696</v>
      </c>
      <c r="BP1907" s="154" t="s">
        <v>3512</v>
      </c>
      <c r="BQ1907" s="110" t="s">
        <v>5440</v>
      </c>
      <c r="BR1907" s="110" t="s">
        <v>5440</v>
      </c>
      <c r="BS1907" s="110" t="s">
        <v>5440</v>
      </c>
      <c r="BT1907" s="110" t="s">
        <v>5440</v>
      </c>
      <c r="BU1907" s="110" t="s">
        <v>5440</v>
      </c>
      <c r="BV1907" s="110" t="s">
        <v>5440</v>
      </c>
      <c r="BW1907" s="110" t="s">
        <v>5832</v>
      </c>
      <c r="BX1907" s="110" t="s">
        <v>14</v>
      </c>
      <c r="BY1907" s="110" t="e">
        <f>VLOOKUP(BO1907,#REF!,10,0)</f>
        <v>#REF!</v>
      </c>
      <c r="BZ1907" s="110"/>
    </row>
    <row r="1908" spans="1:78" x14ac:dyDescent="0.2">
      <c r="A1908" s="153" t="s">
        <v>5111</v>
      </c>
      <c r="B1908" s="153"/>
      <c r="C1908" s="100"/>
      <c r="D1908" s="68"/>
      <c r="BO1908" s="154" t="s">
        <v>6697</v>
      </c>
      <c r="BP1908" s="154" t="s">
        <v>5832</v>
      </c>
      <c r="BQ1908" s="110" t="s">
        <v>5440</v>
      </c>
      <c r="BR1908" s="110" t="s">
        <v>5440</v>
      </c>
      <c r="BS1908" s="110" t="s">
        <v>5832</v>
      </c>
      <c r="BT1908" s="110" t="s">
        <v>5440</v>
      </c>
      <c r="BU1908" s="110" t="s">
        <v>5440</v>
      </c>
      <c r="BV1908" s="110" t="s">
        <v>5440</v>
      </c>
      <c r="BW1908" s="110" t="s">
        <v>5832</v>
      </c>
      <c r="BX1908" s="110" t="s">
        <v>14</v>
      </c>
      <c r="BY1908" s="110" t="e">
        <f>VLOOKUP(BO1908,#REF!,10,0)</f>
        <v>#REF!</v>
      </c>
      <c r="BZ1908" s="110"/>
    </row>
    <row r="1909" spans="1:78" x14ac:dyDescent="0.2">
      <c r="A1909" s="153" t="s">
        <v>5113</v>
      </c>
      <c r="B1909" s="153"/>
      <c r="C1909" s="100"/>
      <c r="D1909" s="68"/>
      <c r="BO1909" s="154" t="s">
        <v>6698</v>
      </c>
      <c r="BP1909" s="154" t="s">
        <v>5832</v>
      </c>
      <c r="BQ1909" s="110" t="s">
        <v>5440</v>
      </c>
      <c r="BR1909" s="110" t="s">
        <v>5440</v>
      </c>
      <c r="BS1909" s="110" t="s">
        <v>5832</v>
      </c>
      <c r="BT1909" s="110" t="s">
        <v>5440</v>
      </c>
      <c r="BU1909" s="110" t="s">
        <v>5440</v>
      </c>
      <c r="BV1909" s="110" t="s">
        <v>5440</v>
      </c>
      <c r="BW1909" s="110" t="s">
        <v>5832</v>
      </c>
      <c r="BX1909" s="110" t="s">
        <v>14</v>
      </c>
      <c r="BY1909" s="110" t="e">
        <f>VLOOKUP(BO1909,#REF!,10,0)</f>
        <v>#REF!</v>
      </c>
      <c r="BZ1909" s="110"/>
    </row>
    <row r="1910" spans="1:78" x14ac:dyDescent="0.2">
      <c r="A1910" s="153" t="s">
        <v>5115</v>
      </c>
      <c r="B1910" s="153"/>
      <c r="C1910" s="100"/>
      <c r="D1910" s="68"/>
      <c r="BO1910" s="154" t="s">
        <v>932</v>
      </c>
      <c r="BP1910" s="154" t="s">
        <v>3512</v>
      </c>
      <c r="BQ1910" s="110" t="s">
        <v>5440</v>
      </c>
      <c r="BR1910" s="110" t="s">
        <v>5440</v>
      </c>
      <c r="BS1910" s="110" t="s">
        <v>5440</v>
      </c>
      <c r="BT1910" s="110" t="s">
        <v>5440</v>
      </c>
      <c r="BU1910" s="110" t="s">
        <v>5440</v>
      </c>
      <c r="BV1910" s="110" t="s">
        <v>5440</v>
      </c>
      <c r="BW1910" s="110" t="s">
        <v>5832</v>
      </c>
      <c r="BX1910" s="110" t="s">
        <v>14</v>
      </c>
      <c r="BY1910" s="110" t="e">
        <f>VLOOKUP(BO1910,#REF!,10,0)</f>
        <v>#REF!</v>
      </c>
      <c r="BZ1910" s="110"/>
    </row>
    <row r="1911" spans="1:78" x14ac:dyDescent="0.2">
      <c r="A1911" s="153" t="s">
        <v>5117</v>
      </c>
      <c r="B1911" s="153"/>
      <c r="C1911" s="100"/>
      <c r="D1911" s="68"/>
      <c r="BO1911" s="154" t="s">
        <v>2045</v>
      </c>
      <c r="BP1911" s="154" t="s">
        <v>3512</v>
      </c>
      <c r="BQ1911" s="110" t="s">
        <v>5440</v>
      </c>
      <c r="BR1911" s="110" t="s">
        <v>5440</v>
      </c>
      <c r="BS1911" s="110" t="s">
        <v>5440</v>
      </c>
      <c r="BT1911" s="110" t="s">
        <v>5440</v>
      </c>
      <c r="BU1911" s="110" t="s">
        <v>5440</v>
      </c>
      <c r="BV1911" s="110" t="s">
        <v>5440</v>
      </c>
      <c r="BW1911" s="110" t="s">
        <v>5832</v>
      </c>
      <c r="BX1911" s="110" t="s">
        <v>14</v>
      </c>
      <c r="BY1911" s="110" t="e">
        <f>VLOOKUP(BO1911,#REF!,10,0)</f>
        <v>#REF!</v>
      </c>
      <c r="BZ1911" s="110"/>
    </row>
    <row r="1912" spans="1:78" x14ac:dyDescent="0.2">
      <c r="A1912" s="153" t="s">
        <v>5119</v>
      </c>
      <c r="B1912" s="153"/>
      <c r="C1912" s="100"/>
      <c r="D1912" s="68"/>
      <c r="BO1912" s="154" t="s">
        <v>6699</v>
      </c>
      <c r="BP1912" s="154" t="s">
        <v>3512</v>
      </c>
      <c r="BQ1912" s="110" t="s">
        <v>5440</v>
      </c>
      <c r="BR1912" s="110" t="s">
        <v>5440</v>
      </c>
      <c r="BS1912" s="110" t="s">
        <v>5832</v>
      </c>
      <c r="BT1912" s="110" t="s">
        <v>5832</v>
      </c>
      <c r="BU1912" s="110" t="s">
        <v>5440</v>
      </c>
      <c r="BV1912" s="110" t="s">
        <v>5440</v>
      </c>
      <c r="BW1912" s="110" t="s">
        <v>5440</v>
      </c>
      <c r="BX1912" s="110" t="s">
        <v>14</v>
      </c>
      <c r="BY1912" s="110" t="e">
        <f>VLOOKUP(BO1912,#REF!,10,0)</f>
        <v>#REF!</v>
      </c>
      <c r="BZ1912" s="110"/>
    </row>
    <row r="1913" spans="1:78" x14ac:dyDescent="0.2">
      <c r="A1913" s="153" t="s">
        <v>5121</v>
      </c>
      <c r="B1913" s="153"/>
      <c r="C1913" s="100"/>
      <c r="D1913" s="68"/>
      <c r="BO1913" s="154" t="s">
        <v>6700</v>
      </c>
      <c r="BP1913" s="154" t="s">
        <v>3512</v>
      </c>
      <c r="BQ1913" s="110" t="s">
        <v>5440</v>
      </c>
      <c r="BR1913" s="110" t="s">
        <v>5440</v>
      </c>
      <c r="BS1913" s="110" t="s">
        <v>5440</v>
      </c>
      <c r="BT1913" s="110" t="s">
        <v>5440</v>
      </c>
      <c r="BU1913" s="110" t="s">
        <v>5440</v>
      </c>
      <c r="BV1913" s="110" t="s">
        <v>5440</v>
      </c>
      <c r="BW1913" s="110" t="s">
        <v>5832</v>
      </c>
      <c r="BX1913" s="110" t="s">
        <v>14</v>
      </c>
      <c r="BY1913" s="110" t="e">
        <f>VLOOKUP(BO1913,#REF!,10,0)</f>
        <v>#REF!</v>
      </c>
      <c r="BZ1913" s="110"/>
    </row>
    <row r="1914" spans="1:78" x14ac:dyDescent="0.2">
      <c r="A1914" s="153" t="s">
        <v>5123</v>
      </c>
      <c r="B1914" s="153"/>
      <c r="C1914" s="100"/>
      <c r="D1914" s="68"/>
      <c r="BO1914" s="154" t="s">
        <v>799</v>
      </c>
      <c r="BP1914" s="154" t="s">
        <v>3512</v>
      </c>
      <c r="BQ1914" s="110" t="s">
        <v>5440</v>
      </c>
      <c r="BR1914" s="110" t="s">
        <v>5440</v>
      </c>
      <c r="BS1914" s="110" t="s">
        <v>5440</v>
      </c>
      <c r="BT1914" s="110" t="s">
        <v>5440</v>
      </c>
      <c r="BU1914" s="110" t="s">
        <v>5440</v>
      </c>
      <c r="BV1914" s="110" t="s">
        <v>5440</v>
      </c>
      <c r="BW1914" s="110" t="s">
        <v>5832</v>
      </c>
      <c r="BX1914" s="110" t="s">
        <v>14</v>
      </c>
      <c r="BY1914" s="110" t="e">
        <f>VLOOKUP(BO1914,#REF!,10,0)</f>
        <v>#REF!</v>
      </c>
      <c r="BZ1914" s="110"/>
    </row>
    <row r="1915" spans="1:78" x14ac:dyDescent="0.2">
      <c r="A1915" s="153" t="s">
        <v>5125</v>
      </c>
      <c r="B1915" s="153"/>
      <c r="C1915" s="100"/>
      <c r="D1915" s="68"/>
      <c r="BO1915" s="154" t="s">
        <v>1395</v>
      </c>
      <c r="BP1915" s="154" t="s">
        <v>3512</v>
      </c>
      <c r="BQ1915" s="110" t="s">
        <v>5440</v>
      </c>
      <c r="BR1915" s="110" t="s">
        <v>5440</v>
      </c>
      <c r="BS1915" s="110" t="s">
        <v>5440</v>
      </c>
      <c r="BT1915" s="110" t="s">
        <v>5440</v>
      </c>
      <c r="BU1915" s="110" t="s">
        <v>5440</v>
      </c>
      <c r="BV1915" s="110" t="s">
        <v>5440</v>
      </c>
      <c r="BW1915" s="110" t="s">
        <v>5832</v>
      </c>
      <c r="BX1915" s="110" t="s">
        <v>14</v>
      </c>
      <c r="BY1915" s="110" t="e">
        <f>VLOOKUP(BO1915,#REF!,10,0)</f>
        <v>#REF!</v>
      </c>
      <c r="BZ1915" s="110"/>
    </row>
    <row r="1916" spans="1:78" x14ac:dyDescent="0.2">
      <c r="A1916" s="153" t="s">
        <v>5127</v>
      </c>
      <c r="B1916" s="153"/>
      <c r="C1916" s="100"/>
      <c r="D1916" s="68"/>
      <c r="BO1916" s="154" t="s">
        <v>725</v>
      </c>
      <c r="BP1916" s="154" t="s">
        <v>3512</v>
      </c>
      <c r="BQ1916" s="110" t="s">
        <v>5440</v>
      </c>
      <c r="BR1916" s="110" t="s">
        <v>5440</v>
      </c>
      <c r="BS1916" s="110" t="s">
        <v>5440</v>
      </c>
      <c r="BT1916" s="110" t="s">
        <v>5440</v>
      </c>
      <c r="BU1916" s="110" t="s">
        <v>5440</v>
      </c>
      <c r="BV1916" s="110" t="s">
        <v>5440</v>
      </c>
      <c r="BW1916" s="110" t="s">
        <v>5832</v>
      </c>
      <c r="BX1916" s="110" t="s">
        <v>14</v>
      </c>
      <c r="BY1916" s="110" t="e">
        <f>VLOOKUP(BO1916,#REF!,10,0)</f>
        <v>#REF!</v>
      </c>
      <c r="BZ1916" s="110"/>
    </row>
    <row r="1917" spans="1:78" x14ac:dyDescent="0.2">
      <c r="A1917" s="153" t="s">
        <v>5129</v>
      </c>
      <c r="B1917" s="153"/>
      <c r="C1917" s="100"/>
      <c r="D1917" s="68"/>
      <c r="BO1917" s="154" t="s">
        <v>6701</v>
      </c>
      <c r="BP1917" s="154" t="s">
        <v>3512</v>
      </c>
      <c r="BQ1917" s="110" t="s">
        <v>5440</v>
      </c>
      <c r="BR1917" s="110" t="s">
        <v>5440</v>
      </c>
      <c r="BS1917" s="110" t="s">
        <v>5440</v>
      </c>
      <c r="BT1917" s="110" t="s">
        <v>5440</v>
      </c>
      <c r="BU1917" s="110" t="s">
        <v>5440</v>
      </c>
      <c r="BV1917" s="110" t="s">
        <v>5440</v>
      </c>
      <c r="BW1917" s="110" t="s">
        <v>5832</v>
      </c>
      <c r="BX1917" s="110" t="s">
        <v>14</v>
      </c>
      <c r="BY1917" s="110" t="e">
        <f>VLOOKUP(BO1917,#REF!,10,0)</f>
        <v>#REF!</v>
      </c>
      <c r="BZ1917" s="110"/>
    </row>
    <row r="1918" spans="1:78" x14ac:dyDescent="0.2">
      <c r="A1918" s="153" t="s">
        <v>5131</v>
      </c>
      <c r="B1918" s="153"/>
      <c r="C1918" s="100"/>
      <c r="D1918" s="68"/>
      <c r="BO1918" s="154" t="s">
        <v>727</v>
      </c>
      <c r="BP1918" s="154" t="s">
        <v>3512</v>
      </c>
      <c r="BQ1918" s="110" t="s">
        <v>5440</v>
      </c>
      <c r="BR1918" s="110" t="s">
        <v>5440</v>
      </c>
      <c r="BS1918" s="110" t="s">
        <v>5440</v>
      </c>
      <c r="BT1918" s="110" t="s">
        <v>5440</v>
      </c>
      <c r="BU1918" s="110" t="s">
        <v>5440</v>
      </c>
      <c r="BV1918" s="110" t="s">
        <v>5440</v>
      </c>
      <c r="BW1918" s="110" t="s">
        <v>5832</v>
      </c>
      <c r="BX1918" s="110" t="s">
        <v>14</v>
      </c>
      <c r="BY1918" s="110" t="e">
        <f>VLOOKUP(BO1918,#REF!,10,0)</f>
        <v>#REF!</v>
      </c>
      <c r="BZ1918" s="110"/>
    </row>
    <row r="1919" spans="1:78" x14ac:dyDescent="0.2">
      <c r="A1919" s="153" t="s">
        <v>5133</v>
      </c>
      <c r="B1919" s="153"/>
      <c r="C1919" s="100"/>
      <c r="D1919" s="68"/>
      <c r="BO1919" s="154" t="s">
        <v>6027</v>
      </c>
      <c r="BP1919" s="154" t="s">
        <v>3512</v>
      </c>
      <c r="BQ1919" s="110" t="s">
        <v>5440</v>
      </c>
      <c r="BR1919" s="110" t="s">
        <v>5832</v>
      </c>
      <c r="BS1919" s="110" t="s">
        <v>5440</v>
      </c>
      <c r="BT1919" s="110" t="s">
        <v>5440</v>
      </c>
      <c r="BU1919" s="110" t="s">
        <v>5440</v>
      </c>
      <c r="BV1919" s="110" t="s">
        <v>5440</v>
      </c>
      <c r="BW1919" s="110" t="s">
        <v>5440</v>
      </c>
      <c r="BX1919" s="110" t="s">
        <v>14</v>
      </c>
      <c r="BY1919" s="110" t="e">
        <f>VLOOKUP(BO1919,#REF!,10,0)</f>
        <v>#REF!</v>
      </c>
      <c r="BZ1919" s="110"/>
    </row>
    <row r="1920" spans="1:78" x14ac:dyDescent="0.2">
      <c r="A1920" s="153" t="s">
        <v>5135</v>
      </c>
      <c r="B1920" s="153"/>
      <c r="C1920" s="100"/>
      <c r="D1920" s="68"/>
      <c r="BO1920" s="154" t="s">
        <v>567</v>
      </c>
      <c r="BP1920" s="154" t="s">
        <v>3512</v>
      </c>
      <c r="BQ1920" s="110" t="s">
        <v>5440</v>
      </c>
      <c r="BR1920" s="110" t="s">
        <v>5440</v>
      </c>
      <c r="BS1920" s="110" t="s">
        <v>5440</v>
      </c>
      <c r="BT1920" s="110" t="s">
        <v>5440</v>
      </c>
      <c r="BU1920" s="110" t="s">
        <v>5440</v>
      </c>
      <c r="BV1920" s="110" t="s">
        <v>5440</v>
      </c>
      <c r="BW1920" s="110" t="s">
        <v>5832</v>
      </c>
      <c r="BX1920" s="110" t="s">
        <v>14</v>
      </c>
      <c r="BY1920" s="110" t="e">
        <f>VLOOKUP(BO1920,#REF!,10,0)</f>
        <v>#REF!</v>
      </c>
      <c r="BZ1920" s="110"/>
    </row>
    <row r="1921" spans="1:78" x14ac:dyDescent="0.2">
      <c r="A1921" s="153" t="s">
        <v>5138</v>
      </c>
      <c r="B1921" s="153"/>
      <c r="C1921" s="100"/>
      <c r="D1921" s="68"/>
      <c r="BO1921" s="154" t="s">
        <v>2477</v>
      </c>
      <c r="BP1921" s="154" t="s">
        <v>3512</v>
      </c>
      <c r="BQ1921" s="110" t="s">
        <v>5440</v>
      </c>
      <c r="BR1921" s="110" t="s">
        <v>5440</v>
      </c>
      <c r="BS1921" s="110" t="s">
        <v>5440</v>
      </c>
      <c r="BT1921" s="110" t="s">
        <v>5440</v>
      </c>
      <c r="BU1921" s="110" t="s">
        <v>5440</v>
      </c>
      <c r="BV1921" s="110" t="s">
        <v>5440</v>
      </c>
      <c r="BW1921" s="110" t="s">
        <v>5832</v>
      </c>
      <c r="BX1921" s="110" t="s">
        <v>14</v>
      </c>
      <c r="BY1921" s="110" t="e">
        <f>VLOOKUP(BO1921,#REF!,10,0)</f>
        <v>#REF!</v>
      </c>
      <c r="BZ1921" s="110"/>
    </row>
    <row r="1922" spans="1:78" x14ac:dyDescent="0.2">
      <c r="A1922" s="153" t="s">
        <v>5141</v>
      </c>
      <c r="B1922" s="153"/>
      <c r="C1922" s="100"/>
      <c r="D1922" s="68"/>
      <c r="BO1922" s="154" t="s">
        <v>2702</v>
      </c>
      <c r="BP1922" s="154" t="s">
        <v>3512</v>
      </c>
      <c r="BQ1922" s="110" t="s">
        <v>5440</v>
      </c>
      <c r="BR1922" s="110" t="s">
        <v>5440</v>
      </c>
      <c r="BS1922" s="110" t="s">
        <v>5440</v>
      </c>
      <c r="BT1922" s="110" t="s">
        <v>5440</v>
      </c>
      <c r="BU1922" s="110" t="s">
        <v>5440</v>
      </c>
      <c r="BV1922" s="110" t="s">
        <v>5440</v>
      </c>
      <c r="BW1922" s="110" t="s">
        <v>5832</v>
      </c>
      <c r="BX1922" s="110" t="s">
        <v>14</v>
      </c>
      <c r="BY1922" s="110" t="e">
        <f>VLOOKUP(BO1922,#REF!,10,0)</f>
        <v>#REF!</v>
      </c>
      <c r="BZ1922" s="110"/>
    </row>
    <row r="1923" spans="1:78" x14ac:dyDescent="0.2">
      <c r="A1923" s="153" t="s">
        <v>5143</v>
      </c>
      <c r="B1923" s="153"/>
      <c r="C1923" s="100"/>
      <c r="D1923" s="68"/>
      <c r="BO1923" s="154" t="s">
        <v>6702</v>
      </c>
      <c r="BP1923" s="154" t="s">
        <v>3512</v>
      </c>
      <c r="BQ1923" s="110" t="s">
        <v>5440</v>
      </c>
      <c r="BR1923" s="110" t="s">
        <v>5440</v>
      </c>
      <c r="BS1923" s="110" t="s">
        <v>5440</v>
      </c>
      <c r="BT1923" s="110" t="s">
        <v>5440</v>
      </c>
      <c r="BU1923" s="110" t="s">
        <v>5440</v>
      </c>
      <c r="BV1923" s="110" t="s">
        <v>5440</v>
      </c>
      <c r="BW1923" s="110" t="s">
        <v>5832</v>
      </c>
      <c r="BX1923" s="110" t="s">
        <v>14</v>
      </c>
      <c r="BY1923" s="110" t="e">
        <f>VLOOKUP(BO1923,#REF!,10,0)</f>
        <v>#REF!</v>
      </c>
      <c r="BZ1923" s="110"/>
    </row>
    <row r="1924" spans="1:78" x14ac:dyDescent="0.2">
      <c r="A1924" s="153" t="s">
        <v>5146</v>
      </c>
      <c r="B1924" s="153"/>
      <c r="C1924" s="100"/>
      <c r="D1924" s="68"/>
      <c r="BO1924" s="154" t="s">
        <v>4261</v>
      </c>
      <c r="BP1924" s="154" t="s">
        <v>3512</v>
      </c>
      <c r="BQ1924" s="110" t="s">
        <v>5440</v>
      </c>
      <c r="BR1924" s="110" t="s">
        <v>5440</v>
      </c>
      <c r="BS1924" s="110" t="s">
        <v>5440</v>
      </c>
      <c r="BT1924" s="110" t="s">
        <v>5440</v>
      </c>
      <c r="BU1924" s="110" t="s">
        <v>5440</v>
      </c>
      <c r="BV1924" s="110" t="s">
        <v>5440</v>
      </c>
      <c r="BW1924" s="110" t="s">
        <v>5832</v>
      </c>
      <c r="BX1924" s="110" t="s">
        <v>14</v>
      </c>
      <c r="BY1924" s="110" t="e">
        <f>VLOOKUP(BO1924,#REF!,10,0)</f>
        <v>#REF!</v>
      </c>
      <c r="BZ1924" s="110"/>
    </row>
    <row r="1925" spans="1:78" x14ac:dyDescent="0.2">
      <c r="A1925" s="153" t="s">
        <v>5149</v>
      </c>
      <c r="B1925" s="153"/>
      <c r="C1925" s="100"/>
      <c r="D1925" s="68"/>
      <c r="BO1925" s="154" t="s">
        <v>6703</v>
      </c>
      <c r="BP1925" s="154" t="s">
        <v>3512</v>
      </c>
      <c r="BQ1925" s="110" t="s">
        <v>5440</v>
      </c>
      <c r="BR1925" s="110" t="s">
        <v>5440</v>
      </c>
      <c r="BS1925" s="110" t="s">
        <v>5440</v>
      </c>
      <c r="BT1925" s="110" t="s">
        <v>5440</v>
      </c>
      <c r="BU1925" s="110" t="s">
        <v>5832</v>
      </c>
      <c r="BV1925" s="110" t="s">
        <v>5440</v>
      </c>
      <c r="BW1925" s="110" t="s">
        <v>5440</v>
      </c>
      <c r="BX1925" s="110" t="s">
        <v>14</v>
      </c>
      <c r="BY1925" s="110" t="e">
        <f>VLOOKUP(BO1925,#REF!,10,0)</f>
        <v>#REF!</v>
      </c>
      <c r="BZ1925" s="149"/>
    </row>
    <row r="1926" spans="1:78" x14ac:dyDescent="0.2">
      <c r="A1926" s="153" t="s">
        <v>5151</v>
      </c>
      <c r="B1926" s="153"/>
      <c r="C1926" s="100"/>
      <c r="D1926" s="68"/>
      <c r="BO1926" s="154" t="s">
        <v>6704</v>
      </c>
      <c r="BP1926" s="154" t="s">
        <v>3512</v>
      </c>
      <c r="BQ1926" s="110" t="s">
        <v>5440</v>
      </c>
      <c r="BR1926" s="110" t="s">
        <v>5440</v>
      </c>
      <c r="BS1926" s="110" t="s">
        <v>5440</v>
      </c>
      <c r="BT1926" s="110" t="s">
        <v>5440</v>
      </c>
      <c r="BU1926" s="110" t="s">
        <v>5440</v>
      </c>
      <c r="BV1926" s="110" t="s">
        <v>5440</v>
      </c>
      <c r="BW1926" s="110" t="s">
        <v>5832</v>
      </c>
      <c r="BX1926" s="110" t="s">
        <v>14</v>
      </c>
      <c r="BY1926" s="110" t="e">
        <f>VLOOKUP(BO1926,#REF!,10,0)</f>
        <v>#REF!</v>
      </c>
      <c r="BZ1926" s="110"/>
    </row>
    <row r="1927" spans="1:78" x14ac:dyDescent="0.2">
      <c r="A1927" s="153" t="s">
        <v>5153</v>
      </c>
      <c r="B1927" s="153"/>
      <c r="C1927" s="100"/>
      <c r="D1927" s="68"/>
      <c r="BO1927" s="154" t="s">
        <v>386</v>
      </c>
      <c r="BP1927" s="154" t="s">
        <v>3512</v>
      </c>
      <c r="BQ1927" s="110" t="s">
        <v>5440</v>
      </c>
      <c r="BR1927" s="110" t="s">
        <v>5440</v>
      </c>
      <c r="BS1927" s="110" t="s">
        <v>5440</v>
      </c>
      <c r="BT1927" s="110" t="s">
        <v>5440</v>
      </c>
      <c r="BU1927" s="110" t="s">
        <v>5440</v>
      </c>
      <c r="BV1927" s="110" t="s">
        <v>5440</v>
      </c>
      <c r="BW1927" s="110" t="s">
        <v>5832</v>
      </c>
      <c r="BX1927" s="110" t="s">
        <v>14</v>
      </c>
      <c r="BY1927" s="110" t="e">
        <f>VLOOKUP(BO1927,#REF!,10,0)</f>
        <v>#REF!</v>
      </c>
      <c r="BZ1927" s="110"/>
    </row>
    <row r="1928" spans="1:78" x14ac:dyDescent="0.2">
      <c r="A1928" s="153" t="s">
        <v>5155</v>
      </c>
      <c r="B1928" s="153"/>
      <c r="C1928" s="100"/>
      <c r="D1928" s="68"/>
      <c r="BO1928" s="154" t="s">
        <v>6705</v>
      </c>
      <c r="BP1928" s="154" t="s">
        <v>3512</v>
      </c>
      <c r="BQ1928" s="110" t="s">
        <v>5440</v>
      </c>
      <c r="BR1928" s="110" t="s">
        <v>5440</v>
      </c>
      <c r="BS1928" s="110" t="s">
        <v>5440</v>
      </c>
      <c r="BT1928" s="110" t="s">
        <v>5440</v>
      </c>
      <c r="BU1928" s="110" t="s">
        <v>5440</v>
      </c>
      <c r="BV1928" s="110" t="s">
        <v>5440</v>
      </c>
      <c r="BW1928" s="110" t="s">
        <v>5832</v>
      </c>
      <c r="BX1928" s="110" t="s">
        <v>14</v>
      </c>
      <c r="BY1928" s="110" t="e">
        <f>VLOOKUP(BO1928,#REF!,10,0)</f>
        <v>#REF!</v>
      </c>
      <c r="BZ1928" s="110"/>
    </row>
    <row r="1929" spans="1:78" x14ac:dyDescent="0.2">
      <c r="A1929" s="153" t="s">
        <v>5157</v>
      </c>
      <c r="B1929" s="153"/>
      <c r="C1929" s="100"/>
      <c r="D1929" s="68"/>
      <c r="BO1929" s="154" t="s">
        <v>6706</v>
      </c>
      <c r="BP1929" s="154" t="s">
        <v>3512</v>
      </c>
      <c r="BQ1929" s="110" t="s">
        <v>5440</v>
      </c>
      <c r="BR1929" s="110" t="s">
        <v>5440</v>
      </c>
      <c r="BS1929" s="110" t="s">
        <v>5440</v>
      </c>
      <c r="BT1929" s="110" t="s">
        <v>5440</v>
      </c>
      <c r="BU1929" s="110" t="s">
        <v>5832</v>
      </c>
      <c r="BV1929" s="110" t="s">
        <v>5440</v>
      </c>
      <c r="BW1929" s="110" t="s">
        <v>5440</v>
      </c>
      <c r="BX1929" s="110" t="s">
        <v>14</v>
      </c>
      <c r="BY1929" s="110" t="e">
        <f>VLOOKUP(BO1929,#REF!,10,0)</f>
        <v>#REF!</v>
      </c>
      <c r="BZ1929" s="149"/>
    </row>
    <row r="1930" spans="1:78" x14ac:dyDescent="0.2">
      <c r="A1930" s="153" t="s">
        <v>5159</v>
      </c>
      <c r="B1930" s="153"/>
      <c r="C1930" s="100"/>
      <c r="D1930" s="68"/>
      <c r="BO1930" s="154" t="s">
        <v>2274</v>
      </c>
      <c r="BP1930" s="154" t="s">
        <v>3512</v>
      </c>
      <c r="BQ1930" s="110" t="s">
        <v>5440</v>
      </c>
      <c r="BR1930" s="110" t="s">
        <v>5440</v>
      </c>
      <c r="BS1930" s="110" t="s">
        <v>5440</v>
      </c>
      <c r="BT1930" s="110" t="s">
        <v>5440</v>
      </c>
      <c r="BU1930" s="110" t="s">
        <v>5440</v>
      </c>
      <c r="BV1930" s="110" t="s">
        <v>5440</v>
      </c>
      <c r="BW1930" s="110" t="s">
        <v>5832</v>
      </c>
      <c r="BX1930" s="110" t="s">
        <v>14</v>
      </c>
      <c r="BY1930" s="110" t="e">
        <f>VLOOKUP(BO1930,#REF!,10,0)</f>
        <v>#REF!</v>
      </c>
      <c r="BZ1930" s="110"/>
    </row>
    <row r="1931" spans="1:78" x14ac:dyDescent="0.2">
      <c r="A1931" s="153" t="s">
        <v>5161</v>
      </c>
      <c r="B1931" s="153"/>
      <c r="C1931" s="100"/>
      <c r="D1931" s="68"/>
      <c r="BO1931" s="154" t="s">
        <v>729</v>
      </c>
      <c r="BP1931" s="154" t="s">
        <v>3512</v>
      </c>
      <c r="BQ1931" s="110" t="s">
        <v>5440</v>
      </c>
      <c r="BR1931" s="110" t="s">
        <v>5440</v>
      </c>
      <c r="BS1931" s="110" t="s">
        <v>5440</v>
      </c>
      <c r="BT1931" s="110" t="s">
        <v>5440</v>
      </c>
      <c r="BU1931" s="110" t="s">
        <v>5440</v>
      </c>
      <c r="BV1931" s="110" t="s">
        <v>5440</v>
      </c>
      <c r="BW1931" s="110" t="s">
        <v>5832</v>
      </c>
      <c r="BX1931" s="110" t="s">
        <v>14</v>
      </c>
      <c r="BY1931" s="110" t="e">
        <f>VLOOKUP(BO1931,#REF!,10,0)</f>
        <v>#REF!</v>
      </c>
      <c r="BZ1931" s="110"/>
    </row>
    <row r="1932" spans="1:78" x14ac:dyDescent="0.2">
      <c r="A1932" s="153" t="s">
        <v>5163</v>
      </c>
      <c r="B1932" s="153"/>
      <c r="C1932" s="100"/>
      <c r="D1932" s="68"/>
      <c r="BO1932" s="154" t="s">
        <v>525</v>
      </c>
      <c r="BP1932" s="154" t="s">
        <v>3512</v>
      </c>
      <c r="BQ1932" s="110" t="s">
        <v>5440</v>
      </c>
      <c r="BR1932" s="110" t="s">
        <v>5440</v>
      </c>
      <c r="BS1932" s="110" t="s">
        <v>5440</v>
      </c>
      <c r="BT1932" s="110" t="s">
        <v>5440</v>
      </c>
      <c r="BU1932" s="110" t="s">
        <v>5440</v>
      </c>
      <c r="BV1932" s="110" t="s">
        <v>5440</v>
      </c>
      <c r="BW1932" s="110" t="s">
        <v>5832</v>
      </c>
      <c r="BX1932" s="110" t="s">
        <v>14</v>
      </c>
      <c r="BY1932" s="110" t="e">
        <f>VLOOKUP(BO1932,#REF!,10,0)</f>
        <v>#REF!</v>
      </c>
      <c r="BZ1932" s="110"/>
    </row>
    <row r="1933" spans="1:78" x14ac:dyDescent="0.2">
      <c r="A1933" s="153" t="s">
        <v>5165</v>
      </c>
      <c r="B1933" s="153"/>
      <c r="C1933" s="100"/>
      <c r="D1933" s="68"/>
      <c r="BO1933" s="154" t="s">
        <v>6707</v>
      </c>
      <c r="BP1933" s="154" t="s">
        <v>3512</v>
      </c>
      <c r="BQ1933" s="110" t="s">
        <v>5440</v>
      </c>
      <c r="BR1933" s="110" t="s">
        <v>5440</v>
      </c>
      <c r="BS1933" s="110" t="s">
        <v>5440</v>
      </c>
      <c r="BT1933" s="110" t="s">
        <v>5440</v>
      </c>
      <c r="BU1933" s="110" t="s">
        <v>5440</v>
      </c>
      <c r="BV1933" s="110" t="s">
        <v>5440</v>
      </c>
      <c r="BW1933" s="110" t="s">
        <v>5832</v>
      </c>
      <c r="BX1933" s="110" t="s">
        <v>14</v>
      </c>
      <c r="BY1933" s="110" t="e">
        <f>VLOOKUP(BO1933,#REF!,10,0)</f>
        <v>#REF!</v>
      </c>
      <c r="BZ1933" s="110"/>
    </row>
    <row r="1934" spans="1:78" x14ac:dyDescent="0.2">
      <c r="A1934" s="153" t="s">
        <v>5168</v>
      </c>
      <c r="B1934" s="153"/>
      <c r="C1934" s="100"/>
      <c r="D1934" s="68"/>
      <c r="BO1934" s="154" t="s">
        <v>6708</v>
      </c>
      <c r="BP1934" s="154" t="s">
        <v>3512</v>
      </c>
      <c r="BQ1934" s="110" t="s">
        <v>5440</v>
      </c>
      <c r="BR1934" s="110" t="s">
        <v>5440</v>
      </c>
      <c r="BS1934" s="110" t="s">
        <v>5440</v>
      </c>
      <c r="BT1934" s="110" t="s">
        <v>5440</v>
      </c>
      <c r="BU1934" s="110" t="s">
        <v>5440</v>
      </c>
      <c r="BV1934" s="110" t="s">
        <v>5440</v>
      </c>
      <c r="BW1934" s="110" t="s">
        <v>5832</v>
      </c>
      <c r="BX1934" s="110" t="s">
        <v>14</v>
      </c>
      <c r="BY1934" s="110" t="e">
        <f>VLOOKUP(BO1934,#REF!,10,0)</f>
        <v>#REF!</v>
      </c>
      <c r="BZ1934" s="110"/>
    </row>
    <row r="1935" spans="1:78" x14ac:dyDescent="0.2">
      <c r="A1935" s="153" t="s">
        <v>5170</v>
      </c>
      <c r="B1935" s="153"/>
      <c r="C1935" s="100"/>
      <c r="D1935" s="68"/>
      <c r="BO1935" s="154" t="s">
        <v>1809</v>
      </c>
      <c r="BP1935" s="154" t="s">
        <v>3512</v>
      </c>
      <c r="BQ1935" s="110" t="s">
        <v>5440</v>
      </c>
      <c r="BR1935" s="110" t="s">
        <v>5440</v>
      </c>
      <c r="BS1935" s="110" t="s">
        <v>5440</v>
      </c>
      <c r="BT1935" s="110" t="s">
        <v>5440</v>
      </c>
      <c r="BU1935" s="110" t="s">
        <v>5440</v>
      </c>
      <c r="BV1935" s="110" t="s">
        <v>5440</v>
      </c>
      <c r="BW1935" s="110" t="s">
        <v>5832</v>
      </c>
      <c r="BX1935" s="110" t="s">
        <v>14</v>
      </c>
      <c r="BY1935" s="110" t="e">
        <f>VLOOKUP(BO1935,#REF!,10,0)</f>
        <v>#REF!</v>
      </c>
      <c r="BZ1935" s="110"/>
    </row>
    <row r="1936" spans="1:78" x14ac:dyDescent="0.2">
      <c r="A1936" s="153" t="s">
        <v>5173</v>
      </c>
      <c r="B1936" s="153"/>
      <c r="C1936" s="100"/>
      <c r="D1936" s="68"/>
      <c r="BO1936" s="154" t="s">
        <v>909</v>
      </c>
      <c r="BP1936" s="154" t="s">
        <v>3512</v>
      </c>
      <c r="BQ1936" s="110" t="s">
        <v>5440</v>
      </c>
      <c r="BR1936" s="110" t="s">
        <v>5440</v>
      </c>
      <c r="BS1936" s="110" t="s">
        <v>5440</v>
      </c>
      <c r="BT1936" s="110" t="s">
        <v>5440</v>
      </c>
      <c r="BU1936" s="110" t="s">
        <v>5440</v>
      </c>
      <c r="BV1936" s="110" t="s">
        <v>5440</v>
      </c>
      <c r="BW1936" s="110" t="s">
        <v>5832</v>
      </c>
      <c r="BX1936" s="110" t="s">
        <v>14</v>
      </c>
      <c r="BY1936" s="110" t="e">
        <f>VLOOKUP(BO1936,#REF!,10,0)</f>
        <v>#REF!</v>
      </c>
      <c r="BZ1936" s="110"/>
    </row>
    <row r="1937" spans="1:78" x14ac:dyDescent="0.2">
      <c r="A1937" s="153" t="s">
        <v>5176</v>
      </c>
      <c r="B1937" s="153"/>
      <c r="C1937" s="100"/>
      <c r="D1937" s="68"/>
      <c r="BO1937" s="154" t="s">
        <v>6709</v>
      </c>
      <c r="BP1937" s="154" t="s">
        <v>3512</v>
      </c>
      <c r="BQ1937" s="110" t="s">
        <v>5440</v>
      </c>
      <c r="BR1937" s="110" t="s">
        <v>5440</v>
      </c>
      <c r="BS1937" s="110" t="s">
        <v>5440</v>
      </c>
      <c r="BT1937" s="110" t="s">
        <v>5440</v>
      </c>
      <c r="BU1937" s="110" t="s">
        <v>5440</v>
      </c>
      <c r="BV1937" s="110" t="s">
        <v>5440</v>
      </c>
      <c r="BW1937" s="110" t="s">
        <v>5832</v>
      </c>
      <c r="BX1937" s="110" t="s">
        <v>14</v>
      </c>
      <c r="BY1937" s="110" t="e">
        <f>VLOOKUP(BO1937,#REF!,10,0)</f>
        <v>#REF!</v>
      </c>
      <c r="BZ1937" s="110"/>
    </row>
    <row r="1938" spans="1:78" x14ac:dyDescent="0.2">
      <c r="A1938" s="153" t="s">
        <v>5179</v>
      </c>
      <c r="B1938" s="153"/>
      <c r="C1938" s="100"/>
      <c r="D1938" s="68"/>
      <c r="BO1938" s="154" t="s">
        <v>3602</v>
      </c>
      <c r="BP1938" s="154" t="s">
        <v>3512</v>
      </c>
      <c r="BQ1938" s="110" t="s">
        <v>5440</v>
      </c>
      <c r="BR1938" s="110" t="s">
        <v>5440</v>
      </c>
      <c r="BS1938" s="110" t="s">
        <v>5440</v>
      </c>
      <c r="BT1938" s="110" t="s">
        <v>5440</v>
      </c>
      <c r="BU1938" s="110" t="s">
        <v>5440</v>
      </c>
      <c r="BV1938" s="110" t="s">
        <v>5440</v>
      </c>
      <c r="BW1938" s="110" t="s">
        <v>5832</v>
      </c>
      <c r="BX1938" s="110" t="s">
        <v>14</v>
      </c>
      <c r="BY1938" s="110" t="e">
        <f>VLOOKUP(BO1938,#REF!,10,0)</f>
        <v>#REF!</v>
      </c>
      <c r="BZ1938" s="110"/>
    </row>
    <row r="1939" spans="1:78" x14ac:dyDescent="0.2">
      <c r="A1939" s="153" t="s">
        <v>5181</v>
      </c>
      <c r="B1939" s="153"/>
      <c r="C1939" s="100"/>
      <c r="D1939" s="68"/>
      <c r="BO1939" s="154" t="s">
        <v>6710</v>
      </c>
      <c r="BP1939" s="154" t="s">
        <v>3512</v>
      </c>
      <c r="BQ1939" s="110" t="s">
        <v>5440</v>
      </c>
      <c r="BR1939" s="110" t="s">
        <v>5440</v>
      </c>
      <c r="BS1939" s="110" t="s">
        <v>5440</v>
      </c>
      <c r="BT1939" s="110" t="s">
        <v>5440</v>
      </c>
      <c r="BU1939" s="110" t="s">
        <v>5440</v>
      </c>
      <c r="BV1939" s="110" t="s">
        <v>5440</v>
      </c>
      <c r="BW1939" s="110" t="s">
        <v>5832</v>
      </c>
      <c r="BX1939" s="110" t="s">
        <v>14</v>
      </c>
      <c r="BY1939" s="110" t="e">
        <f>VLOOKUP(BO1939,#REF!,10,0)</f>
        <v>#REF!</v>
      </c>
      <c r="BZ1939" s="110"/>
    </row>
    <row r="1940" spans="1:78" x14ac:dyDescent="0.2">
      <c r="A1940" s="153" t="s">
        <v>5183</v>
      </c>
      <c r="B1940" s="153"/>
      <c r="C1940" s="100"/>
      <c r="D1940" s="68"/>
      <c r="BO1940" s="154" t="s">
        <v>6711</v>
      </c>
      <c r="BP1940" s="154" t="s">
        <v>5832</v>
      </c>
      <c r="BQ1940" s="110" t="s">
        <v>5832</v>
      </c>
      <c r="BR1940" s="110" t="s">
        <v>5440</v>
      </c>
      <c r="BS1940" s="110" t="s">
        <v>5440</v>
      </c>
      <c r="BT1940" s="110" t="s">
        <v>5440</v>
      </c>
      <c r="BU1940" s="110" t="s">
        <v>5440</v>
      </c>
      <c r="BV1940" s="110" t="s">
        <v>5440</v>
      </c>
      <c r="BW1940" s="110" t="s">
        <v>5440</v>
      </c>
      <c r="BX1940" s="110" t="s">
        <v>14</v>
      </c>
      <c r="BY1940" s="110" t="e">
        <f>VLOOKUP(BO1940,#REF!,10,0)</f>
        <v>#REF!</v>
      </c>
      <c r="BZ1940" s="110"/>
    </row>
    <row r="1941" spans="1:78" x14ac:dyDescent="0.2">
      <c r="A1941" s="153" t="s">
        <v>5186</v>
      </c>
      <c r="B1941" s="153"/>
      <c r="C1941" s="100"/>
      <c r="D1941" s="68"/>
      <c r="BO1941" s="154" t="s">
        <v>1905</v>
      </c>
      <c r="BP1941" s="154" t="s">
        <v>3512</v>
      </c>
      <c r="BQ1941" s="110" t="s">
        <v>5440</v>
      </c>
      <c r="BR1941" s="110" t="s">
        <v>5440</v>
      </c>
      <c r="BS1941" s="110" t="s">
        <v>5440</v>
      </c>
      <c r="BT1941" s="110" t="s">
        <v>5440</v>
      </c>
      <c r="BU1941" s="110" t="s">
        <v>5440</v>
      </c>
      <c r="BV1941" s="110" t="s">
        <v>5440</v>
      </c>
      <c r="BW1941" s="110" t="s">
        <v>5832</v>
      </c>
      <c r="BX1941" s="110" t="s">
        <v>14</v>
      </c>
      <c r="BY1941" s="110" t="e">
        <f>VLOOKUP(BO1941,#REF!,10,0)</f>
        <v>#REF!</v>
      </c>
      <c r="BZ1941" s="110"/>
    </row>
    <row r="1942" spans="1:78" x14ac:dyDescent="0.2">
      <c r="A1942" s="153" t="s">
        <v>5189</v>
      </c>
      <c r="B1942" s="153"/>
      <c r="C1942" s="100"/>
      <c r="D1942" s="68"/>
      <c r="BO1942" s="154" t="s">
        <v>2704</v>
      </c>
      <c r="BP1942" s="154" t="s">
        <v>3512</v>
      </c>
      <c r="BQ1942" s="110" t="s">
        <v>5440</v>
      </c>
      <c r="BR1942" s="110" t="s">
        <v>5440</v>
      </c>
      <c r="BS1942" s="110" t="s">
        <v>5440</v>
      </c>
      <c r="BT1942" s="110" t="s">
        <v>5440</v>
      </c>
      <c r="BU1942" s="110" t="s">
        <v>5440</v>
      </c>
      <c r="BV1942" s="110" t="s">
        <v>5832</v>
      </c>
      <c r="BW1942" s="110" t="s">
        <v>5440</v>
      </c>
      <c r="BX1942" s="110" t="s">
        <v>14</v>
      </c>
      <c r="BY1942" s="110" t="e">
        <f>VLOOKUP(BO1942,#REF!,10,0)</f>
        <v>#REF!</v>
      </c>
      <c r="BZ1942" s="149"/>
    </row>
    <row r="1943" spans="1:78" x14ac:dyDescent="0.2">
      <c r="A1943" s="153" t="s">
        <v>5192</v>
      </c>
      <c r="B1943" s="153"/>
      <c r="C1943" s="100"/>
      <c r="D1943" s="68"/>
      <c r="BO1943" s="154" t="s">
        <v>4584</v>
      </c>
      <c r="BP1943" s="154" t="s">
        <v>3512</v>
      </c>
      <c r="BQ1943" s="110" t="s">
        <v>5440</v>
      </c>
      <c r="BR1943" s="110" t="s">
        <v>5440</v>
      </c>
      <c r="BS1943" s="110" t="s">
        <v>5440</v>
      </c>
      <c r="BT1943" s="110" t="s">
        <v>5440</v>
      </c>
      <c r="BU1943" s="110" t="s">
        <v>5440</v>
      </c>
      <c r="BV1943" s="110" t="s">
        <v>5440</v>
      </c>
      <c r="BW1943" s="110" t="s">
        <v>5832</v>
      </c>
      <c r="BX1943" s="110" t="s">
        <v>14</v>
      </c>
      <c r="BY1943" s="110" t="e">
        <f>VLOOKUP(BO1943,#REF!,10,0)</f>
        <v>#REF!</v>
      </c>
      <c r="BZ1943" s="110"/>
    </row>
    <row r="1944" spans="1:78" x14ac:dyDescent="0.2">
      <c r="A1944" s="153" t="s">
        <v>5195</v>
      </c>
      <c r="B1944" s="153"/>
      <c r="C1944" s="100"/>
      <c r="D1944" s="68"/>
      <c r="BO1944" s="154" t="s">
        <v>6029</v>
      </c>
      <c r="BP1944" s="154" t="s">
        <v>3512</v>
      </c>
      <c r="BQ1944" s="110" t="s">
        <v>5440</v>
      </c>
      <c r="BR1944" s="110" t="s">
        <v>5832</v>
      </c>
      <c r="BS1944" s="110" t="s">
        <v>5440</v>
      </c>
      <c r="BT1944" s="110" t="s">
        <v>5440</v>
      </c>
      <c r="BU1944" s="110" t="s">
        <v>5440</v>
      </c>
      <c r="BV1944" s="110" t="s">
        <v>5440</v>
      </c>
      <c r="BW1944" s="110" t="s">
        <v>5440</v>
      </c>
      <c r="BX1944" s="110" t="s">
        <v>14</v>
      </c>
      <c r="BY1944" s="110" t="e">
        <f>VLOOKUP(BO1944,#REF!,10,0)</f>
        <v>#REF!</v>
      </c>
      <c r="BZ1944" s="110"/>
    </row>
    <row r="1945" spans="1:78" x14ac:dyDescent="0.2">
      <c r="A1945" s="153" t="s">
        <v>5197</v>
      </c>
      <c r="B1945" s="153"/>
      <c r="C1945" s="100"/>
      <c r="D1945" s="68"/>
      <c r="BO1945" s="154" t="s">
        <v>6712</v>
      </c>
      <c r="BP1945" s="154" t="s">
        <v>3512</v>
      </c>
      <c r="BQ1945" s="110" t="s">
        <v>5440</v>
      </c>
      <c r="BR1945" s="110" t="s">
        <v>5440</v>
      </c>
      <c r="BS1945" s="110" t="s">
        <v>5832</v>
      </c>
      <c r="BT1945" s="110" t="s">
        <v>5832</v>
      </c>
      <c r="BU1945" s="110" t="s">
        <v>5440</v>
      </c>
      <c r="BV1945" s="110" t="s">
        <v>5440</v>
      </c>
      <c r="BW1945" s="110" t="s">
        <v>5440</v>
      </c>
      <c r="BX1945" s="110" t="s">
        <v>14</v>
      </c>
      <c r="BY1945" s="110" t="e">
        <f>VLOOKUP(BO1945,#REF!,10,0)</f>
        <v>#REF!</v>
      </c>
      <c r="BZ1945" s="110"/>
    </row>
    <row r="1946" spans="1:78" x14ac:dyDescent="0.2">
      <c r="A1946" s="153" t="s">
        <v>5200</v>
      </c>
      <c r="B1946" s="153"/>
      <c r="C1946" s="100"/>
      <c r="D1946" s="68"/>
      <c r="BO1946" s="154" t="s">
        <v>6713</v>
      </c>
      <c r="BP1946" s="154" t="s">
        <v>5832</v>
      </c>
      <c r="BQ1946" s="110" t="s">
        <v>5440</v>
      </c>
      <c r="BR1946" s="110" t="s">
        <v>5440</v>
      </c>
      <c r="BS1946" s="110" t="s">
        <v>5440</v>
      </c>
      <c r="BT1946" s="110" t="s">
        <v>5440</v>
      </c>
      <c r="BU1946" s="110" t="s">
        <v>5440</v>
      </c>
      <c r="BV1946" s="110" t="s">
        <v>5440</v>
      </c>
      <c r="BW1946" s="110" t="s">
        <v>5832</v>
      </c>
      <c r="BX1946" s="110" t="s">
        <v>14</v>
      </c>
      <c r="BY1946" s="110" t="e">
        <f>VLOOKUP(BO1946,#REF!,10,0)</f>
        <v>#REF!</v>
      </c>
      <c r="BZ1946" s="110"/>
    </row>
    <row r="1947" spans="1:78" x14ac:dyDescent="0.2">
      <c r="A1947" s="153" t="s">
        <v>5203</v>
      </c>
      <c r="B1947" s="153"/>
      <c r="C1947" s="100"/>
      <c r="D1947" s="68"/>
      <c r="BO1947" s="154" t="s">
        <v>6714</v>
      </c>
      <c r="BP1947" s="154" t="s">
        <v>5832</v>
      </c>
      <c r="BQ1947" s="110" t="s">
        <v>5440</v>
      </c>
      <c r="BR1947" s="110" t="s">
        <v>5440</v>
      </c>
      <c r="BS1947" s="110" t="s">
        <v>5440</v>
      </c>
      <c r="BT1947" s="110" t="s">
        <v>5440</v>
      </c>
      <c r="BU1947" s="110" t="s">
        <v>5440</v>
      </c>
      <c r="BV1947" s="110" t="s">
        <v>5440</v>
      </c>
      <c r="BW1947" s="110" t="s">
        <v>5832</v>
      </c>
      <c r="BX1947" s="110" t="s">
        <v>14</v>
      </c>
      <c r="BY1947" s="110" t="e">
        <f>VLOOKUP(BO1947,#REF!,10,0)</f>
        <v>#REF!</v>
      </c>
      <c r="BZ1947" s="110"/>
    </row>
    <row r="1948" spans="1:78" x14ac:dyDescent="0.2">
      <c r="A1948" s="153" t="s">
        <v>5206</v>
      </c>
      <c r="B1948" s="153"/>
      <c r="C1948" s="100"/>
      <c r="D1948" s="68"/>
      <c r="BO1948" s="154" t="s">
        <v>569</v>
      </c>
      <c r="BP1948" s="154" t="s">
        <v>3512</v>
      </c>
      <c r="BQ1948" s="110" t="s">
        <v>5440</v>
      </c>
      <c r="BR1948" s="110" t="s">
        <v>5440</v>
      </c>
      <c r="BS1948" s="110" t="s">
        <v>5440</v>
      </c>
      <c r="BT1948" s="110" t="s">
        <v>5440</v>
      </c>
      <c r="BU1948" s="110" t="s">
        <v>5440</v>
      </c>
      <c r="BV1948" s="110" t="s">
        <v>5440</v>
      </c>
      <c r="BW1948" s="110" t="s">
        <v>5832</v>
      </c>
      <c r="BX1948" s="110" t="s">
        <v>14</v>
      </c>
      <c r="BY1948" s="110" t="e">
        <f>VLOOKUP(BO1948,#REF!,10,0)</f>
        <v>#REF!</v>
      </c>
      <c r="BZ1948" s="110"/>
    </row>
    <row r="1949" spans="1:78" ht="28.5" x14ac:dyDescent="0.2">
      <c r="A1949" s="153" t="s">
        <v>5209</v>
      </c>
      <c r="B1949" s="153"/>
      <c r="C1949" s="100"/>
      <c r="D1949" s="68"/>
      <c r="BO1949" s="154" t="s">
        <v>6715</v>
      </c>
      <c r="BP1949" s="154" t="s">
        <v>3512</v>
      </c>
      <c r="BQ1949" s="110" t="s">
        <v>5440</v>
      </c>
      <c r="BR1949" s="110" t="s">
        <v>5440</v>
      </c>
      <c r="BS1949" s="110" t="s">
        <v>5440</v>
      </c>
      <c r="BT1949" s="110" t="s">
        <v>5440</v>
      </c>
      <c r="BU1949" s="110" t="e">
        <v>#N/A</v>
      </c>
      <c r="BV1949" s="110" t="e">
        <v>#N/A</v>
      </c>
      <c r="BW1949" s="110" t="e">
        <v>#N/A</v>
      </c>
      <c r="BX1949" s="110" t="s">
        <v>6716</v>
      </c>
      <c r="BY1949" s="110" t="e">
        <f>VLOOKUP(BO1949,#REF!,10,0)</f>
        <v>#REF!</v>
      </c>
      <c r="BZ1949" s="149" t="s">
        <v>6716</v>
      </c>
    </row>
    <row r="1950" spans="1:78" x14ac:dyDescent="0.2">
      <c r="A1950" s="153" t="s">
        <v>5211</v>
      </c>
      <c r="B1950" s="153"/>
      <c r="C1950" s="100"/>
      <c r="D1950" s="68"/>
      <c r="BO1950" s="154" t="s">
        <v>6717</v>
      </c>
      <c r="BP1950" s="154" t="s">
        <v>3512</v>
      </c>
      <c r="BQ1950" s="110" t="s">
        <v>5440</v>
      </c>
      <c r="BR1950" s="110" t="s">
        <v>5440</v>
      </c>
      <c r="BS1950" s="110" t="s">
        <v>5440</v>
      </c>
      <c r="BT1950" s="110" t="s">
        <v>5440</v>
      </c>
      <c r="BU1950" s="110" t="s">
        <v>5440</v>
      </c>
      <c r="BV1950" s="110" t="s">
        <v>5832</v>
      </c>
      <c r="BW1950" s="110" t="s">
        <v>5440</v>
      </c>
      <c r="BX1950" s="110" t="s">
        <v>14</v>
      </c>
      <c r="BY1950" s="110" t="e">
        <f>VLOOKUP(BO1950,#REF!,10,0)</f>
        <v>#REF!</v>
      </c>
      <c r="BZ1950" s="149"/>
    </row>
    <row r="1951" spans="1:78" x14ac:dyDescent="0.2">
      <c r="A1951" s="153" t="s">
        <v>5214</v>
      </c>
      <c r="B1951" s="153"/>
      <c r="C1951" s="100"/>
      <c r="D1951" s="68"/>
      <c r="BO1951" s="154" t="s">
        <v>4884</v>
      </c>
      <c r="BP1951" s="154" t="s">
        <v>3512</v>
      </c>
      <c r="BQ1951" s="110" t="s">
        <v>5440</v>
      </c>
      <c r="BR1951" s="110" t="s">
        <v>5440</v>
      </c>
      <c r="BS1951" s="110" t="s">
        <v>5440</v>
      </c>
      <c r="BT1951" s="110" t="s">
        <v>5440</v>
      </c>
      <c r="BU1951" s="110" t="s">
        <v>5440</v>
      </c>
      <c r="BV1951" s="110" t="s">
        <v>5440</v>
      </c>
      <c r="BW1951" s="110" t="s">
        <v>5832</v>
      </c>
      <c r="BX1951" s="110" t="s">
        <v>14</v>
      </c>
      <c r="BY1951" s="110" t="e">
        <f>VLOOKUP(BO1951,#REF!,10,0)</f>
        <v>#REF!</v>
      </c>
      <c r="BZ1951" s="110"/>
    </row>
    <row r="1952" spans="1:78" x14ac:dyDescent="0.2">
      <c r="A1952" s="153" t="s">
        <v>5217</v>
      </c>
      <c r="B1952" s="153"/>
      <c r="C1952" s="100"/>
      <c r="D1952" s="68"/>
      <c r="BO1952" s="154" t="s">
        <v>1907</v>
      </c>
      <c r="BP1952" s="154" t="s">
        <v>3512</v>
      </c>
      <c r="BQ1952" s="110" t="s">
        <v>5440</v>
      </c>
      <c r="BR1952" s="110" t="s">
        <v>5440</v>
      </c>
      <c r="BS1952" s="110" t="s">
        <v>5440</v>
      </c>
      <c r="BT1952" s="110" t="s">
        <v>5440</v>
      </c>
      <c r="BU1952" s="110" t="s">
        <v>5440</v>
      </c>
      <c r="BV1952" s="110" t="s">
        <v>5440</v>
      </c>
      <c r="BW1952" s="110" t="s">
        <v>5832</v>
      </c>
      <c r="BX1952" s="110" t="s">
        <v>14</v>
      </c>
      <c r="BY1952" s="110" t="e">
        <f>VLOOKUP(BO1952,#REF!,10,0)</f>
        <v>#REF!</v>
      </c>
      <c r="BZ1952" s="110"/>
    </row>
    <row r="1953" spans="1:78" x14ac:dyDescent="0.2">
      <c r="A1953" s="153" t="s">
        <v>5220</v>
      </c>
      <c r="B1953" s="153"/>
      <c r="C1953" s="100"/>
      <c r="D1953" s="68"/>
      <c r="BO1953" s="154" t="s">
        <v>2533</v>
      </c>
      <c r="BP1953" s="154" t="s">
        <v>3512</v>
      </c>
      <c r="BQ1953" s="110" t="s">
        <v>5440</v>
      </c>
      <c r="BR1953" s="110" t="s">
        <v>5440</v>
      </c>
      <c r="BS1953" s="110" t="s">
        <v>5440</v>
      </c>
      <c r="BT1953" s="110" t="s">
        <v>5440</v>
      </c>
      <c r="BU1953" s="110" t="s">
        <v>5440</v>
      </c>
      <c r="BV1953" s="110" t="s">
        <v>5440</v>
      </c>
      <c r="BW1953" s="110" t="s">
        <v>5832</v>
      </c>
      <c r="BX1953" s="110" t="s">
        <v>14</v>
      </c>
      <c r="BY1953" s="110" t="e">
        <f>VLOOKUP(BO1953,#REF!,10,0)</f>
        <v>#REF!</v>
      </c>
      <c r="BZ1953" s="110"/>
    </row>
    <row r="1954" spans="1:78" x14ac:dyDescent="0.2">
      <c r="A1954" s="153" t="s">
        <v>5223</v>
      </c>
      <c r="B1954" s="153"/>
      <c r="C1954" s="100"/>
      <c r="D1954" s="68"/>
      <c r="BO1954" s="154" t="s">
        <v>2353</v>
      </c>
      <c r="BP1954" s="154" t="s">
        <v>3512</v>
      </c>
      <c r="BQ1954" s="110" t="s">
        <v>5440</v>
      </c>
      <c r="BR1954" s="110" t="s">
        <v>5440</v>
      </c>
      <c r="BS1954" s="110" t="s">
        <v>5440</v>
      </c>
      <c r="BT1954" s="110" t="s">
        <v>5440</v>
      </c>
      <c r="BU1954" s="110" t="s">
        <v>5440</v>
      </c>
      <c r="BV1954" s="110" t="s">
        <v>5440</v>
      </c>
      <c r="BW1954" s="110" t="s">
        <v>5832</v>
      </c>
      <c r="BX1954" s="110" t="s">
        <v>14</v>
      </c>
      <c r="BY1954" s="110" t="e">
        <f>VLOOKUP(BO1954,#REF!,10,0)</f>
        <v>#REF!</v>
      </c>
      <c r="BZ1954" s="110"/>
    </row>
    <row r="1955" spans="1:78" x14ac:dyDescent="0.2">
      <c r="A1955" s="153" t="s">
        <v>5225</v>
      </c>
      <c r="B1955" s="153"/>
      <c r="C1955" s="100"/>
      <c r="D1955" s="68"/>
      <c r="BO1955" s="154" t="s">
        <v>4462</v>
      </c>
      <c r="BP1955" s="154" t="s">
        <v>3512</v>
      </c>
      <c r="BQ1955" s="110" t="s">
        <v>5440</v>
      </c>
      <c r="BR1955" s="110" t="s">
        <v>5440</v>
      </c>
      <c r="BS1955" s="110" t="s">
        <v>5440</v>
      </c>
      <c r="BT1955" s="110" t="s">
        <v>5440</v>
      </c>
      <c r="BU1955" s="110" t="s">
        <v>5440</v>
      </c>
      <c r="BV1955" s="110" t="s">
        <v>5440</v>
      </c>
      <c r="BW1955" s="110" t="s">
        <v>5832</v>
      </c>
      <c r="BX1955" s="110" t="s">
        <v>14</v>
      </c>
      <c r="BY1955" s="110" t="e">
        <f>VLOOKUP(BO1955,#REF!,10,0)</f>
        <v>#REF!</v>
      </c>
      <c r="BZ1955" s="110"/>
    </row>
    <row r="1956" spans="1:78" x14ac:dyDescent="0.2">
      <c r="A1956" s="153" t="s">
        <v>5227</v>
      </c>
      <c r="B1956" s="153"/>
      <c r="C1956" s="100"/>
      <c r="D1956" s="68"/>
      <c r="BO1956" s="154" t="s">
        <v>475</v>
      </c>
      <c r="BP1956" s="154" t="s">
        <v>3512</v>
      </c>
      <c r="BQ1956" s="110" t="s">
        <v>5440</v>
      </c>
      <c r="BR1956" s="110" t="s">
        <v>5440</v>
      </c>
      <c r="BS1956" s="110" t="s">
        <v>5440</v>
      </c>
      <c r="BT1956" s="110" t="s">
        <v>5440</v>
      </c>
      <c r="BU1956" s="110" t="s">
        <v>5440</v>
      </c>
      <c r="BV1956" s="110" t="s">
        <v>5440</v>
      </c>
      <c r="BW1956" s="110" t="s">
        <v>5832</v>
      </c>
      <c r="BX1956" s="110" t="s">
        <v>14</v>
      </c>
      <c r="BY1956" s="110" t="e">
        <f>VLOOKUP(BO1956,#REF!,10,0)</f>
        <v>#REF!</v>
      </c>
      <c r="BZ1956" s="110"/>
    </row>
    <row r="1957" spans="1:78" x14ac:dyDescent="0.2">
      <c r="A1957" s="153" t="s">
        <v>5229</v>
      </c>
      <c r="B1957" s="153"/>
      <c r="C1957" s="100"/>
      <c r="D1957" s="68"/>
      <c r="BO1957" s="154" t="s">
        <v>6718</v>
      </c>
      <c r="BP1957" s="154" t="s">
        <v>3512</v>
      </c>
      <c r="BQ1957" s="110" t="s">
        <v>5440</v>
      </c>
      <c r="BR1957" s="110" t="s">
        <v>5440</v>
      </c>
      <c r="BS1957" s="110" t="s">
        <v>5440</v>
      </c>
      <c r="BT1957" s="110" t="s">
        <v>5440</v>
      </c>
      <c r="BU1957" s="110" t="s">
        <v>5832</v>
      </c>
      <c r="BV1957" s="110" t="s">
        <v>5440</v>
      </c>
      <c r="BW1957" s="110" t="s">
        <v>5440</v>
      </c>
      <c r="BX1957" s="110" t="s">
        <v>14</v>
      </c>
      <c r="BY1957" s="110" t="e">
        <f>VLOOKUP(BO1957,#REF!,10,0)</f>
        <v>#REF!</v>
      </c>
      <c r="BZ1957" s="149"/>
    </row>
    <row r="1958" spans="1:78" x14ac:dyDescent="0.2">
      <c r="A1958" s="153" t="s">
        <v>5232</v>
      </c>
      <c r="B1958" s="153"/>
      <c r="C1958" s="100"/>
      <c r="D1958" s="68"/>
      <c r="BO1958" s="154" t="s">
        <v>6719</v>
      </c>
      <c r="BP1958" s="154" t="s">
        <v>3512</v>
      </c>
      <c r="BQ1958" s="110" t="s">
        <v>5440</v>
      </c>
      <c r="BR1958" s="110" t="s">
        <v>5440</v>
      </c>
      <c r="BS1958" s="110" t="s">
        <v>5832</v>
      </c>
      <c r="BT1958" s="110" t="s">
        <v>5440</v>
      </c>
      <c r="BU1958" s="110" t="s">
        <v>5440</v>
      </c>
      <c r="BV1958" s="110" t="s">
        <v>5440</v>
      </c>
      <c r="BW1958" s="110" t="s">
        <v>5832</v>
      </c>
      <c r="BX1958" s="110" t="s">
        <v>14</v>
      </c>
      <c r="BY1958" s="110" t="e">
        <f>VLOOKUP(BO1958,#REF!,10,0)</f>
        <v>#REF!</v>
      </c>
      <c r="BZ1958" s="110"/>
    </row>
    <row r="1959" spans="1:78" x14ac:dyDescent="0.2">
      <c r="A1959" s="153" t="s">
        <v>5235</v>
      </c>
      <c r="B1959" s="153"/>
      <c r="C1959" s="100"/>
      <c r="D1959" s="68"/>
      <c r="BO1959" s="154" t="s">
        <v>6720</v>
      </c>
      <c r="BP1959" s="154" t="s">
        <v>3512</v>
      </c>
      <c r="BQ1959" s="110" t="s">
        <v>5440</v>
      </c>
      <c r="BR1959" s="110" t="s">
        <v>5440</v>
      </c>
      <c r="BS1959" s="110" t="s">
        <v>5832</v>
      </c>
      <c r="BT1959" s="110" t="s">
        <v>5440</v>
      </c>
      <c r="BU1959" s="110" t="s">
        <v>5440</v>
      </c>
      <c r="BV1959" s="110" t="s">
        <v>5440</v>
      </c>
      <c r="BW1959" s="110" t="s">
        <v>5832</v>
      </c>
      <c r="BX1959" s="110" t="s">
        <v>14</v>
      </c>
      <c r="BY1959" s="110" t="e">
        <f>VLOOKUP(BO1959,#REF!,10,0)</f>
        <v>#REF!</v>
      </c>
      <c r="BZ1959" s="110"/>
    </row>
    <row r="1960" spans="1:78" x14ac:dyDescent="0.2">
      <c r="A1960" s="153" t="s">
        <v>5238</v>
      </c>
      <c r="B1960" s="153"/>
      <c r="C1960" s="100"/>
      <c r="D1960" s="68"/>
      <c r="BO1960" s="154" t="s">
        <v>6721</v>
      </c>
      <c r="BP1960" s="154" t="s">
        <v>3512</v>
      </c>
      <c r="BQ1960" s="110" t="s">
        <v>5440</v>
      </c>
      <c r="BR1960" s="110" t="s">
        <v>5440</v>
      </c>
      <c r="BS1960" s="110" t="s">
        <v>5440</v>
      </c>
      <c r="BT1960" s="110" t="s">
        <v>5440</v>
      </c>
      <c r="BU1960" s="110" t="s">
        <v>5832</v>
      </c>
      <c r="BV1960" s="110" t="s">
        <v>5440</v>
      </c>
      <c r="BW1960" s="110" t="s">
        <v>5440</v>
      </c>
      <c r="BX1960" s="110" t="s">
        <v>14</v>
      </c>
      <c r="BY1960" s="110" t="e">
        <f>VLOOKUP(BO1960,#REF!,10,0)</f>
        <v>#REF!</v>
      </c>
      <c r="BZ1960" s="149"/>
    </row>
    <row r="1961" spans="1:78" x14ac:dyDescent="0.2">
      <c r="A1961" s="153" t="s">
        <v>5240</v>
      </c>
      <c r="B1961" s="153"/>
      <c r="C1961" s="100"/>
      <c r="D1961" s="68"/>
      <c r="BO1961" s="154" t="s">
        <v>2892</v>
      </c>
      <c r="BP1961" s="154" t="s">
        <v>3512</v>
      </c>
      <c r="BQ1961" s="110" t="s">
        <v>5440</v>
      </c>
      <c r="BR1961" s="110" t="s">
        <v>5440</v>
      </c>
      <c r="BS1961" s="110" t="s">
        <v>5440</v>
      </c>
      <c r="BT1961" s="110" t="s">
        <v>5440</v>
      </c>
      <c r="BU1961" s="110" t="s">
        <v>5440</v>
      </c>
      <c r="BV1961" s="110" t="s">
        <v>5440</v>
      </c>
      <c r="BW1961" s="110" t="s">
        <v>5832</v>
      </c>
      <c r="BX1961" s="110" t="s">
        <v>14</v>
      </c>
      <c r="BY1961" s="110" t="e">
        <f>VLOOKUP(BO1961,#REF!,10,0)</f>
        <v>#REF!</v>
      </c>
      <c r="BZ1961" s="110"/>
    </row>
    <row r="1962" spans="1:78" x14ac:dyDescent="0.2">
      <c r="A1962" s="153" t="s">
        <v>5242</v>
      </c>
      <c r="B1962" s="153"/>
      <c r="C1962" s="100"/>
      <c r="D1962" s="68"/>
      <c r="BO1962" s="154" t="s">
        <v>6722</v>
      </c>
      <c r="BP1962" s="154" t="s">
        <v>3512</v>
      </c>
      <c r="BQ1962" s="110" t="s">
        <v>5440</v>
      </c>
      <c r="BR1962" s="110" t="s">
        <v>5440</v>
      </c>
      <c r="BS1962" s="110" t="s">
        <v>5440</v>
      </c>
      <c r="BT1962" s="110" t="s">
        <v>5440</v>
      </c>
      <c r="BU1962" s="110" t="s">
        <v>5440</v>
      </c>
      <c r="BV1962" s="110" t="s">
        <v>5440</v>
      </c>
      <c r="BW1962" s="110" t="s">
        <v>5832</v>
      </c>
      <c r="BX1962" s="110" t="s">
        <v>14</v>
      </c>
      <c r="BY1962" s="110" t="e">
        <f>VLOOKUP(BO1962,#REF!,10,0)</f>
        <v>#REF!</v>
      </c>
      <c r="BZ1962" s="110"/>
    </row>
    <row r="1963" spans="1:78" x14ac:dyDescent="0.2">
      <c r="A1963" s="153" t="s">
        <v>5244</v>
      </c>
      <c r="B1963" s="153"/>
      <c r="C1963" s="100"/>
      <c r="D1963" s="68"/>
      <c r="BO1963" s="154" t="s">
        <v>6723</v>
      </c>
      <c r="BP1963" s="154" t="s">
        <v>3512</v>
      </c>
      <c r="BQ1963" s="110" t="s">
        <v>5440</v>
      </c>
      <c r="BR1963" s="110" t="s">
        <v>5440</v>
      </c>
      <c r="BS1963" s="110" t="s">
        <v>5440</v>
      </c>
      <c r="BT1963" s="110" t="s">
        <v>5440</v>
      </c>
      <c r="BU1963" s="110" t="s">
        <v>5440</v>
      </c>
      <c r="BV1963" s="110" t="s">
        <v>5440</v>
      </c>
      <c r="BW1963" s="110" t="s">
        <v>5832</v>
      </c>
      <c r="BX1963" s="110" t="s">
        <v>14</v>
      </c>
      <c r="BY1963" s="110" t="e">
        <f>VLOOKUP(BO1963,#REF!,10,0)</f>
        <v>#REF!</v>
      </c>
      <c r="BZ1963" s="110"/>
    </row>
    <row r="1964" spans="1:78" x14ac:dyDescent="0.2">
      <c r="A1964" s="153" t="s">
        <v>5246</v>
      </c>
      <c r="B1964" s="153"/>
      <c r="C1964" s="100"/>
      <c r="D1964" s="68"/>
      <c r="BO1964" s="154" t="s">
        <v>6724</v>
      </c>
      <c r="BP1964" s="154" t="s">
        <v>5832</v>
      </c>
      <c r="BQ1964" s="110" t="s">
        <v>5440</v>
      </c>
      <c r="BR1964" s="110" t="s">
        <v>5440</v>
      </c>
      <c r="BS1964" s="110" t="s">
        <v>5832</v>
      </c>
      <c r="BT1964" s="110" t="s">
        <v>5440</v>
      </c>
      <c r="BU1964" s="110" t="s">
        <v>5440</v>
      </c>
      <c r="BV1964" s="110" t="s">
        <v>5440</v>
      </c>
      <c r="BW1964" s="110" t="s">
        <v>5832</v>
      </c>
      <c r="BX1964" s="110" t="s">
        <v>14</v>
      </c>
      <c r="BY1964" s="110" t="e">
        <f>VLOOKUP(BO1964,#REF!,10,0)</f>
        <v>#REF!</v>
      </c>
      <c r="BZ1964" s="110"/>
    </row>
    <row r="1965" spans="1:78" x14ac:dyDescent="0.2">
      <c r="A1965" s="153" t="s">
        <v>5248</v>
      </c>
      <c r="B1965" s="153"/>
      <c r="C1965" s="100"/>
      <c r="D1965" s="68"/>
      <c r="BO1965" s="154" t="s">
        <v>6031</v>
      </c>
      <c r="BP1965" s="154" t="s">
        <v>3512</v>
      </c>
      <c r="BQ1965" s="110" t="s">
        <v>5440</v>
      </c>
      <c r="BR1965" s="110" t="s">
        <v>5832</v>
      </c>
      <c r="BS1965" s="110" t="s">
        <v>5440</v>
      </c>
      <c r="BT1965" s="110" t="s">
        <v>5440</v>
      </c>
      <c r="BU1965" s="110" t="s">
        <v>5440</v>
      </c>
      <c r="BV1965" s="110" t="s">
        <v>5440</v>
      </c>
      <c r="BW1965" s="110" t="s">
        <v>5440</v>
      </c>
      <c r="BX1965" s="110" t="s">
        <v>14</v>
      </c>
      <c r="BY1965" s="110" t="e">
        <f>VLOOKUP(BO1965,#REF!,10,0)</f>
        <v>#REF!</v>
      </c>
      <c r="BZ1965" s="110"/>
    </row>
    <row r="1966" spans="1:78" x14ac:dyDescent="0.2">
      <c r="A1966" s="153" t="s">
        <v>5251</v>
      </c>
      <c r="B1966" s="153"/>
      <c r="C1966" s="100"/>
      <c r="D1966" s="68"/>
      <c r="BO1966" s="154" t="s">
        <v>2895</v>
      </c>
      <c r="BP1966" s="154" t="s">
        <v>3512</v>
      </c>
      <c r="BQ1966" s="110" t="s">
        <v>5440</v>
      </c>
      <c r="BR1966" s="110" t="s">
        <v>5440</v>
      </c>
      <c r="BS1966" s="110" t="s">
        <v>5440</v>
      </c>
      <c r="BT1966" s="110" t="s">
        <v>5440</v>
      </c>
      <c r="BU1966" s="110" t="s">
        <v>5440</v>
      </c>
      <c r="BV1966" s="110" t="s">
        <v>5440</v>
      </c>
      <c r="BW1966" s="110" t="s">
        <v>5832</v>
      </c>
      <c r="BX1966" s="110" t="s">
        <v>14</v>
      </c>
      <c r="BY1966" s="110" t="e">
        <f>VLOOKUP(BO1966,#REF!,10,0)</f>
        <v>#REF!</v>
      </c>
      <c r="BZ1966" s="110"/>
    </row>
    <row r="1967" spans="1:78" x14ac:dyDescent="0.2">
      <c r="A1967" s="153" t="s">
        <v>5254</v>
      </c>
      <c r="B1967" s="153"/>
      <c r="C1967" s="100"/>
      <c r="D1967" s="68"/>
      <c r="BO1967" s="154" t="s">
        <v>6725</v>
      </c>
      <c r="BP1967" s="154" t="s">
        <v>5832</v>
      </c>
      <c r="BQ1967" s="110" t="s">
        <v>5440</v>
      </c>
      <c r="BR1967" s="110" t="s">
        <v>5440</v>
      </c>
      <c r="BS1967" s="110" t="s">
        <v>5832</v>
      </c>
      <c r="BT1967" s="110" t="s">
        <v>5440</v>
      </c>
      <c r="BU1967" s="110" t="s">
        <v>5440</v>
      </c>
      <c r="BV1967" s="110" t="s">
        <v>5440</v>
      </c>
      <c r="BW1967" s="110" t="s">
        <v>5832</v>
      </c>
      <c r="BX1967" s="110" t="s">
        <v>14</v>
      </c>
      <c r="BY1967" s="110" t="e">
        <f>VLOOKUP(BO1967,#REF!,10,0)</f>
        <v>#REF!</v>
      </c>
      <c r="BZ1967" s="110"/>
    </row>
    <row r="1968" spans="1:78" x14ac:dyDescent="0.2">
      <c r="A1968" s="153" t="s">
        <v>5256</v>
      </c>
      <c r="B1968" s="153"/>
      <c r="C1968" s="100"/>
      <c r="D1968" s="68"/>
      <c r="BO1968" s="154" t="s">
        <v>6726</v>
      </c>
      <c r="BP1968" s="154" t="s">
        <v>3512</v>
      </c>
      <c r="BQ1968" s="110" t="s">
        <v>5440</v>
      </c>
      <c r="BR1968" s="110" t="s">
        <v>5440</v>
      </c>
      <c r="BS1968" s="110" t="s">
        <v>5832</v>
      </c>
      <c r="BT1968" s="110" t="s">
        <v>5440</v>
      </c>
      <c r="BU1968" s="110" t="s">
        <v>5440</v>
      </c>
      <c r="BV1968" s="110" t="s">
        <v>5440</v>
      </c>
      <c r="BW1968" s="110" t="s">
        <v>5832</v>
      </c>
      <c r="BX1968" s="110" t="s">
        <v>14</v>
      </c>
      <c r="BY1968" s="110" t="e">
        <f>VLOOKUP(BO1968,#REF!,10,0)</f>
        <v>#REF!</v>
      </c>
      <c r="BZ1968" s="110"/>
    </row>
    <row r="1969" spans="1:78" x14ac:dyDescent="0.2">
      <c r="A1969" s="153" t="s">
        <v>5259</v>
      </c>
      <c r="B1969" s="153"/>
      <c r="C1969" s="100"/>
      <c r="D1969" s="68"/>
      <c r="BO1969" s="154" t="s">
        <v>3692</v>
      </c>
      <c r="BP1969" s="154" t="s">
        <v>3512</v>
      </c>
      <c r="BQ1969" s="110" t="s">
        <v>5440</v>
      </c>
      <c r="BR1969" s="110" t="s">
        <v>5440</v>
      </c>
      <c r="BS1969" s="110" t="s">
        <v>5440</v>
      </c>
      <c r="BT1969" s="110" t="s">
        <v>5440</v>
      </c>
      <c r="BU1969" s="110" t="s">
        <v>5440</v>
      </c>
      <c r="BV1969" s="110" t="s">
        <v>5440</v>
      </c>
      <c r="BW1969" s="110" t="s">
        <v>5832</v>
      </c>
      <c r="BX1969" s="110" t="s">
        <v>14</v>
      </c>
      <c r="BY1969" s="110" t="e">
        <f>VLOOKUP(BO1969,#REF!,10,0)</f>
        <v>#REF!</v>
      </c>
      <c r="BZ1969" s="110"/>
    </row>
    <row r="1970" spans="1:78" x14ac:dyDescent="0.2">
      <c r="A1970" s="153" t="s">
        <v>5263</v>
      </c>
      <c r="B1970" s="153"/>
      <c r="C1970" s="100"/>
      <c r="D1970" s="68"/>
      <c r="BO1970" s="154" t="s">
        <v>6727</v>
      </c>
      <c r="BP1970" s="154" t="s">
        <v>3512</v>
      </c>
      <c r="BQ1970" s="110" t="s">
        <v>5440</v>
      </c>
      <c r="BR1970" s="110" t="s">
        <v>5440</v>
      </c>
      <c r="BS1970" s="110" t="s">
        <v>5440</v>
      </c>
      <c r="BT1970" s="110" t="s">
        <v>5440</v>
      </c>
      <c r="BU1970" s="110" t="s">
        <v>5832</v>
      </c>
      <c r="BV1970" s="110" t="s">
        <v>5440</v>
      </c>
      <c r="BW1970" s="110" t="s">
        <v>5440</v>
      </c>
      <c r="BX1970" s="110" t="s">
        <v>14</v>
      </c>
      <c r="BY1970" s="110" t="e">
        <f>VLOOKUP(BO1970,#REF!,10,0)</f>
        <v>#REF!</v>
      </c>
      <c r="BZ1970" s="149"/>
    </row>
    <row r="1971" spans="1:78" x14ac:dyDescent="0.2">
      <c r="A1971" s="153" t="s">
        <v>5265</v>
      </c>
      <c r="B1971" s="153"/>
      <c r="C1971" s="100"/>
      <c r="D1971" s="68"/>
      <c r="BO1971" s="154" t="s">
        <v>6728</v>
      </c>
      <c r="BP1971" s="154" t="s">
        <v>5832</v>
      </c>
      <c r="BQ1971" s="110" t="s">
        <v>5440</v>
      </c>
      <c r="BR1971" s="110" t="s">
        <v>5440</v>
      </c>
      <c r="BS1971" s="110" t="s">
        <v>5832</v>
      </c>
      <c r="BT1971" s="110" t="s">
        <v>5440</v>
      </c>
      <c r="BU1971" s="110" t="s">
        <v>5440</v>
      </c>
      <c r="BV1971" s="110" t="s">
        <v>5440</v>
      </c>
      <c r="BW1971" s="110" t="s">
        <v>5832</v>
      </c>
      <c r="BX1971" s="110" t="s">
        <v>14</v>
      </c>
      <c r="BY1971" s="110" t="e">
        <f>VLOOKUP(BO1971,#REF!,10,0)</f>
        <v>#REF!</v>
      </c>
      <c r="BZ1971" s="110"/>
    </row>
    <row r="1972" spans="1:78" x14ac:dyDescent="0.2">
      <c r="A1972" s="153" t="s">
        <v>5268</v>
      </c>
      <c r="B1972" s="153"/>
      <c r="C1972" s="100"/>
      <c r="D1972" s="68"/>
      <c r="BO1972" s="154" t="s">
        <v>6729</v>
      </c>
      <c r="BP1972" s="154" t="s">
        <v>5832</v>
      </c>
      <c r="BQ1972" s="110" t="s">
        <v>5440</v>
      </c>
      <c r="BR1972" s="110" t="s">
        <v>5440</v>
      </c>
      <c r="BS1972" s="110" t="s">
        <v>5440</v>
      </c>
      <c r="BT1972" s="110" t="s">
        <v>5440</v>
      </c>
      <c r="BU1972" s="110" t="s">
        <v>5440</v>
      </c>
      <c r="BV1972" s="110" t="s">
        <v>5440</v>
      </c>
      <c r="BW1972" s="110" t="s">
        <v>5832</v>
      </c>
      <c r="BX1972" s="110" t="s">
        <v>14</v>
      </c>
      <c r="BY1972" s="110" t="e">
        <f>VLOOKUP(BO1972,#REF!,10,0)</f>
        <v>#REF!</v>
      </c>
      <c r="BZ1972" s="110"/>
    </row>
    <row r="1973" spans="1:78" x14ac:dyDescent="0.2">
      <c r="A1973" s="153" t="s">
        <v>5270</v>
      </c>
      <c r="B1973" s="153"/>
      <c r="C1973" s="100"/>
      <c r="D1973" s="68"/>
      <c r="BO1973" s="154" t="s">
        <v>6730</v>
      </c>
      <c r="BP1973" s="154" t="s">
        <v>3512</v>
      </c>
      <c r="BQ1973" s="110" t="s">
        <v>5440</v>
      </c>
      <c r="BR1973" s="110" t="s">
        <v>5440</v>
      </c>
      <c r="BS1973" s="110" t="s">
        <v>5440</v>
      </c>
      <c r="BT1973" s="110" t="s">
        <v>5440</v>
      </c>
      <c r="BU1973" s="110" t="s">
        <v>5440</v>
      </c>
      <c r="BV1973" s="110" t="s">
        <v>5440</v>
      </c>
      <c r="BW1973" s="110" t="s">
        <v>5832</v>
      </c>
      <c r="BX1973" s="110" t="s">
        <v>14</v>
      </c>
      <c r="BY1973" s="110" t="e">
        <f>VLOOKUP(BO1973,#REF!,10,0)</f>
        <v>#REF!</v>
      </c>
      <c r="BZ1973" s="110"/>
    </row>
    <row r="1974" spans="1:78" x14ac:dyDescent="0.2">
      <c r="A1974" s="153" t="s">
        <v>5272</v>
      </c>
      <c r="B1974" s="153"/>
      <c r="C1974" s="100"/>
      <c r="D1974" s="68"/>
      <c r="BO1974" s="154" t="s">
        <v>6731</v>
      </c>
      <c r="BP1974" s="154" t="s">
        <v>3512</v>
      </c>
      <c r="BQ1974" s="110" t="s">
        <v>5440</v>
      </c>
      <c r="BR1974" s="110" t="s">
        <v>5440</v>
      </c>
      <c r="BS1974" s="110" t="s">
        <v>5440</v>
      </c>
      <c r="BT1974" s="110" t="s">
        <v>5440</v>
      </c>
      <c r="BU1974" s="110" t="s">
        <v>5440</v>
      </c>
      <c r="BV1974" s="110" t="s">
        <v>5440</v>
      </c>
      <c r="BW1974" s="110" t="s">
        <v>5832</v>
      </c>
      <c r="BX1974" s="110" t="s">
        <v>14</v>
      </c>
      <c r="BY1974" s="110" t="e">
        <f>VLOOKUP(BO1974,#REF!,10,0)</f>
        <v>#REF!</v>
      </c>
      <c r="BZ1974" s="110"/>
    </row>
    <row r="1975" spans="1:78" x14ac:dyDescent="0.2">
      <c r="A1975" s="153" t="s">
        <v>5275</v>
      </c>
      <c r="B1975" s="153"/>
      <c r="C1975" s="100"/>
      <c r="D1975" s="68"/>
      <c r="BO1975" s="154" t="s">
        <v>1779</v>
      </c>
      <c r="BP1975" s="154" t="s">
        <v>3512</v>
      </c>
      <c r="BQ1975" s="110" t="s">
        <v>5440</v>
      </c>
      <c r="BR1975" s="110" t="s">
        <v>5440</v>
      </c>
      <c r="BS1975" s="110" t="s">
        <v>5440</v>
      </c>
      <c r="BT1975" s="110" t="s">
        <v>5440</v>
      </c>
      <c r="BU1975" s="110" t="s">
        <v>5440</v>
      </c>
      <c r="BV1975" s="110" t="s">
        <v>5440</v>
      </c>
      <c r="BW1975" s="110" t="s">
        <v>5832</v>
      </c>
      <c r="BX1975" s="110" t="s">
        <v>14</v>
      </c>
      <c r="BY1975" s="110" t="e">
        <f>VLOOKUP(BO1975,#REF!,10,0)</f>
        <v>#REF!</v>
      </c>
      <c r="BZ1975" s="110"/>
    </row>
    <row r="1976" spans="1:78" x14ac:dyDescent="0.2">
      <c r="A1976" s="153" t="s">
        <v>5277</v>
      </c>
      <c r="B1976" s="153"/>
      <c r="C1976" s="100"/>
      <c r="D1976" s="68"/>
      <c r="BO1976" s="154" t="s">
        <v>6732</v>
      </c>
      <c r="BP1976" s="154" t="s">
        <v>5832</v>
      </c>
      <c r="BQ1976" s="110" t="s">
        <v>5440</v>
      </c>
      <c r="BR1976" s="110" t="s">
        <v>5440</v>
      </c>
      <c r="BS1976" s="110" t="s">
        <v>5832</v>
      </c>
      <c r="BT1976" s="110" t="s">
        <v>5440</v>
      </c>
      <c r="BU1976" s="110" t="s">
        <v>5440</v>
      </c>
      <c r="BV1976" s="110" t="s">
        <v>5440</v>
      </c>
      <c r="BW1976" s="110" t="s">
        <v>5832</v>
      </c>
      <c r="BX1976" s="110" t="s">
        <v>14</v>
      </c>
      <c r="BY1976" s="110" t="e">
        <f>VLOOKUP(BO1976,#REF!,10,0)</f>
        <v>#REF!</v>
      </c>
      <c r="BZ1976" s="110"/>
    </row>
    <row r="1977" spans="1:78" x14ac:dyDescent="0.2">
      <c r="A1977" s="153" t="s">
        <v>5279</v>
      </c>
      <c r="B1977" s="153"/>
      <c r="C1977" s="100"/>
      <c r="D1977" s="68"/>
      <c r="BO1977" s="154" t="s">
        <v>6733</v>
      </c>
      <c r="BP1977" s="154" t="s">
        <v>3512</v>
      </c>
      <c r="BQ1977" s="110" t="s">
        <v>5440</v>
      </c>
      <c r="BR1977" s="110" t="s">
        <v>5440</v>
      </c>
      <c r="BS1977" s="110" t="s">
        <v>5440</v>
      </c>
      <c r="BT1977" s="110" t="s">
        <v>5440</v>
      </c>
      <c r="BU1977" s="110" t="s">
        <v>5440</v>
      </c>
      <c r="BV1977" s="110" t="s">
        <v>5440</v>
      </c>
      <c r="BW1977" s="110" t="s">
        <v>5832</v>
      </c>
      <c r="BX1977" s="110" t="s">
        <v>14</v>
      </c>
      <c r="BY1977" s="110" t="e">
        <f>VLOOKUP(BO1977,#REF!,10,0)</f>
        <v>#REF!</v>
      </c>
      <c r="BZ1977" s="110"/>
    </row>
    <row r="1978" spans="1:78" x14ac:dyDescent="0.2">
      <c r="A1978" s="153" t="s">
        <v>5281</v>
      </c>
      <c r="B1978" s="153"/>
      <c r="C1978" s="100"/>
      <c r="D1978" s="68"/>
      <c r="BO1978" s="154" t="s">
        <v>477</v>
      </c>
      <c r="BP1978" s="154" t="s">
        <v>3512</v>
      </c>
      <c r="BQ1978" s="110" t="s">
        <v>5440</v>
      </c>
      <c r="BR1978" s="110" t="s">
        <v>5440</v>
      </c>
      <c r="BS1978" s="110" t="s">
        <v>5440</v>
      </c>
      <c r="BT1978" s="110" t="s">
        <v>5440</v>
      </c>
      <c r="BU1978" s="110" t="s">
        <v>5440</v>
      </c>
      <c r="BV1978" s="110" t="s">
        <v>5440</v>
      </c>
      <c r="BW1978" s="110" t="s">
        <v>5832</v>
      </c>
      <c r="BX1978" s="110" t="s">
        <v>14</v>
      </c>
      <c r="BY1978" s="110" t="e">
        <f>VLOOKUP(BO1978,#REF!,10,0)</f>
        <v>#REF!</v>
      </c>
      <c r="BZ1978" s="110"/>
    </row>
    <row r="1979" spans="1:78" x14ac:dyDescent="0.2">
      <c r="A1979" s="153" t="s">
        <v>5283</v>
      </c>
      <c r="B1979" s="153"/>
      <c r="C1979" s="100"/>
      <c r="D1979" s="68"/>
      <c r="BO1979" s="154" t="s">
        <v>731</v>
      </c>
      <c r="BP1979" s="154" t="s">
        <v>3512</v>
      </c>
      <c r="BQ1979" s="110" t="s">
        <v>5440</v>
      </c>
      <c r="BR1979" s="110" t="s">
        <v>5440</v>
      </c>
      <c r="BS1979" s="110" t="s">
        <v>5440</v>
      </c>
      <c r="BT1979" s="110" t="s">
        <v>5440</v>
      </c>
      <c r="BU1979" s="110" t="s">
        <v>5440</v>
      </c>
      <c r="BV1979" s="110" t="s">
        <v>5440</v>
      </c>
      <c r="BW1979" s="110" t="s">
        <v>5832</v>
      </c>
      <c r="BX1979" s="110" t="s">
        <v>14</v>
      </c>
      <c r="BY1979" s="110" t="e">
        <f>VLOOKUP(BO1979,#REF!,10,0)</f>
        <v>#REF!</v>
      </c>
      <c r="BZ1979" s="110"/>
    </row>
    <row r="1980" spans="1:78" x14ac:dyDescent="0.2">
      <c r="A1980" s="153" t="s">
        <v>5286</v>
      </c>
      <c r="B1980" s="153"/>
      <c r="C1980" s="100"/>
      <c r="D1980" s="68"/>
      <c r="BO1980" s="154" t="s">
        <v>1909</v>
      </c>
      <c r="BP1980" s="154" t="s">
        <v>3512</v>
      </c>
      <c r="BQ1980" s="110" t="s">
        <v>5440</v>
      </c>
      <c r="BR1980" s="110" t="s">
        <v>5440</v>
      </c>
      <c r="BS1980" s="110" t="s">
        <v>5440</v>
      </c>
      <c r="BT1980" s="110" t="s">
        <v>5440</v>
      </c>
      <c r="BU1980" s="110" t="s">
        <v>5440</v>
      </c>
      <c r="BV1980" s="110" t="s">
        <v>5440</v>
      </c>
      <c r="BW1980" s="110" t="s">
        <v>5832</v>
      </c>
      <c r="BX1980" s="110" t="s">
        <v>14</v>
      </c>
      <c r="BY1980" s="110" t="e">
        <f>VLOOKUP(BO1980,#REF!,10,0)</f>
        <v>#REF!</v>
      </c>
      <c r="BZ1980" s="110"/>
    </row>
    <row r="1981" spans="1:78" x14ac:dyDescent="0.2">
      <c r="A1981" s="153" t="s">
        <v>5288</v>
      </c>
      <c r="B1981" s="153"/>
      <c r="C1981" s="100"/>
      <c r="D1981" s="68"/>
      <c r="BO1981" s="154" t="s">
        <v>1142</v>
      </c>
      <c r="BP1981" s="154" t="s">
        <v>3512</v>
      </c>
      <c r="BQ1981" s="110" t="s">
        <v>5440</v>
      </c>
      <c r="BR1981" s="110" t="s">
        <v>5440</v>
      </c>
      <c r="BS1981" s="110" t="s">
        <v>5440</v>
      </c>
      <c r="BT1981" s="110" t="s">
        <v>5440</v>
      </c>
      <c r="BU1981" s="110" t="s">
        <v>5440</v>
      </c>
      <c r="BV1981" s="110" t="s">
        <v>5440</v>
      </c>
      <c r="BW1981" s="110" t="s">
        <v>5832</v>
      </c>
      <c r="BX1981" s="110" t="s">
        <v>14</v>
      </c>
      <c r="BY1981" s="110" t="e">
        <f>VLOOKUP(BO1981,#REF!,10,0)</f>
        <v>#REF!</v>
      </c>
      <c r="BZ1981" s="110"/>
    </row>
    <row r="1982" spans="1:78" x14ac:dyDescent="0.2">
      <c r="A1982" s="153" t="s">
        <v>5290</v>
      </c>
      <c r="B1982" s="153"/>
      <c r="C1982" s="100"/>
      <c r="D1982" s="68"/>
      <c r="BO1982" s="154" t="s">
        <v>6734</v>
      </c>
      <c r="BP1982" s="154" t="s">
        <v>3512</v>
      </c>
      <c r="BQ1982" s="110" t="s">
        <v>5440</v>
      </c>
      <c r="BR1982" s="110" t="s">
        <v>5440</v>
      </c>
      <c r="BS1982" s="110" t="s">
        <v>5440</v>
      </c>
      <c r="BT1982" s="110" t="s">
        <v>5440</v>
      </c>
      <c r="BU1982" s="110" t="s">
        <v>5440</v>
      </c>
      <c r="BV1982" s="110" t="s">
        <v>5440</v>
      </c>
      <c r="BW1982" s="110" t="s">
        <v>5832</v>
      </c>
      <c r="BX1982" s="110" t="s">
        <v>14</v>
      </c>
      <c r="BY1982" s="110" t="e">
        <f>VLOOKUP(BO1982,#REF!,10,0)</f>
        <v>#REF!</v>
      </c>
      <c r="BZ1982" s="110"/>
    </row>
    <row r="1983" spans="1:78" x14ac:dyDescent="0.2">
      <c r="A1983" s="153" t="s">
        <v>5293</v>
      </c>
      <c r="B1983" s="153"/>
      <c r="C1983" s="100"/>
      <c r="D1983" s="68"/>
      <c r="BO1983" s="154" t="s">
        <v>2708</v>
      </c>
      <c r="BP1983" s="154" t="s">
        <v>3512</v>
      </c>
      <c r="BQ1983" s="110" t="s">
        <v>5440</v>
      </c>
      <c r="BR1983" s="110" t="s">
        <v>5440</v>
      </c>
      <c r="BS1983" s="110" t="s">
        <v>5440</v>
      </c>
      <c r="BT1983" s="110" t="s">
        <v>5440</v>
      </c>
      <c r="BU1983" s="110" t="s">
        <v>5440</v>
      </c>
      <c r="BV1983" s="110" t="s">
        <v>5440</v>
      </c>
      <c r="BW1983" s="110" t="s">
        <v>5832</v>
      </c>
      <c r="BX1983" s="110" t="s">
        <v>14</v>
      </c>
      <c r="BY1983" s="110" t="e">
        <f>VLOOKUP(BO1983,#REF!,10,0)</f>
        <v>#REF!</v>
      </c>
      <c r="BZ1983" s="110"/>
    </row>
    <row r="1984" spans="1:78" x14ac:dyDescent="0.2">
      <c r="A1984" s="153" t="s">
        <v>5295</v>
      </c>
      <c r="B1984" s="153"/>
      <c r="C1984" s="100"/>
      <c r="D1984" s="68"/>
      <c r="BO1984" s="154" t="s">
        <v>2047</v>
      </c>
      <c r="BP1984" s="154" t="s">
        <v>3512</v>
      </c>
      <c r="BQ1984" s="110" t="s">
        <v>5440</v>
      </c>
      <c r="BR1984" s="110" t="s">
        <v>5440</v>
      </c>
      <c r="BS1984" s="110" t="s">
        <v>5440</v>
      </c>
      <c r="BT1984" s="110" t="s">
        <v>5440</v>
      </c>
      <c r="BU1984" s="110" t="s">
        <v>5440</v>
      </c>
      <c r="BV1984" s="110" t="s">
        <v>5440</v>
      </c>
      <c r="BW1984" s="110" t="s">
        <v>5832</v>
      </c>
      <c r="BX1984" s="110" t="s">
        <v>14</v>
      </c>
      <c r="BY1984" s="110" t="e">
        <f>VLOOKUP(BO1984,#REF!,10,0)</f>
        <v>#REF!</v>
      </c>
      <c r="BZ1984" s="110"/>
    </row>
    <row r="1985" spans="1:78" x14ac:dyDescent="0.2">
      <c r="A1985" s="153" t="s">
        <v>5298</v>
      </c>
      <c r="B1985" s="153"/>
      <c r="C1985" s="100"/>
      <c r="D1985" s="68"/>
      <c r="BO1985" s="154" t="s">
        <v>1145</v>
      </c>
      <c r="BP1985" s="154" t="s">
        <v>3512</v>
      </c>
      <c r="BQ1985" s="110" t="s">
        <v>5440</v>
      </c>
      <c r="BR1985" s="110" t="s">
        <v>5440</v>
      </c>
      <c r="BS1985" s="110" t="s">
        <v>5440</v>
      </c>
      <c r="BT1985" s="110" t="s">
        <v>5440</v>
      </c>
      <c r="BU1985" s="110" t="s">
        <v>5440</v>
      </c>
      <c r="BV1985" s="110" t="s">
        <v>5440</v>
      </c>
      <c r="BW1985" s="110" t="s">
        <v>5832</v>
      </c>
      <c r="BX1985" s="110" t="s">
        <v>14</v>
      </c>
      <c r="BY1985" s="110" t="e">
        <f>VLOOKUP(BO1985,#REF!,10,0)</f>
        <v>#REF!</v>
      </c>
      <c r="BZ1985" s="110"/>
    </row>
    <row r="1986" spans="1:78" x14ac:dyDescent="0.2">
      <c r="A1986" s="153" t="s">
        <v>5300</v>
      </c>
      <c r="B1986" s="153"/>
      <c r="C1986" s="100"/>
      <c r="D1986" s="68"/>
      <c r="BO1986" s="154" t="s">
        <v>2898</v>
      </c>
      <c r="BP1986" s="154" t="s">
        <v>3512</v>
      </c>
      <c r="BQ1986" s="110" t="s">
        <v>5440</v>
      </c>
      <c r="BR1986" s="110" t="s">
        <v>5440</v>
      </c>
      <c r="BS1986" s="110" t="s">
        <v>5440</v>
      </c>
      <c r="BT1986" s="110" t="s">
        <v>5440</v>
      </c>
      <c r="BU1986" s="110" t="s">
        <v>5440</v>
      </c>
      <c r="BV1986" s="110" t="s">
        <v>5440</v>
      </c>
      <c r="BW1986" s="110" t="s">
        <v>5832</v>
      </c>
      <c r="BX1986" s="110" t="s">
        <v>14</v>
      </c>
      <c r="BY1986" s="110" t="e">
        <f>VLOOKUP(BO1986,#REF!,10,0)</f>
        <v>#REF!</v>
      </c>
      <c r="BZ1986" s="110"/>
    </row>
    <row r="1987" spans="1:78" x14ac:dyDescent="0.2">
      <c r="A1987" s="153" t="s">
        <v>5302</v>
      </c>
      <c r="B1987" s="153"/>
      <c r="C1987" s="100"/>
      <c r="D1987" s="68"/>
      <c r="BO1987" s="154" t="s">
        <v>4764</v>
      </c>
      <c r="BP1987" s="154" t="s">
        <v>3512</v>
      </c>
      <c r="BQ1987" s="110" t="s">
        <v>5440</v>
      </c>
      <c r="BR1987" s="110" t="s">
        <v>5440</v>
      </c>
      <c r="BS1987" s="110" t="s">
        <v>5440</v>
      </c>
      <c r="BT1987" s="110" t="s">
        <v>5440</v>
      </c>
      <c r="BU1987" s="110" t="s">
        <v>5440</v>
      </c>
      <c r="BV1987" s="110" t="s">
        <v>5440</v>
      </c>
      <c r="BW1987" s="110" t="s">
        <v>5832</v>
      </c>
      <c r="BX1987" s="110" t="s">
        <v>14</v>
      </c>
      <c r="BY1987" s="110" t="e">
        <f>VLOOKUP(BO1987,#REF!,10,0)</f>
        <v>#REF!</v>
      </c>
      <c r="BZ1987" s="110"/>
    </row>
    <row r="1988" spans="1:78" x14ac:dyDescent="0.2">
      <c r="A1988" s="153" t="s">
        <v>5305</v>
      </c>
      <c r="B1988" s="153"/>
      <c r="C1988" s="100"/>
      <c r="D1988" s="68"/>
      <c r="BO1988" s="154" t="s">
        <v>6032</v>
      </c>
      <c r="BP1988" s="154" t="s">
        <v>3512</v>
      </c>
      <c r="BQ1988" s="110" t="s">
        <v>5440</v>
      </c>
      <c r="BR1988" s="110" t="s">
        <v>5832</v>
      </c>
      <c r="BS1988" s="110" t="s">
        <v>5440</v>
      </c>
      <c r="BT1988" s="110" t="s">
        <v>5440</v>
      </c>
      <c r="BU1988" s="110" t="s">
        <v>5440</v>
      </c>
      <c r="BV1988" s="110" t="s">
        <v>5440</v>
      </c>
      <c r="BW1988" s="110" t="s">
        <v>5440</v>
      </c>
      <c r="BX1988" s="110" t="s">
        <v>14</v>
      </c>
      <c r="BY1988" s="110" t="e">
        <f>VLOOKUP(BO1988,#REF!,10,0)</f>
        <v>#REF!</v>
      </c>
      <c r="BZ1988" s="110"/>
    </row>
    <row r="1989" spans="1:78" x14ac:dyDescent="0.2">
      <c r="A1989" s="153" t="s">
        <v>5308</v>
      </c>
      <c r="B1989" s="153"/>
      <c r="C1989" s="100"/>
      <c r="D1989" s="68"/>
      <c r="BO1989" s="154" t="s">
        <v>3846</v>
      </c>
      <c r="BP1989" s="154" t="s">
        <v>3512</v>
      </c>
      <c r="BQ1989" s="110" t="s">
        <v>5440</v>
      </c>
      <c r="BR1989" s="110" t="s">
        <v>5440</v>
      </c>
      <c r="BS1989" s="110" t="s">
        <v>5440</v>
      </c>
      <c r="BT1989" s="110" t="s">
        <v>5440</v>
      </c>
      <c r="BU1989" s="110" t="s">
        <v>5440</v>
      </c>
      <c r="BV1989" s="110" t="s">
        <v>5440</v>
      </c>
      <c r="BW1989" s="110" t="s">
        <v>5832</v>
      </c>
      <c r="BX1989" s="110" t="s">
        <v>14</v>
      </c>
      <c r="BY1989" s="110" t="e">
        <f>VLOOKUP(BO1989,#REF!,10,0)</f>
        <v>#REF!</v>
      </c>
      <c r="BZ1989" s="110"/>
    </row>
    <row r="1990" spans="1:78" x14ac:dyDescent="0.2">
      <c r="A1990" s="153"/>
      <c r="B1990" s="153"/>
      <c r="C1990" s="100"/>
      <c r="D1990" s="68"/>
      <c r="BO1990" s="154" t="s">
        <v>6735</v>
      </c>
      <c r="BP1990" s="154" t="s">
        <v>3512</v>
      </c>
      <c r="BQ1990" s="110" t="s">
        <v>5440</v>
      </c>
      <c r="BR1990" s="110" t="s">
        <v>5440</v>
      </c>
      <c r="BS1990" s="110" t="s">
        <v>5440</v>
      </c>
      <c r="BT1990" s="110" t="s">
        <v>5440</v>
      </c>
      <c r="BU1990" s="110" t="s">
        <v>5440</v>
      </c>
      <c r="BV1990" s="110" t="s">
        <v>5440</v>
      </c>
      <c r="BW1990" s="110" t="s">
        <v>5832</v>
      </c>
      <c r="BX1990" s="110" t="s">
        <v>14</v>
      </c>
      <c r="BY1990" s="110" t="e">
        <f>VLOOKUP(BO1990,#REF!,10,0)</f>
        <v>#REF!</v>
      </c>
      <c r="BZ1990" s="110"/>
    </row>
    <row r="1991" spans="1:78" x14ac:dyDescent="0.2">
      <c r="A1991" s="153"/>
      <c r="B1991" s="153"/>
      <c r="C1991" s="100"/>
      <c r="D1991" s="68"/>
      <c r="BO1991" s="154" t="s">
        <v>6736</v>
      </c>
      <c r="BP1991" s="154" t="s">
        <v>3512</v>
      </c>
      <c r="BQ1991" s="110" t="s">
        <v>5440</v>
      </c>
      <c r="BR1991" s="110" t="s">
        <v>5440</v>
      </c>
      <c r="BS1991" s="110" t="s">
        <v>5440</v>
      </c>
      <c r="BT1991" s="110" t="s">
        <v>5440</v>
      </c>
      <c r="BU1991" s="110" t="s">
        <v>5440</v>
      </c>
      <c r="BV1991" s="110" t="s">
        <v>5440</v>
      </c>
      <c r="BW1991" s="110" t="s">
        <v>5832</v>
      </c>
      <c r="BX1991" s="110" t="s">
        <v>14</v>
      </c>
      <c r="BY1991" s="110" t="e">
        <f>VLOOKUP(BO1991,#REF!,10,0)</f>
        <v>#REF!</v>
      </c>
      <c r="BZ1991" s="110"/>
    </row>
    <row r="1992" spans="1:78" x14ac:dyDescent="0.2">
      <c r="A1992" s="153"/>
      <c r="B1992" s="153"/>
      <c r="C1992" s="100"/>
      <c r="D1992" s="68"/>
      <c r="BO1992" s="154" t="s">
        <v>3848</v>
      </c>
      <c r="BP1992" s="154" t="s">
        <v>3512</v>
      </c>
      <c r="BQ1992" s="110" t="s">
        <v>5440</v>
      </c>
      <c r="BR1992" s="110" t="s">
        <v>5440</v>
      </c>
      <c r="BS1992" s="110" t="s">
        <v>5440</v>
      </c>
      <c r="BT1992" s="110" t="s">
        <v>5440</v>
      </c>
      <c r="BU1992" s="110" t="s">
        <v>5440</v>
      </c>
      <c r="BV1992" s="110" t="s">
        <v>5440</v>
      </c>
      <c r="BW1992" s="110" t="s">
        <v>5832</v>
      </c>
      <c r="BX1992" s="110" t="s">
        <v>14</v>
      </c>
      <c r="BY1992" s="110" t="e">
        <f>VLOOKUP(BO1992,#REF!,10,0)</f>
        <v>#REF!</v>
      </c>
      <c r="BZ1992" s="110"/>
    </row>
    <row r="1993" spans="1:78" x14ac:dyDescent="0.2">
      <c r="A1993" s="153"/>
      <c r="B1993" s="153"/>
      <c r="C1993" s="100"/>
      <c r="D1993" s="68"/>
      <c r="BO1993" s="154" t="s">
        <v>4385</v>
      </c>
      <c r="BP1993" s="154" t="s">
        <v>3512</v>
      </c>
      <c r="BQ1993" s="110" t="s">
        <v>5440</v>
      </c>
      <c r="BR1993" s="110" t="s">
        <v>5440</v>
      </c>
      <c r="BS1993" s="110" t="s">
        <v>5440</v>
      </c>
      <c r="BT1993" s="110" t="s">
        <v>5440</v>
      </c>
      <c r="BU1993" s="110" t="s">
        <v>5440</v>
      </c>
      <c r="BV1993" s="110" t="s">
        <v>5440</v>
      </c>
      <c r="BW1993" s="110" t="s">
        <v>5832</v>
      </c>
      <c r="BX1993" s="110" t="s">
        <v>14</v>
      </c>
      <c r="BY1993" s="110" t="e">
        <f>VLOOKUP(BO1993,#REF!,10,0)</f>
        <v>#REF!</v>
      </c>
      <c r="BZ1993" s="110"/>
    </row>
    <row r="1994" spans="1:78" x14ac:dyDescent="0.2">
      <c r="A1994" s="153"/>
      <c r="B1994" s="153"/>
      <c r="C1994" s="100"/>
      <c r="D1994" s="68"/>
      <c r="BO1994" s="154" t="s">
        <v>6737</v>
      </c>
      <c r="BP1994" s="154" t="s">
        <v>3512</v>
      </c>
      <c r="BQ1994" s="110" t="s">
        <v>5440</v>
      </c>
      <c r="BR1994" s="110" t="s">
        <v>5440</v>
      </c>
      <c r="BS1994" s="110" t="s">
        <v>5832</v>
      </c>
      <c r="BT1994" s="110" t="s">
        <v>5832</v>
      </c>
      <c r="BU1994" s="110" t="s">
        <v>5440</v>
      </c>
      <c r="BV1994" s="110" t="s">
        <v>5440</v>
      </c>
      <c r="BW1994" s="110" t="s">
        <v>5440</v>
      </c>
      <c r="BX1994" s="110" t="s">
        <v>14</v>
      </c>
      <c r="BY1994" s="110" t="e">
        <f>VLOOKUP(BO1994,#REF!,10,0)</f>
        <v>#REF!</v>
      </c>
      <c r="BZ1994" s="110"/>
    </row>
    <row r="1995" spans="1:78" x14ac:dyDescent="0.2">
      <c r="A1995" s="153"/>
      <c r="B1995" s="153"/>
      <c r="C1995" s="100"/>
      <c r="D1995" s="68"/>
      <c r="BO1995" s="154" t="s">
        <v>6738</v>
      </c>
      <c r="BP1995" s="154" t="s">
        <v>3512</v>
      </c>
      <c r="BQ1995" s="110" t="s">
        <v>5440</v>
      </c>
      <c r="BR1995" s="110" t="s">
        <v>5440</v>
      </c>
      <c r="BS1995" s="110" t="s">
        <v>5440</v>
      </c>
      <c r="BT1995" s="110" t="s">
        <v>5440</v>
      </c>
      <c r="BU1995" s="110" t="s">
        <v>5832</v>
      </c>
      <c r="BV1995" s="110" t="s">
        <v>5440</v>
      </c>
      <c r="BW1995" s="110" t="s">
        <v>5440</v>
      </c>
      <c r="BX1995" s="110" t="s">
        <v>14</v>
      </c>
      <c r="BY1995" s="110" t="e">
        <f>VLOOKUP(BO1995,#REF!,10,0)</f>
        <v>#REF!</v>
      </c>
      <c r="BZ1995" s="149"/>
    </row>
    <row r="1996" spans="1:78" x14ac:dyDescent="0.2">
      <c r="A1996" s="153"/>
      <c r="B1996" s="153"/>
      <c r="C1996" s="100"/>
      <c r="D1996" s="68"/>
      <c r="BO1996" s="154" t="s">
        <v>1147</v>
      </c>
      <c r="BP1996" s="154" t="s">
        <v>3512</v>
      </c>
      <c r="BQ1996" s="110" t="s">
        <v>5440</v>
      </c>
      <c r="BR1996" s="110" t="s">
        <v>5440</v>
      </c>
      <c r="BS1996" s="110" t="s">
        <v>5440</v>
      </c>
      <c r="BT1996" s="110" t="s">
        <v>5440</v>
      </c>
      <c r="BU1996" s="110" t="s">
        <v>5440</v>
      </c>
      <c r="BV1996" s="110" t="s">
        <v>5440</v>
      </c>
      <c r="BW1996" s="110" t="s">
        <v>5832</v>
      </c>
      <c r="BX1996" s="110" t="s">
        <v>14</v>
      </c>
      <c r="BY1996" s="110" t="e">
        <f>VLOOKUP(BO1996,#REF!,10,0)</f>
        <v>#REF!</v>
      </c>
      <c r="BZ1996" s="110"/>
    </row>
    <row r="1997" spans="1:78" x14ac:dyDescent="0.2">
      <c r="A1997" s="153"/>
      <c r="B1997" s="153"/>
      <c r="C1997" s="100"/>
      <c r="D1997" s="68"/>
      <c r="BO1997" s="154" t="s">
        <v>1149</v>
      </c>
      <c r="BP1997" s="154" t="s">
        <v>3512</v>
      </c>
      <c r="BQ1997" s="110" t="s">
        <v>5440</v>
      </c>
      <c r="BR1997" s="110" t="s">
        <v>5440</v>
      </c>
      <c r="BS1997" s="110" t="s">
        <v>5440</v>
      </c>
      <c r="BT1997" s="110" t="s">
        <v>5440</v>
      </c>
      <c r="BU1997" s="110" t="s">
        <v>5440</v>
      </c>
      <c r="BV1997" s="110" t="s">
        <v>5440</v>
      </c>
      <c r="BW1997" s="110" t="s">
        <v>5832</v>
      </c>
      <c r="BX1997" s="110" t="s">
        <v>14</v>
      </c>
      <c r="BY1997" s="110" t="e">
        <f>VLOOKUP(BO1997,#REF!,10,0)</f>
        <v>#REF!</v>
      </c>
      <c r="BZ1997" s="110"/>
    </row>
    <row r="1998" spans="1:78" x14ac:dyDescent="0.2">
      <c r="A1998" s="153"/>
      <c r="B1998" s="153"/>
      <c r="C1998" s="100"/>
      <c r="D1998" s="68"/>
      <c r="BO1998" s="154" t="s">
        <v>1151</v>
      </c>
      <c r="BP1998" s="154" t="s">
        <v>3512</v>
      </c>
      <c r="BQ1998" s="110" t="s">
        <v>5440</v>
      </c>
      <c r="BR1998" s="110" t="s">
        <v>5440</v>
      </c>
      <c r="BS1998" s="110" t="s">
        <v>5440</v>
      </c>
      <c r="BT1998" s="110" t="s">
        <v>5440</v>
      </c>
      <c r="BU1998" s="110" t="s">
        <v>5440</v>
      </c>
      <c r="BV1998" s="110" t="s">
        <v>5440</v>
      </c>
      <c r="BW1998" s="110" t="s">
        <v>5832</v>
      </c>
      <c r="BX1998" s="110" t="s">
        <v>14</v>
      </c>
      <c r="BY1998" s="110" t="e">
        <f>VLOOKUP(BO1998,#REF!,10,0)</f>
        <v>#REF!</v>
      </c>
      <c r="BZ1998" s="110"/>
    </row>
    <row r="1999" spans="1:78" x14ac:dyDescent="0.2">
      <c r="A1999" s="153"/>
      <c r="B1999" s="153"/>
      <c r="C1999" s="100"/>
      <c r="D1999" s="68"/>
      <c r="BO1999" s="154" t="s">
        <v>1397</v>
      </c>
      <c r="BP1999" s="154" t="s">
        <v>3512</v>
      </c>
      <c r="BQ1999" s="110" t="s">
        <v>5440</v>
      </c>
      <c r="BR1999" s="110" t="s">
        <v>5440</v>
      </c>
      <c r="BS1999" s="110" t="s">
        <v>5440</v>
      </c>
      <c r="BT1999" s="110" t="s">
        <v>5440</v>
      </c>
      <c r="BU1999" s="110" t="s">
        <v>5440</v>
      </c>
      <c r="BV1999" s="110" t="s">
        <v>5440</v>
      </c>
      <c r="BW1999" s="110" t="s">
        <v>5832</v>
      </c>
      <c r="BX1999" s="110" t="s">
        <v>14</v>
      </c>
      <c r="BY1999" s="110" t="e">
        <f>VLOOKUP(BO1999,#REF!,10,0)</f>
        <v>#REF!</v>
      </c>
      <c r="BZ1999" s="110"/>
    </row>
    <row r="2000" spans="1:78" x14ac:dyDescent="0.2">
      <c r="A2000" s="153"/>
      <c r="B2000" s="153"/>
      <c r="C2000" s="100"/>
      <c r="D2000" s="68"/>
      <c r="BO2000" s="154" t="s">
        <v>3913</v>
      </c>
      <c r="BP2000" s="154" t="s">
        <v>3512</v>
      </c>
      <c r="BQ2000" s="110" t="s">
        <v>5440</v>
      </c>
      <c r="BR2000" s="110" t="s">
        <v>5440</v>
      </c>
      <c r="BS2000" s="110" t="s">
        <v>5440</v>
      </c>
      <c r="BT2000" s="110" t="s">
        <v>5440</v>
      </c>
      <c r="BU2000" s="110" t="s">
        <v>5440</v>
      </c>
      <c r="BV2000" s="110" t="s">
        <v>5440</v>
      </c>
      <c r="BW2000" s="110" t="s">
        <v>5832</v>
      </c>
      <c r="BX2000" s="110" t="s">
        <v>14</v>
      </c>
      <c r="BY2000" s="110" t="e">
        <f>VLOOKUP(BO2000,#REF!,10,0)</f>
        <v>#REF!</v>
      </c>
      <c r="BZ2000" s="110"/>
    </row>
    <row r="2001" spans="1:78" x14ac:dyDescent="0.2">
      <c r="A2001" s="153"/>
      <c r="B2001" s="153"/>
      <c r="C2001" s="100"/>
      <c r="D2001" s="68"/>
      <c r="BO2001" s="154" t="s">
        <v>6739</v>
      </c>
      <c r="BP2001" s="154" t="s">
        <v>3512</v>
      </c>
      <c r="BQ2001" s="110" t="s">
        <v>5440</v>
      </c>
      <c r="BR2001" s="110" t="s">
        <v>5440</v>
      </c>
      <c r="BS2001" s="110" t="s">
        <v>5832</v>
      </c>
      <c r="BT2001" s="110" t="s">
        <v>5832</v>
      </c>
      <c r="BU2001" s="110" t="s">
        <v>5440</v>
      </c>
      <c r="BV2001" s="110" t="s">
        <v>5440</v>
      </c>
      <c r="BW2001" s="110" t="s">
        <v>5440</v>
      </c>
      <c r="BX2001" s="110" t="s">
        <v>14</v>
      </c>
      <c r="BY2001" s="110" t="e">
        <f>VLOOKUP(BO2001,#REF!,10,0)</f>
        <v>#REF!</v>
      </c>
      <c r="BZ2001" s="110"/>
    </row>
    <row r="2002" spans="1:78" x14ac:dyDescent="0.2">
      <c r="A2002" s="153"/>
      <c r="B2002" s="153"/>
      <c r="C2002" s="100"/>
      <c r="D2002" s="68"/>
      <c r="BO2002" s="154" t="s">
        <v>6740</v>
      </c>
      <c r="BP2002" s="154" t="s">
        <v>5832</v>
      </c>
      <c r="BQ2002" s="110" t="s">
        <v>5832</v>
      </c>
      <c r="BR2002" s="110" t="s">
        <v>5440</v>
      </c>
      <c r="BS2002" s="110" t="s">
        <v>5440</v>
      </c>
      <c r="BT2002" s="110" t="s">
        <v>5440</v>
      </c>
      <c r="BU2002" s="110" t="s">
        <v>5440</v>
      </c>
      <c r="BV2002" s="110" t="s">
        <v>5440</v>
      </c>
      <c r="BW2002" s="110" t="s">
        <v>5440</v>
      </c>
      <c r="BX2002" s="110" t="s">
        <v>14</v>
      </c>
      <c r="BY2002" s="110" t="e">
        <f>VLOOKUP(BO2002,#REF!,10,0)</f>
        <v>#REF!</v>
      </c>
      <c r="BZ2002" s="110"/>
    </row>
    <row r="2003" spans="1:78" x14ac:dyDescent="0.2">
      <c r="A2003" s="153"/>
      <c r="B2003" s="153"/>
      <c r="C2003" s="100"/>
      <c r="D2003" s="68"/>
      <c r="BO2003" s="154" t="s">
        <v>6741</v>
      </c>
      <c r="BP2003" s="154" t="s">
        <v>3512</v>
      </c>
      <c r="BQ2003" s="110" t="s">
        <v>5440</v>
      </c>
      <c r="BR2003" s="110" t="s">
        <v>5440</v>
      </c>
      <c r="BS2003" s="110" t="s">
        <v>5440</v>
      </c>
      <c r="BT2003" s="110" t="s">
        <v>5440</v>
      </c>
      <c r="BU2003" s="110" t="s">
        <v>5440</v>
      </c>
      <c r="BV2003" s="110" t="s">
        <v>5440</v>
      </c>
      <c r="BW2003" s="110" t="s">
        <v>5832</v>
      </c>
      <c r="BX2003" s="110" t="s">
        <v>14</v>
      </c>
      <c r="BY2003" s="110" t="e">
        <f>VLOOKUP(BO2003,#REF!,10,0)</f>
        <v>#REF!</v>
      </c>
      <c r="BZ2003" s="110"/>
    </row>
    <row r="2004" spans="1:78" x14ac:dyDescent="0.2">
      <c r="A2004" s="153"/>
      <c r="B2004" s="153"/>
      <c r="C2004" s="100"/>
      <c r="D2004" s="68"/>
      <c r="BO2004" s="154" t="s">
        <v>1399</v>
      </c>
      <c r="BP2004" s="154" t="s">
        <v>3512</v>
      </c>
      <c r="BQ2004" s="110" t="s">
        <v>5440</v>
      </c>
      <c r="BR2004" s="110" t="s">
        <v>5440</v>
      </c>
      <c r="BS2004" s="110" t="s">
        <v>5440</v>
      </c>
      <c r="BT2004" s="110" t="s">
        <v>5440</v>
      </c>
      <c r="BU2004" s="110" t="s">
        <v>5440</v>
      </c>
      <c r="BV2004" s="110" t="s">
        <v>5440</v>
      </c>
      <c r="BW2004" s="110" t="s">
        <v>5832</v>
      </c>
      <c r="BX2004" s="110" t="s">
        <v>14</v>
      </c>
      <c r="BY2004" s="110" t="e">
        <f>VLOOKUP(BO2004,#REF!,10,0)</f>
        <v>#REF!</v>
      </c>
      <c r="BZ2004" s="110"/>
    </row>
    <row r="2005" spans="1:78" x14ac:dyDescent="0.2">
      <c r="A2005" s="153"/>
      <c r="B2005" s="153"/>
      <c r="C2005" s="100"/>
      <c r="D2005" s="68"/>
      <c r="BO2005" s="154" t="s">
        <v>6742</v>
      </c>
      <c r="BP2005" s="154" t="s">
        <v>3512</v>
      </c>
      <c r="BQ2005" s="110" t="s">
        <v>5440</v>
      </c>
      <c r="BR2005" s="110" t="s">
        <v>5440</v>
      </c>
      <c r="BS2005" s="110" t="s">
        <v>5440</v>
      </c>
      <c r="BT2005" s="110" t="s">
        <v>5440</v>
      </c>
      <c r="BU2005" s="110" t="s">
        <v>5440</v>
      </c>
      <c r="BV2005" s="110" t="s">
        <v>5440</v>
      </c>
      <c r="BW2005" s="110" t="s">
        <v>5832</v>
      </c>
      <c r="BX2005" s="110" t="s">
        <v>14</v>
      </c>
      <c r="BY2005" s="110" t="e">
        <f>VLOOKUP(BO2005,#REF!,10,0)</f>
        <v>#REF!</v>
      </c>
      <c r="BZ2005" s="110"/>
    </row>
    <row r="2006" spans="1:78" x14ac:dyDescent="0.2">
      <c r="A2006" s="153"/>
      <c r="B2006" s="153"/>
      <c r="C2006" s="100"/>
      <c r="D2006" s="68"/>
      <c r="BO2006" s="154" t="s">
        <v>1401</v>
      </c>
      <c r="BP2006" s="154" t="s">
        <v>3512</v>
      </c>
      <c r="BQ2006" s="110" t="s">
        <v>5440</v>
      </c>
      <c r="BR2006" s="110" t="s">
        <v>5440</v>
      </c>
      <c r="BS2006" s="110" t="s">
        <v>5440</v>
      </c>
      <c r="BT2006" s="110" t="s">
        <v>5440</v>
      </c>
      <c r="BU2006" s="110" t="s">
        <v>5440</v>
      </c>
      <c r="BV2006" s="110" t="s">
        <v>5440</v>
      </c>
      <c r="BW2006" s="110" t="s">
        <v>5832</v>
      </c>
      <c r="BX2006" s="110" t="s">
        <v>14</v>
      </c>
      <c r="BY2006" s="110" t="e">
        <f>VLOOKUP(BO2006,#REF!,10,0)</f>
        <v>#REF!</v>
      </c>
      <c r="BZ2006" s="110"/>
    </row>
    <row r="2007" spans="1:78" x14ac:dyDescent="0.2">
      <c r="A2007" s="153"/>
      <c r="B2007" s="153"/>
      <c r="C2007" s="100"/>
      <c r="D2007" s="68"/>
      <c r="BO2007" s="154" t="s">
        <v>6743</v>
      </c>
      <c r="BP2007" s="154" t="s">
        <v>3512</v>
      </c>
      <c r="BQ2007" s="110" t="s">
        <v>5440</v>
      </c>
      <c r="BR2007" s="110" t="s">
        <v>5440</v>
      </c>
      <c r="BS2007" s="110" t="s">
        <v>5440</v>
      </c>
      <c r="BT2007" s="110" t="s">
        <v>5440</v>
      </c>
      <c r="BU2007" s="110" t="s">
        <v>5440</v>
      </c>
      <c r="BV2007" s="110" t="s">
        <v>5440</v>
      </c>
      <c r="BW2007" s="110" t="s">
        <v>5832</v>
      </c>
      <c r="BX2007" s="110" t="s">
        <v>14</v>
      </c>
      <c r="BY2007" s="110" t="e">
        <f>VLOOKUP(BO2007,#REF!,10,0)</f>
        <v>#REF!</v>
      </c>
      <c r="BZ2007" s="110"/>
    </row>
    <row r="2008" spans="1:78" x14ac:dyDescent="0.2">
      <c r="A2008" s="153"/>
      <c r="B2008" s="153"/>
      <c r="C2008" s="100"/>
      <c r="D2008" s="68"/>
      <c r="BO2008" s="154" t="s">
        <v>911</v>
      </c>
      <c r="BP2008" s="154" t="s">
        <v>3512</v>
      </c>
      <c r="BQ2008" s="110" t="s">
        <v>5440</v>
      </c>
      <c r="BR2008" s="110" t="s">
        <v>5440</v>
      </c>
      <c r="BS2008" s="110" t="s">
        <v>5440</v>
      </c>
      <c r="BT2008" s="110" t="s">
        <v>5440</v>
      </c>
      <c r="BU2008" s="110" t="s">
        <v>5440</v>
      </c>
      <c r="BV2008" s="110" t="s">
        <v>5440</v>
      </c>
      <c r="BW2008" s="110" t="s">
        <v>5832</v>
      </c>
      <c r="BX2008" s="110" t="s">
        <v>14</v>
      </c>
      <c r="BY2008" s="110" t="e">
        <f>VLOOKUP(BO2008,#REF!,10,0)</f>
        <v>#REF!</v>
      </c>
      <c r="BZ2008" s="110"/>
    </row>
    <row r="2009" spans="1:78" x14ac:dyDescent="0.2">
      <c r="A2009" s="153"/>
      <c r="B2009" s="153"/>
      <c r="C2009" s="100"/>
      <c r="D2009" s="68"/>
      <c r="BO2009" s="154" t="s">
        <v>1403</v>
      </c>
      <c r="BP2009" s="154" t="s">
        <v>3512</v>
      </c>
      <c r="BQ2009" s="110" t="s">
        <v>5440</v>
      </c>
      <c r="BR2009" s="110" t="s">
        <v>5440</v>
      </c>
      <c r="BS2009" s="110" t="s">
        <v>5440</v>
      </c>
      <c r="BT2009" s="110" t="s">
        <v>5440</v>
      </c>
      <c r="BU2009" s="110" t="s">
        <v>5440</v>
      </c>
      <c r="BV2009" s="110" t="s">
        <v>5440</v>
      </c>
      <c r="BW2009" s="110" t="s">
        <v>5832</v>
      </c>
      <c r="BX2009" s="110" t="s">
        <v>14</v>
      </c>
      <c r="BY2009" s="110" t="e">
        <f>VLOOKUP(BO2009,#REF!,10,0)</f>
        <v>#REF!</v>
      </c>
      <c r="BZ2009" s="110"/>
    </row>
    <row r="2010" spans="1:78" x14ac:dyDescent="0.2">
      <c r="A2010" s="153"/>
      <c r="B2010" s="153"/>
      <c r="C2010" s="100"/>
      <c r="D2010" s="68"/>
      <c r="BO2010" s="154" t="s">
        <v>3143</v>
      </c>
      <c r="BP2010" s="154" t="s">
        <v>3512</v>
      </c>
      <c r="BQ2010" s="110" t="s">
        <v>5440</v>
      </c>
      <c r="BR2010" s="110" t="s">
        <v>5440</v>
      </c>
      <c r="BS2010" s="110" t="s">
        <v>5440</v>
      </c>
      <c r="BT2010" s="110" t="s">
        <v>5440</v>
      </c>
      <c r="BU2010" s="110" t="s">
        <v>5440</v>
      </c>
      <c r="BV2010" s="110" t="s">
        <v>5440</v>
      </c>
      <c r="BW2010" s="110" t="s">
        <v>5832</v>
      </c>
      <c r="BX2010" s="110" t="s">
        <v>14</v>
      </c>
      <c r="BY2010" s="110" t="e">
        <f>VLOOKUP(BO2010,#REF!,10,0)</f>
        <v>#REF!</v>
      </c>
      <c r="BZ2010" s="110"/>
    </row>
    <row r="2011" spans="1:78" x14ac:dyDescent="0.2">
      <c r="A2011" s="153"/>
      <c r="B2011" s="153"/>
      <c r="C2011" s="100"/>
      <c r="D2011" s="68"/>
      <c r="BO2011" s="154" t="s">
        <v>734</v>
      </c>
      <c r="BP2011" s="154" t="s">
        <v>3512</v>
      </c>
      <c r="BQ2011" s="110" t="s">
        <v>5440</v>
      </c>
      <c r="BR2011" s="110" t="s">
        <v>5440</v>
      </c>
      <c r="BS2011" s="110" t="s">
        <v>5440</v>
      </c>
      <c r="BT2011" s="110" t="s">
        <v>5440</v>
      </c>
      <c r="BU2011" s="110" t="s">
        <v>5440</v>
      </c>
      <c r="BV2011" s="110" t="s">
        <v>5440</v>
      </c>
      <c r="BW2011" s="110" t="s">
        <v>5832</v>
      </c>
      <c r="BX2011" s="110" t="s">
        <v>14</v>
      </c>
      <c r="BY2011" s="110" t="e">
        <f>VLOOKUP(BO2011,#REF!,10,0)</f>
        <v>#REF!</v>
      </c>
      <c r="BZ2011" s="110"/>
    </row>
    <row r="2012" spans="1:78" x14ac:dyDescent="0.2">
      <c r="A2012" s="153"/>
      <c r="B2012" s="153"/>
      <c r="C2012" s="100"/>
      <c r="D2012" s="68"/>
      <c r="BO2012" s="154" t="s">
        <v>3986</v>
      </c>
      <c r="BP2012" s="154" t="s">
        <v>3512</v>
      </c>
      <c r="BQ2012" s="110" t="s">
        <v>5440</v>
      </c>
      <c r="BR2012" s="110" t="s">
        <v>5440</v>
      </c>
      <c r="BS2012" s="110" t="s">
        <v>5440</v>
      </c>
      <c r="BT2012" s="110" t="s">
        <v>5440</v>
      </c>
      <c r="BU2012" s="110" t="s">
        <v>5440</v>
      </c>
      <c r="BV2012" s="110" t="s">
        <v>5440</v>
      </c>
      <c r="BW2012" s="110" t="s">
        <v>5832</v>
      </c>
      <c r="BX2012" s="110" t="s">
        <v>14</v>
      </c>
      <c r="BY2012" s="110" t="e">
        <f>VLOOKUP(BO2012,#REF!,10,0)</f>
        <v>#REF!</v>
      </c>
      <c r="BZ2012" s="110"/>
    </row>
    <row r="2013" spans="1:78" x14ac:dyDescent="0.2">
      <c r="A2013" s="153"/>
      <c r="B2013" s="153"/>
      <c r="C2013" s="100"/>
      <c r="D2013" s="68"/>
      <c r="BO2013" s="154" t="s">
        <v>3650</v>
      </c>
      <c r="BP2013" s="154" t="s">
        <v>3512</v>
      </c>
      <c r="BQ2013" s="110" t="s">
        <v>5440</v>
      </c>
      <c r="BR2013" s="110" t="s">
        <v>5440</v>
      </c>
      <c r="BS2013" s="110" t="s">
        <v>5440</v>
      </c>
      <c r="BT2013" s="110" t="s">
        <v>5440</v>
      </c>
      <c r="BU2013" s="110" t="s">
        <v>5440</v>
      </c>
      <c r="BV2013" s="110" t="s">
        <v>5832</v>
      </c>
      <c r="BW2013" s="110" t="s">
        <v>5440</v>
      </c>
      <c r="BX2013" s="110" t="s">
        <v>14</v>
      </c>
      <c r="BY2013" s="110" t="e">
        <f>VLOOKUP(BO2013,#REF!,10,0)</f>
        <v>#REF!</v>
      </c>
      <c r="BZ2013" s="149"/>
    </row>
    <row r="2014" spans="1:78" x14ac:dyDescent="0.2">
      <c r="A2014" s="153"/>
      <c r="B2014" s="153"/>
      <c r="C2014" s="100"/>
      <c r="D2014" s="68"/>
      <c r="BO2014" s="154" t="s">
        <v>4961</v>
      </c>
      <c r="BP2014" s="154" t="s">
        <v>3512</v>
      </c>
      <c r="BQ2014" s="110" t="s">
        <v>5440</v>
      </c>
      <c r="BR2014" s="110" t="s">
        <v>5440</v>
      </c>
      <c r="BS2014" s="110" t="s">
        <v>5440</v>
      </c>
      <c r="BT2014" s="110" t="s">
        <v>5440</v>
      </c>
      <c r="BU2014" s="110" t="s">
        <v>5440</v>
      </c>
      <c r="BV2014" s="110" t="s">
        <v>5440</v>
      </c>
      <c r="BW2014" s="110" t="s">
        <v>5832</v>
      </c>
      <c r="BX2014" s="110" t="s">
        <v>14</v>
      </c>
      <c r="BY2014" s="110" t="e">
        <f>VLOOKUP(BO2014,#REF!,10,0)</f>
        <v>#REF!</v>
      </c>
      <c r="BZ2014" s="110"/>
    </row>
    <row r="2015" spans="1:78" x14ac:dyDescent="0.2">
      <c r="A2015" s="153"/>
      <c r="B2015" s="153"/>
      <c r="C2015" s="100"/>
      <c r="D2015" s="68"/>
      <c r="BO2015" s="154" t="s">
        <v>1153</v>
      </c>
      <c r="BP2015" s="154" t="s">
        <v>3512</v>
      </c>
      <c r="BQ2015" s="110" t="s">
        <v>5440</v>
      </c>
      <c r="BR2015" s="110" t="s">
        <v>5440</v>
      </c>
      <c r="BS2015" s="110" t="s">
        <v>5440</v>
      </c>
      <c r="BT2015" s="110" t="s">
        <v>5440</v>
      </c>
      <c r="BU2015" s="110" t="s">
        <v>5440</v>
      </c>
      <c r="BV2015" s="110" t="s">
        <v>5440</v>
      </c>
      <c r="BW2015" s="110" t="s">
        <v>5832</v>
      </c>
      <c r="BX2015" s="110" t="s">
        <v>14</v>
      </c>
      <c r="BY2015" s="110" t="e">
        <f>VLOOKUP(BO2015,#REF!,10,0)</f>
        <v>#REF!</v>
      </c>
      <c r="BZ2015" s="110"/>
    </row>
    <row r="2016" spans="1:78" x14ac:dyDescent="0.2">
      <c r="A2016" s="153"/>
      <c r="B2016" s="153"/>
      <c r="C2016" s="100"/>
      <c r="D2016" s="68"/>
      <c r="BO2016" s="154" t="s">
        <v>2479</v>
      </c>
      <c r="BP2016" s="154" t="s">
        <v>3512</v>
      </c>
      <c r="BQ2016" s="110" t="s">
        <v>5440</v>
      </c>
      <c r="BR2016" s="110" t="s">
        <v>5440</v>
      </c>
      <c r="BS2016" s="110" t="s">
        <v>5440</v>
      </c>
      <c r="BT2016" s="110" t="s">
        <v>5440</v>
      </c>
      <c r="BU2016" s="110" t="s">
        <v>5440</v>
      </c>
      <c r="BV2016" s="110" t="s">
        <v>5440</v>
      </c>
      <c r="BW2016" s="110" t="s">
        <v>5832</v>
      </c>
      <c r="BX2016" s="110" t="s">
        <v>14</v>
      </c>
      <c r="BY2016" s="110" t="e">
        <f>VLOOKUP(BO2016,#REF!,10,0)</f>
        <v>#REF!</v>
      </c>
      <c r="BZ2016" s="110"/>
    </row>
    <row r="2017" spans="1:78" x14ac:dyDescent="0.2">
      <c r="A2017" s="153"/>
      <c r="B2017" s="153"/>
      <c r="C2017" s="100"/>
      <c r="D2017" s="68"/>
      <c r="BO2017" s="154" t="s">
        <v>6744</v>
      </c>
      <c r="BP2017" s="154" t="s">
        <v>3512</v>
      </c>
      <c r="BQ2017" s="110" t="s">
        <v>5440</v>
      </c>
      <c r="BR2017" s="110" t="s">
        <v>5440</v>
      </c>
      <c r="BS2017" s="110" t="s">
        <v>5440</v>
      </c>
      <c r="BT2017" s="110" t="s">
        <v>5440</v>
      </c>
      <c r="BU2017" s="110" t="s">
        <v>5440</v>
      </c>
      <c r="BV2017" s="110" t="s">
        <v>5440</v>
      </c>
      <c r="BW2017" s="110" t="s">
        <v>5832</v>
      </c>
      <c r="BX2017" s="110" t="s">
        <v>14</v>
      </c>
      <c r="BY2017" s="110" t="e">
        <f>VLOOKUP(BO2017,#REF!,10,0)</f>
        <v>#REF!</v>
      </c>
      <c r="BZ2017" s="110"/>
    </row>
    <row r="2018" spans="1:78" x14ac:dyDescent="0.2">
      <c r="A2018" s="153"/>
      <c r="B2018" s="153"/>
      <c r="C2018" s="100"/>
      <c r="D2018" s="68"/>
      <c r="BO2018" s="154" t="s">
        <v>2900</v>
      </c>
      <c r="BP2018" s="154" t="s">
        <v>3512</v>
      </c>
      <c r="BQ2018" s="110" t="s">
        <v>5440</v>
      </c>
      <c r="BR2018" s="110" t="s">
        <v>5440</v>
      </c>
      <c r="BS2018" s="110" t="s">
        <v>5440</v>
      </c>
      <c r="BT2018" s="110" t="s">
        <v>5440</v>
      </c>
      <c r="BU2018" s="110" t="s">
        <v>5440</v>
      </c>
      <c r="BV2018" s="110" t="s">
        <v>5440</v>
      </c>
      <c r="BW2018" s="110" t="s">
        <v>5832</v>
      </c>
      <c r="BX2018" s="110" t="s">
        <v>14</v>
      </c>
      <c r="BY2018" s="110" t="e">
        <f>VLOOKUP(BO2018,#REF!,10,0)</f>
        <v>#REF!</v>
      </c>
      <c r="BZ2018" s="110"/>
    </row>
    <row r="2019" spans="1:78" x14ac:dyDescent="0.2">
      <c r="A2019" s="153"/>
      <c r="B2019" s="153"/>
      <c r="C2019" s="100"/>
      <c r="D2019" s="68"/>
      <c r="BO2019" s="154" t="s">
        <v>4406</v>
      </c>
      <c r="BP2019" s="154" t="s">
        <v>3512</v>
      </c>
      <c r="BQ2019" s="110" t="s">
        <v>5440</v>
      </c>
      <c r="BR2019" s="110" t="s">
        <v>5440</v>
      </c>
      <c r="BS2019" s="110" t="s">
        <v>5440</v>
      </c>
      <c r="BT2019" s="110" t="s">
        <v>5440</v>
      </c>
      <c r="BU2019" s="110" t="s">
        <v>5440</v>
      </c>
      <c r="BV2019" s="110" t="s">
        <v>5440</v>
      </c>
      <c r="BW2019" s="110" t="s">
        <v>5832</v>
      </c>
      <c r="BX2019" s="110" t="s">
        <v>14</v>
      </c>
      <c r="BY2019" s="110" t="e">
        <f>VLOOKUP(BO2019,#REF!,10,0)</f>
        <v>#REF!</v>
      </c>
      <c r="BZ2019" s="110"/>
    </row>
    <row r="2020" spans="1:78" x14ac:dyDescent="0.2">
      <c r="A2020" s="153"/>
      <c r="B2020" s="153"/>
      <c r="C2020" s="100"/>
      <c r="D2020" s="68"/>
      <c r="BO2020" s="154" t="s">
        <v>736</v>
      </c>
      <c r="BP2020" s="154" t="s">
        <v>3512</v>
      </c>
      <c r="BQ2020" s="110" t="s">
        <v>5440</v>
      </c>
      <c r="BR2020" s="110" t="s">
        <v>5440</v>
      </c>
      <c r="BS2020" s="110" t="s">
        <v>5440</v>
      </c>
      <c r="BT2020" s="110" t="s">
        <v>5440</v>
      </c>
      <c r="BU2020" s="110" t="s">
        <v>5440</v>
      </c>
      <c r="BV2020" s="110" t="s">
        <v>5440</v>
      </c>
      <c r="BW2020" s="110" t="s">
        <v>5832</v>
      </c>
      <c r="BX2020" s="110" t="s">
        <v>14</v>
      </c>
      <c r="BY2020" s="110" t="e">
        <f>VLOOKUP(BO2020,#REF!,10,0)</f>
        <v>#REF!</v>
      </c>
      <c r="BZ2020" s="110"/>
    </row>
    <row r="2021" spans="1:78" x14ac:dyDescent="0.2">
      <c r="A2021" s="153"/>
      <c r="B2021" s="153"/>
      <c r="C2021" s="100"/>
      <c r="D2021" s="68"/>
      <c r="BO2021" s="154" t="s">
        <v>2276</v>
      </c>
      <c r="BP2021" s="154" t="s">
        <v>3512</v>
      </c>
      <c r="BQ2021" s="110" t="s">
        <v>5440</v>
      </c>
      <c r="BR2021" s="110" t="s">
        <v>5440</v>
      </c>
      <c r="BS2021" s="110" t="s">
        <v>5440</v>
      </c>
      <c r="BT2021" s="110" t="s">
        <v>5440</v>
      </c>
      <c r="BU2021" s="110" t="s">
        <v>5440</v>
      </c>
      <c r="BV2021" s="110" t="s">
        <v>5440</v>
      </c>
      <c r="BW2021" s="110" t="s">
        <v>5832</v>
      </c>
      <c r="BX2021" s="110" t="s">
        <v>14</v>
      </c>
      <c r="BY2021" s="110" t="e">
        <f>VLOOKUP(BO2021,#REF!,10,0)</f>
        <v>#REF!</v>
      </c>
      <c r="BZ2021" s="110"/>
    </row>
    <row r="2022" spans="1:78" x14ac:dyDescent="0.2">
      <c r="A2022" s="153"/>
      <c r="B2022" s="153"/>
      <c r="C2022" s="100"/>
      <c r="D2022" s="68"/>
      <c r="BO2022" s="154" t="s">
        <v>3431</v>
      </c>
      <c r="BP2022" s="154" t="s">
        <v>3512</v>
      </c>
      <c r="BQ2022" s="110" t="s">
        <v>5440</v>
      </c>
      <c r="BR2022" s="110" t="s">
        <v>5440</v>
      </c>
      <c r="BS2022" s="110" t="s">
        <v>5440</v>
      </c>
      <c r="BT2022" s="110" t="s">
        <v>5440</v>
      </c>
      <c r="BU2022" s="110" t="s">
        <v>5440</v>
      </c>
      <c r="BV2022" s="110" t="s">
        <v>5440</v>
      </c>
      <c r="BW2022" s="110" t="s">
        <v>5832</v>
      </c>
      <c r="BX2022" s="110" t="s">
        <v>14</v>
      </c>
      <c r="BY2022" s="110" t="e">
        <f>VLOOKUP(BO2022,#REF!,10,0)</f>
        <v>#REF!</v>
      </c>
      <c r="BZ2022" s="110"/>
    </row>
    <row r="2023" spans="1:78" x14ac:dyDescent="0.2">
      <c r="A2023" s="153"/>
      <c r="B2023" s="153"/>
      <c r="C2023" s="100"/>
      <c r="D2023" s="68"/>
      <c r="BO2023" s="154" t="s">
        <v>6745</v>
      </c>
      <c r="BP2023" s="154" t="s">
        <v>5832</v>
      </c>
      <c r="BQ2023" s="110" t="s">
        <v>5832</v>
      </c>
      <c r="BR2023" s="110" t="s">
        <v>5440</v>
      </c>
      <c r="BS2023" s="110" t="s">
        <v>5440</v>
      </c>
      <c r="BT2023" s="110" t="s">
        <v>5440</v>
      </c>
      <c r="BU2023" s="110" t="s">
        <v>5440</v>
      </c>
      <c r="BV2023" s="110" t="s">
        <v>5440</v>
      </c>
      <c r="BW2023" s="110" t="s">
        <v>5440</v>
      </c>
      <c r="BX2023" s="110" t="s">
        <v>14</v>
      </c>
      <c r="BY2023" s="110" t="e">
        <f>VLOOKUP(BO2023,#REF!,10,0)</f>
        <v>#REF!</v>
      </c>
      <c r="BZ2023" s="110"/>
    </row>
    <row r="2024" spans="1:78" x14ac:dyDescent="0.2">
      <c r="A2024" s="153"/>
      <c r="B2024" s="153"/>
      <c r="C2024" s="100"/>
      <c r="D2024" s="68"/>
      <c r="BO2024" s="154" t="s">
        <v>6746</v>
      </c>
      <c r="BP2024" s="154" t="s">
        <v>3512</v>
      </c>
      <c r="BQ2024" s="110" t="s">
        <v>5440</v>
      </c>
      <c r="BR2024" s="110" t="s">
        <v>5440</v>
      </c>
      <c r="BS2024" s="110" t="s">
        <v>5440</v>
      </c>
      <c r="BT2024" s="110" t="s">
        <v>5440</v>
      </c>
      <c r="BU2024" s="110" t="s">
        <v>5440</v>
      </c>
      <c r="BV2024" s="110" t="s">
        <v>5440</v>
      </c>
      <c r="BW2024" s="110" t="s">
        <v>5832</v>
      </c>
      <c r="BX2024" s="110" t="s">
        <v>14</v>
      </c>
      <c r="BY2024" s="110" t="e">
        <f>VLOOKUP(BO2024,#REF!,10,0)</f>
        <v>#REF!</v>
      </c>
      <c r="BZ2024" s="110"/>
    </row>
    <row r="2025" spans="1:78" x14ac:dyDescent="0.2">
      <c r="A2025" s="153"/>
      <c r="B2025" s="153"/>
      <c r="C2025" s="100"/>
      <c r="D2025" s="68"/>
      <c r="BO2025" s="154" t="s">
        <v>6747</v>
      </c>
      <c r="BP2025" s="154" t="s">
        <v>3512</v>
      </c>
      <c r="BQ2025" s="110" t="s">
        <v>5440</v>
      </c>
      <c r="BR2025" s="110" t="s">
        <v>5440</v>
      </c>
      <c r="BS2025" s="110" t="s">
        <v>5440</v>
      </c>
      <c r="BT2025" s="110" t="s">
        <v>5440</v>
      </c>
      <c r="BU2025" s="110" t="s">
        <v>5440</v>
      </c>
      <c r="BV2025" s="110" t="s">
        <v>5440</v>
      </c>
      <c r="BW2025" s="110" t="s">
        <v>5832</v>
      </c>
      <c r="BX2025" s="110" t="s">
        <v>14</v>
      </c>
      <c r="BY2025" s="110" t="e">
        <f>VLOOKUP(BO2025,#REF!,10,0)</f>
        <v>#REF!</v>
      </c>
      <c r="BZ2025" s="110"/>
    </row>
    <row r="2026" spans="1:78" x14ac:dyDescent="0.2">
      <c r="A2026" s="153"/>
      <c r="B2026" s="153"/>
      <c r="C2026" s="100"/>
      <c r="D2026" s="68"/>
      <c r="BO2026" s="154" t="s">
        <v>6748</v>
      </c>
      <c r="BP2026" s="154" t="s">
        <v>3512</v>
      </c>
      <c r="BQ2026" s="110" t="s">
        <v>5440</v>
      </c>
      <c r="BR2026" s="110" t="s">
        <v>5440</v>
      </c>
      <c r="BS2026" s="110" t="s">
        <v>5440</v>
      </c>
      <c r="BT2026" s="110" t="s">
        <v>5440</v>
      </c>
      <c r="BU2026" s="110" t="s">
        <v>5440</v>
      </c>
      <c r="BV2026" s="110" t="s">
        <v>5440</v>
      </c>
      <c r="BW2026" s="110" t="s">
        <v>5832</v>
      </c>
      <c r="BX2026" s="110" t="s">
        <v>14</v>
      </c>
      <c r="BY2026" s="110" t="e">
        <f>VLOOKUP(BO2026,#REF!,10,0)</f>
        <v>#REF!</v>
      </c>
      <c r="BZ2026" s="110"/>
    </row>
    <row r="2027" spans="1:78" x14ac:dyDescent="0.2">
      <c r="A2027" s="153"/>
      <c r="B2027" s="153"/>
      <c r="C2027" s="100"/>
      <c r="D2027" s="68"/>
      <c r="BO2027" s="154" t="s">
        <v>6749</v>
      </c>
      <c r="BP2027" s="154" t="s">
        <v>3512</v>
      </c>
      <c r="BQ2027" s="110" t="s">
        <v>5440</v>
      </c>
      <c r="BR2027" s="110" t="s">
        <v>5440</v>
      </c>
      <c r="BS2027" s="110" t="s">
        <v>5440</v>
      </c>
      <c r="BT2027" s="110" t="s">
        <v>5440</v>
      </c>
      <c r="BU2027" s="110" t="s">
        <v>5440</v>
      </c>
      <c r="BV2027" s="110" t="s">
        <v>5440</v>
      </c>
      <c r="BW2027" s="110" t="s">
        <v>5832</v>
      </c>
      <c r="BX2027" s="110" t="s">
        <v>14</v>
      </c>
      <c r="BY2027" s="110" t="e">
        <f>VLOOKUP(BO2027,#REF!,10,0)</f>
        <v>#REF!</v>
      </c>
      <c r="BZ2027" s="110"/>
    </row>
    <row r="2028" spans="1:78" x14ac:dyDescent="0.2">
      <c r="A2028" s="153"/>
      <c r="B2028" s="153"/>
      <c r="C2028" s="100"/>
      <c r="D2028" s="68"/>
      <c r="BO2028" s="154" t="s">
        <v>6750</v>
      </c>
      <c r="BP2028" s="154" t="s">
        <v>3512</v>
      </c>
      <c r="BQ2028" s="110" t="s">
        <v>5440</v>
      </c>
      <c r="BR2028" s="110" t="s">
        <v>5440</v>
      </c>
      <c r="BS2028" s="110" t="s">
        <v>5440</v>
      </c>
      <c r="BT2028" s="110" t="s">
        <v>5440</v>
      </c>
      <c r="BU2028" s="110" t="s">
        <v>5440</v>
      </c>
      <c r="BV2028" s="110" t="s">
        <v>5440</v>
      </c>
      <c r="BW2028" s="110" t="s">
        <v>5832</v>
      </c>
      <c r="BX2028" s="110" t="s">
        <v>14</v>
      </c>
      <c r="BY2028" s="110" t="e">
        <f>VLOOKUP(BO2028,#REF!,10,0)</f>
        <v>#REF!</v>
      </c>
      <c r="BZ2028" s="110"/>
    </row>
    <row r="2029" spans="1:78" x14ac:dyDescent="0.2">
      <c r="A2029" s="153"/>
      <c r="B2029" s="153"/>
      <c r="C2029" s="100"/>
      <c r="D2029" s="68"/>
      <c r="BO2029" s="154" t="s">
        <v>481</v>
      </c>
      <c r="BP2029" s="154" t="s">
        <v>3512</v>
      </c>
      <c r="BQ2029" s="110" t="s">
        <v>5440</v>
      </c>
      <c r="BR2029" s="110" t="s">
        <v>5440</v>
      </c>
      <c r="BS2029" s="110" t="s">
        <v>5440</v>
      </c>
      <c r="BT2029" s="110" t="s">
        <v>5440</v>
      </c>
      <c r="BU2029" s="110" t="s">
        <v>5440</v>
      </c>
      <c r="BV2029" s="110" t="s">
        <v>5440</v>
      </c>
      <c r="BW2029" s="110" t="s">
        <v>5832</v>
      </c>
      <c r="BX2029" s="110" t="s">
        <v>14</v>
      </c>
      <c r="BY2029" s="110" t="e">
        <f>VLOOKUP(BO2029,#REF!,10,0)</f>
        <v>#REF!</v>
      </c>
      <c r="BZ2029" s="110"/>
    </row>
    <row r="2030" spans="1:78" x14ac:dyDescent="0.2">
      <c r="A2030" s="153"/>
      <c r="B2030" s="153"/>
      <c r="C2030" s="100"/>
      <c r="D2030" s="68"/>
      <c r="BO2030" s="154" t="s">
        <v>2543</v>
      </c>
      <c r="BP2030" s="154" t="s">
        <v>3512</v>
      </c>
      <c r="BQ2030" s="110" t="s">
        <v>5440</v>
      </c>
      <c r="BR2030" s="110" t="s">
        <v>5440</v>
      </c>
      <c r="BS2030" s="110" t="s">
        <v>5440</v>
      </c>
      <c r="BT2030" s="110" t="s">
        <v>5440</v>
      </c>
      <c r="BU2030" s="110" t="s">
        <v>5440</v>
      </c>
      <c r="BV2030" s="110" t="s">
        <v>5440</v>
      </c>
      <c r="BW2030" s="110" t="s">
        <v>5832</v>
      </c>
      <c r="BX2030" s="110" t="s">
        <v>14</v>
      </c>
      <c r="BY2030" s="110" t="e">
        <f>VLOOKUP(BO2030,#REF!,10,0)</f>
        <v>#REF!</v>
      </c>
      <c r="BZ2030" s="110"/>
    </row>
    <row r="2031" spans="1:78" x14ac:dyDescent="0.2">
      <c r="A2031" s="153"/>
      <c r="B2031" s="153"/>
      <c r="C2031" s="100"/>
      <c r="D2031" s="68"/>
      <c r="BO2031" s="154" t="s">
        <v>6751</v>
      </c>
      <c r="BP2031" s="154" t="s">
        <v>3512</v>
      </c>
      <c r="BQ2031" s="110" t="s">
        <v>5440</v>
      </c>
      <c r="BR2031" s="110" t="s">
        <v>5440</v>
      </c>
      <c r="BS2031" s="110" t="s">
        <v>5440</v>
      </c>
      <c r="BT2031" s="110" t="s">
        <v>5440</v>
      </c>
      <c r="BU2031" s="110" t="s">
        <v>5440</v>
      </c>
      <c r="BV2031" s="110" t="s">
        <v>5440</v>
      </c>
      <c r="BW2031" s="110" t="s">
        <v>5832</v>
      </c>
      <c r="BX2031" s="110" t="s">
        <v>14</v>
      </c>
      <c r="BY2031" s="110" t="e">
        <f>VLOOKUP(BO2031,#REF!,10,0)</f>
        <v>#REF!</v>
      </c>
      <c r="BZ2031" s="110"/>
    </row>
    <row r="2032" spans="1:78" x14ac:dyDescent="0.2">
      <c r="A2032" s="153"/>
      <c r="B2032" s="153"/>
      <c r="C2032" s="100"/>
      <c r="D2032" s="68"/>
      <c r="BO2032" s="154" t="s">
        <v>6034</v>
      </c>
      <c r="BP2032" s="154" t="s">
        <v>3512</v>
      </c>
      <c r="BQ2032" s="110" t="s">
        <v>5440</v>
      </c>
      <c r="BR2032" s="110" t="s">
        <v>5832</v>
      </c>
      <c r="BS2032" s="110" t="s">
        <v>5440</v>
      </c>
      <c r="BT2032" s="110" t="s">
        <v>5440</v>
      </c>
      <c r="BU2032" s="110" t="s">
        <v>5440</v>
      </c>
      <c r="BV2032" s="110" t="s">
        <v>5440</v>
      </c>
      <c r="BW2032" s="110" t="s">
        <v>5440</v>
      </c>
      <c r="BX2032" s="110" t="s">
        <v>14</v>
      </c>
      <c r="BY2032" s="110" t="e">
        <f>VLOOKUP(BO2032,#REF!,10,0)</f>
        <v>#REF!</v>
      </c>
      <c r="BZ2032" s="110"/>
    </row>
    <row r="2033" spans="1:78" x14ac:dyDescent="0.2">
      <c r="A2033" s="153"/>
      <c r="B2033" s="153"/>
      <c r="C2033" s="100"/>
      <c r="D2033" s="68"/>
      <c r="BO2033" s="154" t="s">
        <v>6752</v>
      </c>
      <c r="BP2033" s="154" t="s">
        <v>3512</v>
      </c>
      <c r="BQ2033" s="110" t="s">
        <v>5440</v>
      </c>
      <c r="BR2033" s="110" t="s">
        <v>5440</v>
      </c>
      <c r="BS2033" s="110" t="s">
        <v>5440</v>
      </c>
      <c r="BT2033" s="110" t="s">
        <v>5440</v>
      </c>
      <c r="BU2033" s="110" t="s">
        <v>5440</v>
      </c>
      <c r="BV2033" s="110" t="s">
        <v>5440</v>
      </c>
      <c r="BW2033" s="110" t="s">
        <v>5832</v>
      </c>
      <c r="BX2033" s="110" t="s">
        <v>14</v>
      </c>
      <c r="BY2033" s="110" t="e">
        <f>VLOOKUP(BO2033,#REF!,10,0)</f>
        <v>#REF!</v>
      </c>
      <c r="BZ2033" s="110"/>
    </row>
    <row r="2034" spans="1:78" x14ac:dyDescent="0.2">
      <c r="A2034" s="153"/>
      <c r="B2034" s="153"/>
      <c r="C2034" s="100"/>
      <c r="D2034" s="68"/>
      <c r="BO2034" s="154" t="s">
        <v>2710</v>
      </c>
      <c r="BP2034" s="154" t="s">
        <v>3512</v>
      </c>
      <c r="BQ2034" s="110" t="s">
        <v>5440</v>
      </c>
      <c r="BR2034" s="110" t="s">
        <v>5440</v>
      </c>
      <c r="BS2034" s="110" t="s">
        <v>5440</v>
      </c>
      <c r="BT2034" s="110" t="s">
        <v>5440</v>
      </c>
      <c r="BU2034" s="110" t="s">
        <v>5440</v>
      </c>
      <c r="BV2034" s="110" t="s">
        <v>5440</v>
      </c>
      <c r="BW2034" s="110" t="s">
        <v>5832</v>
      </c>
      <c r="BX2034" s="110" t="s">
        <v>14</v>
      </c>
      <c r="BY2034" s="110" t="e">
        <f>VLOOKUP(BO2034,#REF!,10,0)</f>
        <v>#REF!</v>
      </c>
      <c r="BZ2034" s="110"/>
    </row>
    <row r="2035" spans="1:78" x14ac:dyDescent="0.2">
      <c r="A2035" s="153"/>
      <c r="B2035" s="153"/>
      <c r="C2035" s="100"/>
      <c r="D2035" s="68"/>
      <c r="BO2035" s="154" t="s">
        <v>913</v>
      </c>
      <c r="BP2035" s="154" t="s">
        <v>3512</v>
      </c>
      <c r="BQ2035" s="110" t="s">
        <v>5440</v>
      </c>
      <c r="BR2035" s="110" t="s">
        <v>5440</v>
      </c>
      <c r="BS2035" s="110" t="s">
        <v>5440</v>
      </c>
      <c r="BT2035" s="110" t="s">
        <v>5440</v>
      </c>
      <c r="BU2035" s="110" t="s">
        <v>5440</v>
      </c>
      <c r="BV2035" s="110" t="s">
        <v>5440</v>
      </c>
      <c r="BW2035" s="110" t="s">
        <v>5832</v>
      </c>
      <c r="BX2035" s="110" t="s">
        <v>14</v>
      </c>
      <c r="BY2035" s="110" t="e">
        <f>VLOOKUP(BO2035,#REF!,10,0)</f>
        <v>#REF!</v>
      </c>
      <c r="BZ2035" s="110"/>
    </row>
    <row r="2036" spans="1:78" x14ac:dyDescent="0.2">
      <c r="A2036" s="153"/>
      <c r="B2036" s="153"/>
      <c r="C2036" s="100"/>
      <c r="D2036" s="68"/>
      <c r="BO2036" s="154" t="s">
        <v>1597</v>
      </c>
      <c r="BP2036" s="154" t="s">
        <v>3512</v>
      </c>
      <c r="BQ2036" s="110" t="s">
        <v>5440</v>
      </c>
      <c r="BR2036" s="110" t="s">
        <v>5440</v>
      </c>
      <c r="BS2036" s="110" t="s">
        <v>5440</v>
      </c>
      <c r="BT2036" s="110" t="s">
        <v>5440</v>
      </c>
      <c r="BU2036" s="110" t="s">
        <v>5440</v>
      </c>
      <c r="BV2036" s="110" t="s">
        <v>5440</v>
      </c>
      <c r="BW2036" s="110" t="s">
        <v>5832</v>
      </c>
      <c r="BX2036" s="110" t="s">
        <v>14</v>
      </c>
      <c r="BY2036" s="110" t="e">
        <f>VLOOKUP(BO2036,#REF!,10,0)</f>
        <v>#REF!</v>
      </c>
      <c r="BZ2036" s="110"/>
    </row>
    <row r="2037" spans="1:78" x14ac:dyDescent="0.2">
      <c r="A2037" s="153"/>
      <c r="B2037" s="153"/>
      <c r="C2037" s="100"/>
      <c r="D2037" s="68"/>
      <c r="BO2037" s="154" t="s">
        <v>6035</v>
      </c>
      <c r="BP2037" s="154" t="s">
        <v>3512</v>
      </c>
      <c r="BQ2037" s="110" t="s">
        <v>5440</v>
      </c>
      <c r="BR2037" s="110" t="s">
        <v>5832</v>
      </c>
      <c r="BS2037" s="110" t="s">
        <v>5440</v>
      </c>
      <c r="BT2037" s="110" t="s">
        <v>5440</v>
      </c>
      <c r="BU2037" s="110" t="s">
        <v>5440</v>
      </c>
      <c r="BV2037" s="110" t="s">
        <v>5440</v>
      </c>
      <c r="BW2037" s="110" t="s">
        <v>5440</v>
      </c>
      <c r="BX2037" s="110" t="s">
        <v>14</v>
      </c>
      <c r="BY2037" s="110" t="e">
        <f>VLOOKUP(BO2037,#REF!,10,0)</f>
        <v>#REF!</v>
      </c>
      <c r="BZ2037" s="110"/>
    </row>
    <row r="2038" spans="1:78" x14ac:dyDescent="0.2">
      <c r="A2038" s="153"/>
      <c r="B2038" s="153"/>
      <c r="C2038" s="100"/>
      <c r="D2038" s="68"/>
      <c r="BO2038" s="154" t="s">
        <v>2535</v>
      </c>
      <c r="BP2038" s="154" t="s">
        <v>3512</v>
      </c>
      <c r="BQ2038" s="110" t="s">
        <v>5440</v>
      </c>
      <c r="BR2038" s="110" t="s">
        <v>5440</v>
      </c>
      <c r="BS2038" s="110" t="s">
        <v>5440</v>
      </c>
      <c r="BT2038" s="110" t="s">
        <v>5440</v>
      </c>
      <c r="BU2038" s="110" t="s">
        <v>5440</v>
      </c>
      <c r="BV2038" s="110" t="s">
        <v>5440</v>
      </c>
      <c r="BW2038" s="110" t="s">
        <v>5832</v>
      </c>
      <c r="BX2038" s="110" t="s">
        <v>14</v>
      </c>
      <c r="BY2038" s="110" t="e">
        <f>VLOOKUP(BO2038,#REF!,10,0)</f>
        <v>#REF!</v>
      </c>
      <c r="BZ2038" s="110"/>
    </row>
    <row r="2039" spans="1:78" x14ac:dyDescent="0.2">
      <c r="A2039" s="153"/>
      <c r="B2039" s="153"/>
      <c r="C2039" s="100"/>
      <c r="D2039" s="68"/>
      <c r="BO2039" s="154" t="s">
        <v>4161</v>
      </c>
      <c r="BP2039" s="154" t="s">
        <v>3512</v>
      </c>
      <c r="BQ2039" s="110" t="s">
        <v>5440</v>
      </c>
      <c r="BR2039" s="110" t="s">
        <v>5440</v>
      </c>
      <c r="BS2039" s="110" t="s">
        <v>5440</v>
      </c>
      <c r="BT2039" s="110" t="s">
        <v>5440</v>
      </c>
      <c r="BU2039" s="110" t="s">
        <v>5440</v>
      </c>
      <c r="BV2039" s="110" t="s">
        <v>5440</v>
      </c>
      <c r="BW2039" s="110" t="s">
        <v>5832</v>
      </c>
      <c r="BX2039" s="110" t="s">
        <v>14</v>
      </c>
      <c r="BY2039" s="110" t="e">
        <f>VLOOKUP(BO2039,#REF!,10,0)</f>
        <v>#REF!</v>
      </c>
      <c r="BZ2039" s="110"/>
    </row>
    <row r="2040" spans="1:78" x14ac:dyDescent="0.2">
      <c r="A2040" s="153"/>
      <c r="B2040" s="153"/>
      <c r="C2040" s="100"/>
      <c r="D2040" s="68"/>
      <c r="BO2040" s="154" t="s">
        <v>1467</v>
      </c>
      <c r="BP2040" s="154" t="s">
        <v>3512</v>
      </c>
      <c r="BQ2040" s="110" t="s">
        <v>5440</v>
      </c>
      <c r="BR2040" s="110" t="s">
        <v>5440</v>
      </c>
      <c r="BS2040" s="110" t="s">
        <v>5440</v>
      </c>
      <c r="BT2040" s="110" t="s">
        <v>5440</v>
      </c>
      <c r="BU2040" s="110" t="s">
        <v>5440</v>
      </c>
      <c r="BV2040" s="110" t="s">
        <v>5440</v>
      </c>
      <c r="BW2040" s="110" t="s">
        <v>5832</v>
      </c>
      <c r="BX2040" s="110" t="s">
        <v>14</v>
      </c>
      <c r="BY2040" s="110" t="e">
        <f>VLOOKUP(BO2040,#REF!,10,0)</f>
        <v>#REF!</v>
      </c>
      <c r="BZ2040" s="110"/>
    </row>
    <row r="2041" spans="1:78" x14ac:dyDescent="0.2">
      <c r="A2041" s="153"/>
      <c r="B2041" s="153"/>
      <c r="C2041" s="100"/>
      <c r="D2041" s="68"/>
      <c r="BO2041" s="154" t="s">
        <v>738</v>
      </c>
      <c r="BP2041" s="154" t="s">
        <v>3512</v>
      </c>
      <c r="BQ2041" s="110" t="s">
        <v>5440</v>
      </c>
      <c r="BR2041" s="110" t="s">
        <v>5440</v>
      </c>
      <c r="BS2041" s="110" t="s">
        <v>5440</v>
      </c>
      <c r="BT2041" s="110" t="s">
        <v>5440</v>
      </c>
      <c r="BU2041" s="110" t="s">
        <v>5440</v>
      </c>
      <c r="BV2041" s="110" t="s">
        <v>5440</v>
      </c>
      <c r="BW2041" s="110" t="s">
        <v>5832</v>
      </c>
      <c r="BX2041" s="110" t="s">
        <v>14</v>
      </c>
      <c r="BY2041" s="110" t="e">
        <f>VLOOKUP(BO2041,#REF!,10,0)</f>
        <v>#REF!</v>
      </c>
      <c r="BZ2041" s="110"/>
    </row>
    <row r="2042" spans="1:78" x14ac:dyDescent="0.2">
      <c r="A2042" s="153"/>
      <c r="B2042" s="153"/>
      <c r="C2042" s="100"/>
      <c r="D2042" s="68"/>
      <c r="BO2042" s="154" t="s">
        <v>2749</v>
      </c>
      <c r="BP2042" s="154" t="s">
        <v>3512</v>
      </c>
      <c r="BQ2042" s="110" t="s">
        <v>5440</v>
      </c>
      <c r="BR2042" s="110" t="s">
        <v>5440</v>
      </c>
      <c r="BS2042" s="110" t="s">
        <v>5440</v>
      </c>
      <c r="BT2042" s="110" t="s">
        <v>5440</v>
      </c>
      <c r="BU2042" s="110" t="s">
        <v>5440</v>
      </c>
      <c r="BV2042" s="110" t="s">
        <v>5440</v>
      </c>
      <c r="BW2042" s="110" t="s">
        <v>5832</v>
      </c>
      <c r="BX2042" s="110" t="s">
        <v>14</v>
      </c>
      <c r="BY2042" s="110" t="e">
        <f>VLOOKUP(BO2042,#REF!,10,0)</f>
        <v>#REF!</v>
      </c>
      <c r="BZ2042" s="110"/>
    </row>
    <row r="2043" spans="1:78" x14ac:dyDescent="0.2">
      <c r="A2043" s="153"/>
      <c r="B2043" s="153"/>
      <c r="C2043" s="100"/>
      <c r="D2043" s="68"/>
      <c r="BO2043" s="154" t="s">
        <v>6753</v>
      </c>
      <c r="BP2043" s="154" t="s">
        <v>3512</v>
      </c>
      <c r="BQ2043" s="110" t="s">
        <v>5440</v>
      </c>
      <c r="BR2043" s="110" t="s">
        <v>5440</v>
      </c>
      <c r="BS2043" s="110" t="s">
        <v>5440</v>
      </c>
      <c r="BT2043" s="110" t="s">
        <v>5440</v>
      </c>
      <c r="BU2043" s="110" t="s">
        <v>5440</v>
      </c>
      <c r="BV2043" s="110" t="s">
        <v>5440</v>
      </c>
      <c r="BW2043" s="110" t="s">
        <v>5832</v>
      </c>
      <c r="BX2043" s="110" t="s">
        <v>14</v>
      </c>
      <c r="BY2043" s="110" t="e">
        <f>VLOOKUP(BO2043,#REF!,10,0)</f>
        <v>#REF!</v>
      </c>
      <c r="BZ2043" s="110"/>
    </row>
    <row r="2044" spans="1:78" x14ac:dyDescent="0.2">
      <c r="A2044" s="153"/>
      <c r="B2044" s="153"/>
      <c r="C2044" s="100"/>
      <c r="D2044" s="68"/>
      <c r="BO2044" s="154" t="s">
        <v>1599</v>
      </c>
      <c r="BP2044" s="154" t="s">
        <v>3512</v>
      </c>
      <c r="BQ2044" s="110" t="s">
        <v>5440</v>
      </c>
      <c r="BR2044" s="110" t="s">
        <v>5440</v>
      </c>
      <c r="BS2044" s="110" t="s">
        <v>5440</v>
      </c>
      <c r="BT2044" s="110" t="s">
        <v>5440</v>
      </c>
      <c r="BU2044" s="110" t="s">
        <v>5440</v>
      </c>
      <c r="BV2044" s="110" t="s">
        <v>5440</v>
      </c>
      <c r="BW2044" s="110" t="s">
        <v>5832</v>
      </c>
      <c r="BX2044" s="110" t="s">
        <v>14</v>
      </c>
      <c r="BY2044" s="110" t="e">
        <f>VLOOKUP(BO2044,#REF!,10,0)</f>
        <v>#REF!</v>
      </c>
      <c r="BZ2044" s="110"/>
    </row>
    <row r="2045" spans="1:78" x14ac:dyDescent="0.2">
      <c r="A2045" s="153"/>
      <c r="B2045" s="153"/>
      <c r="C2045" s="100"/>
      <c r="D2045" s="68"/>
      <c r="BO2045" s="154" t="s">
        <v>2279</v>
      </c>
      <c r="BP2045" s="154" t="s">
        <v>3512</v>
      </c>
      <c r="BQ2045" s="110" t="s">
        <v>5440</v>
      </c>
      <c r="BR2045" s="110" t="s">
        <v>5440</v>
      </c>
      <c r="BS2045" s="110" t="s">
        <v>5440</v>
      </c>
      <c r="BT2045" s="110" t="s">
        <v>5440</v>
      </c>
      <c r="BU2045" s="110" t="s">
        <v>5440</v>
      </c>
      <c r="BV2045" s="110" t="s">
        <v>5440</v>
      </c>
      <c r="BW2045" s="110" t="s">
        <v>5832</v>
      </c>
      <c r="BX2045" s="110" t="s">
        <v>14</v>
      </c>
      <c r="BY2045" s="110" t="e">
        <f>VLOOKUP(BO2045,#REF!,10,0)</f>
        <v>#REF!</v>
      </c>
      <c r="BZ2045" s="110"/>
    </row>
    <row r="2046" spans="1:78" x14ac:dyDescent="0.2">
      <c r="A2046" s="153"/>
      <c r="B2046" s="153"/>
      <c r="C2046" s="100"/>
      <c r="D2046" s="68"/>
      <c r="BO2046" s="154" t="s">
        <v>6036</v>
      </c>
      <c r="BP2046" s="154" t="s">
        <v>3512</v>
      </c>
      <c r="BQ2046" s="110" t="s">
        <v>5440</v>
      </c>
      <c r="BR2046" s="110" t="s">
        <v>5832</v>
      </c>
      <c r="BS2046" s="110" t="s">
        <v>5440</v>
      </c>
      <c r="BT2046" s="110" t="s">
        <v>5440</v>
      </c>
      <c r="BU2046" s="110" t="s">
        <v>5440</v>
      </c>
      <c r="BV2046" s="110" t="s">
        <v>5440</v>
      </c>
      <c r="BW2046" s="110" t="s">
        <v>5440</v>
      </c>
      <c r="BX2046" s="110" t="s">
        <v>14</v>
      </c>
      <c r="BY2046" s="110" t="e">
        <f>VLOOKUP(BO2046,#REF!,10,0)</f>
        <v>#REF!</v>
      </c>
      <c r="BZ2046" s="110"/>
    </row>
    <row r="2047" spans="1:78" x14ac:dyDescent="0.2">
      <c r="A2047" s="153"/>
      <c r="B2047" s="153"/>
      <c r="C2047" s="100"/>
      <c r="D2047" s="68"/>
      <c r="BO2047" s="154" t="s">
        <v>1601</v>
      </c>
      <c r="BP2047" s="154" t="s">
        <v>3512</v>
      </c>
      <c r="BQ2047" s="110" t="s">
        <v>5440</v>
      </c>
      <c r="BR2047" s="110" t="s">
        <v>5440</v>
      </c>
      <c r="BS2047" s="110" t="s">
        <v>5440</v>
      </c>
      <c r="BT2047" s="110" t="s">
        <v>5440</v>
      </c>
      <c r="BU2047" s="110" t="s">
        <v>5440</v>
      </c>
      <c r="BV2047" s="110" t="s">
        <v>5440</v>
      </c>
      <c r="BW2047" s="110" t="s">
        <v>5832</v>
      </c>
      <c r="BX2047" s="110" t="s">
        <v>14</v>
      </c>
      <c r="BY2047" s="110" t="e">
        <f>VLOOKUP(BO2047,#REF!,10,0)</f>
        <v>#REF!</v>
      </c>
      <c r="BZ2047" s="110"/>
    </row>
    <row r="2048" spans="1:78" x14ac:dyDescent="0.2">
      <c r="A2048" s="153"/>
      <c r="B2048" s="153"/>
      <c r="C2048" s="100"/>
      <c r="D2048" s="68"/>
      <c r="BO2048" s="154" t="s">
        <v>3040</v>
      </c>
      <c r="BP2048" s="154" t="s">
        <v>3512</v>
      </c>
      <c r="BQ2048" s="110" t="s">
        <v>5440</v>
      </c>
      <c r="BR2048" s="110" t="s">
        <v>5440</v>
      </c>
      <c r="BS2048" s="110" t="s">
        <v>5440</v>
      </c>
      <c r="BT2048" s="110" t="s">
        <v>5440</v>
      </c>
      <c r="BU2048" s="110" t="s">
        <v>5440</v>
      </c>
      <c r="BV2048" s="110" t="s">
        <v>5440</v>
      </c>
      <c r="BW2048" s="110" t="s">
        <v>5832</v>
      </c>
      <c r="BX2048" s="110" t="s">
        <v>14</v>
      </c>
      <c r="BY2048" s="110" t="e">
        <f>VLOOKUP(BO2048,#REF!,10,0)</f>
        <v>#REF!</v>
      </c>
      <c r="BZ2048" s="110"/>
    </row>
    <row r="2049" spans="1:78" x14ac:dyDescent="0.2">
      <c r="A2049" s="153"/>
      <c r="B2049" s="153"/>
      <c r="C2049" s="100"/>
      <c r="D2049" s="68"/>
      <c r="BO2049" s="154" t="s">
        <v>915</v>
      </c>
      <c r="BP2049" s="154" t="s">
        <v>3512</v>
      </c>
      <c r="BQ2049" s="110" t="s">
        <v>5440</v>
      </c>
      <c r="BR2049" s="110" t="s">
        <v>5440</v>
      </c>
      <c r="BS2049" s="110" t="s">
        <v>5440</v>
      </c>
      <c r="BT2049" s="110" t="s">
        <v>5440</v>
      </c>
      <c r="BU2049" s="110" t="s">
        <v>5440</v>
      </c>
      <c r="BV2049" s="110" t="s">
        <v>5440</v>
      </c>
      <c r="BW2049" s="110" t="s">
        <v>5832</v>
      </c>
      <c r="BX2049" s="110" t="s">
        <v>14</v>
      </c>
      <c r="BY2049" s="110" t="e">
        <f>VLOOKUP(BO2049,#REF!,10,0)</f>
        <v>#REF!</v>
      </c>
      <c r="BZ2049" s="110"/>
    </row>
    <row r="2050" spans="1:78" x14ac:dyDescent="0.2">
      <c r="A2050" s="153"/>
      <c r="B2050" s="153"/>
      <c r="C2050" s="100"/>
      <c r="D2050" s="68"/>
      <c r="BO2050" s="154" t="s">
        <v>6754</v>
      </c>
      <c r="BP2050" s="154" t="s">
        <v>3512</v>
      </c>
      <c r="BQ2050" s="110" t="s">
        <v>5440</v>
      </c>
      <c r="BR2050" s="110" t="s">
        <v>5440</v>
      </c>
      <c r="BS2050" s="110" t="s">
        <v>5832</v>
      </c>
      <c r="BT2050" s="110" t="s">
        <v>5440</v>
      </c>
      <c r="BU2050" s="110" t="s">
        <v>5440</v>
      </c>
      <c r="BV2050" s="110" t="s">
        <v>5440</v>
      </c>
      <c r="BW2050" s="110" t="s">
        <v>5832</v>
      </c>
      <c r="BX2050" s="110" t="s">
        <v>14</v>
      </c>
      <c r="BY2050" s="110" t="e">
        <f>VLOOKUP(BO2050,#REF!,10,0)</f>
        <v>#REF!</v>
      </c>
      <c r="BZ2050" s="110"/>
    </row>
    <row r="2051" spans="1:78" x14ac:dyDescent="0.2">
      <c r="A2051" s="153"/>
      <c r="B2051" s="153"/>
      <c r="C2051" s="100"/>
      <c r="D2051" s="68"/>
      <c r="BO2051" s="154" t="s">
        <v>1469</v>
      </c>
      <c r="BP2051" s="154" t="s">
        <v>3512</v>
      </c>
      <c r="BQ2051" s="110" t="s">
        <v>5440</v>
      </c>
      <c r="BR2051" s="110" t="s">
        <v>5440</v>
      </c>
      <c r="BS2051" s="110" t="s">
        <v>5440</v>
      </c>
      <c r="BT2051" s="110" t="s">
        <v>5440</v>
      </c>
      <c r="BU2051" s="110" t="s">
        <v>5440</v>
      </c>
      <c r="BV2051" s="110" t="s">
        <v>5440</v>
      </c>
      <c r="BW2051" s="110" t="s">
        <v>5832</v>
      </c>
      <c r="BX2051" s="110" t="s">
        <v>14</v>
      </c>
      <c r="BY2051" s="110" t="e">
        <f>VLOOKUP(BO2051,#REF!,10,0)</f>
        <v>#REF!</v>
      </c>
      <c r="BZ2051" s="110"/>
    </row>
    <row r="2052" spans="1:78" x14ac:dyDescent="0.2">
      <c r="A2052" s="153"/>
      <c r="B2052" s="153"/>
      <c r="C2052" s="100"/>
      <c r="D2052" s="68"/>
      <c r="BO2052" s="154" t="s">
        <v>6755</v>
      </c>
      <c r="BP2052" s="154" t="s">
        <v>3512</v>
      </c>
      <c r="BQ2052" s="110" t="s">
        <v>5440</v>
      </c>
      <c r="BR2052" s="110" t="s">
        <v>5440</v>
      </c>
      <c r="BS2052" s="110" t="s">
        <v>5440</v>
      </c>
      <c r="BT2052" s="110" t="s">
        <v>5440</v>
      </c>
      <c r="BU2052" s="110" t="s">
        <v>5440</v>
      </c>
      <c r="BV2052" s="110" t="s">
        <v>5440</v>
      </c>
      <c r="BW2052" s="110" t="s">
        <v>5832</v>
      </c>
      <c r="BX2052" s="110" t="s">
        <v>14</v>
      </c>
      <c r="BY2052" s="110" t="e">
        <f>VLOOKUP(BO2052,#REF!,10,0)</f>
        <v>#REF!</v>
      </c>
      <c r="BZ2052" s="110"/>
    </row>
    <row r="2053" spans="1:78" x14ac:dyDescent="0.2">
      <c r="A2053" s="153"/>
      <c r="B2053" s="153"/>
      <c r="C2053" s="100"/>
      <c r="D2053" s="68"/>
      <c r="BO2053" s="154" t="s">
        <v>2712</v>
      </c>
      <c r="BP2053" s="154" t="s">
        <v>3512</v>
      </c>
      <c r="BQ2053" s="110" t="s">
        <v>5440</v>
      </c>
      <c r="BR2053" s="110" t="s">
        <v>5440</v>
      </c>
      <c r="BS2053" s="110" t="s">
        <v>5440</v>
      </c>
      <c r="BT2053" s="110" t="s">
        <v>5440</v>
      </c>
      <c r="BU2053" s="110" t="s">
        <v>5440</v>
      </c>
      <c r="BV2053" s="110" t="s">
        <v>5440</v>
      </c>
      <c r="BW2053" s="110" t="s">
        <v>5832</v>
      </c>
      <c r="BX2053" s="110" t="s">
        <v>14</v>
      </c>
      <c r="BY2053" s="110" t="e">
        <f>VLOOKUP(BO2053,#REF!,10,0)</f>
        <v>#REF!</v>
      </c>
      <c r="BZ2053" s="110"/>
    </row>
    <row r="2054" spans="1:78" x14ac:dyDescent="0.2">
      <c r="A2054" s="153"/>
      <c r="B2054" s="153"/>
      <c r="C2054" s="100"/>
      <c r="D2054" s="68"/>
      <c r="BO2054" s="154" t="s">
        <v>1660</v>
      </c>
      <c r="BP2054" s="154" t="s">
        <v>3512</v>
      </c>
      <c r="BQ2054" s="110" t="s">
        <v>5440</v>
      </c>
      <c r="BR2054" s="110" t="s">
        <v>5440</v>
      </c>
      <c r="BS2054" s="110" t="s">
        <v>5440</v>
      </c>
      <c r="BT2054" s="110" t="s">
        <v>5440</v>
      </c>
      <c r="BU2054" s="110" t="s">
        <v>5440</v>
      </c>
      <c r="BV2054" s="110" t="s">
        <v>5440</v>
      </c>
      <c r="BW2054" s="110" t="s">
        <v>5832</v>
      </c>
      <c r="BX2054" s="110" t="s">
        <v>14</v>
      </c>
      <c r="BY2054" s="110" t="e">
        <f>VLOOKUP(BO2054,#REF!,10,0)</f>
        <v>#REF!</v>
      </c>
      <c r="BZ2054" s="110"/>
    </row>
    <row r="2055" spans="1:78" x14ac:dyDescent="0.2">
      <c r="A2055" s="153"/>
      <c r="B2055" s="153"/>
      <c r="C2055" s="100"/>
      <c r="D2055" s="68"/>
      <c r="BO2055" s="154" t="s">
        <v>1662</v>
      </c>
      <c r="BP2055" s="154" t="s">
        <v>3512</v>
      </c>
      <c r="BQ2055" s="110" t="s">
        <v>5440</v>
      </c>
      <c r="BR2055" s="110" t="s">
        <v>5440</v>
      </c>
      <c r="BS2055" s="110" t="s">
        <v>5440</v>
      </c>
      <c r="BT2055" s="110" t="s">
        <v>5440</v>
      </c>
      <c r="BU2055" s="110" t="s">
        <v>5440</v>
      </c>
      <c r="BV2055" s="110" t="s">
        <v>5440</v>
      </c>
      <c r="BW2055" s="110" t="s">
        <v>5832</v>
      </c>
      <c r="BX2055" s="110" t="s">
        <v>14</v>
      </c>
      <c r="BY2055" s="110" t="e">
        <f>VLOOKUP(BO2055,#REF!,10,0)</f>
        <v>#REF!</v>
      </c>
      <c r="BZ2055" s="110"/>
    </row>
    <row r="2056" spans="1:78" x14ac:dyDescent="0.2">
      <c r="A2056" s="153"/>
      <c r="B2056" s="153"/>
      <c r="C2056" s="100"/>
      <c r="D2056" s="68"/>
      <c r="BO2056" s="154" t="s">
        <v>6756</v>
      </c>
      <c r="BP2056" s="154" t="s">
        <v>3512</v>
      </c>
      <c r="BQ2056" s="110" t="s">
        <v>5440</v>
      </c>
      <c r="BR2056" s="110" t="s">
        <v>5440</v>
      </c>
      <c r="BS2056" s="110" t="s">
        <v>5832</v>
      </c>
      <c r="BT2056" s="110" t="s">
        <v>5440</v>
      </c>
      <c r="BU2056" s="110" t="s">
        <v>5440</v>
      </c>
      <c r="BV2056" s="110" t="s">
        <v>5440</v>
      </c>
      <c r="BW2056" s="110" t="s">
        <v>5832</v>
      </c>
      <c r="BX2056" s="110" t="s">
        <v>14</v>
      </c>
      <c r="BY2056" s="110" t="e">
        <f>VLOOKUP(BO2056,#REF!,10,0)</f>
        <v>#REF!</v>
      </c>
      <c r="BZ2056" s="110"/>
    </row>
    <row r="2057" spans="1:78" x14ac:dyDescent="0.2">
      <c r="A2057" s="153"/>
      <c r="B2057" s="153"/>
      <c r="C2057" s="100"/>
      <c r="D2057" s="68"/>
      <c r="BO2057" s="154" t="s">
        <v>6757</v>
      </c>
      <c r="BP2057" s="154" t="s">
        <v>3512</v>
      </c>
      <c r="BQ2057" s="110" t="s">
        <v>5440</v>
      </c>
      <c r="BR2057" s="110" t="s">
        <v>5440</v>
      </c>
      <c r="BS2057" s="110" t="s">
        <v>5832</v>
      </c>
      <c r="BT2057" s="110" t="s">
        <v>5440</v>
      </c>
      <c r="BU2057" s="110" t="s">
        <v>5440</v>
      </c>
      <c r="BV2057" s="110" t="s">
        <v>5440</v>
      </c>
      <c r="BW2057" s="110" t="s">
        <v>5832</v>
      </c>
      <c r="BX2057" s="110" t="s">
        <v>14</v>
      </c>
      <c r="BY2057" s="110" t="e">
        <f>VLOOKUP(BO2057,#REF!,10,0)</f>
        <v>#REF!</v>
      </c>
      <c r="BZ2057" s="110"/>
    </row>
    <row r="2058" spans="1:78" x14ac:dyDescent="0.2">
      <c r="A2058" s="153"/>
      <c r="B2058" s="153"/>
      <c r="C2058" s="100"/>
      <c r="D2058" s="68"/>
      <c r="BO2058" s="154" t="s">
        <v>1782</v>
      </c>
      <c r="BP2058" s="154" t="s">
        <v>3512</v>
      </c>
      <c r="BQ2058" s="110" t="s">
        <v>5440</v>
      </c>
      <c r="BR2058" s="110" t="s">
        <v>5440</v>
      </c>
      <c r="BS2058" s="110" t="s">
        <v>5440</v>
      </c>
      <c r="BT2058" s="110" t="s">
        <v>5440</v>
      </c>
      <c r="BU2058" s="110" t="s">
        <v>5440</v>
      </c>
      <c r="BV2058" s="110" t="s">
        <v>5440</v>
      </c>
      <c r="BW2058" s="110" t="s">
        <v>5832</v>
      </c>
      <c r="BX2058" s="110" t="s">
        <v>14</v>
      </c>
      <c r="BY2058" s="110" t="e">
        <f>VLOOKUP(BO2058,#REF!,10,0)</f>
        <v>#REF!</v>
      </c>
      <c r="BZ2058" s="110"/>
    </row>
    <row r="2059" spans="1:78" x14ac:dyDescent="0.2">
      <c r="A2059" s="153"/>
      <c r="B2059" s="153"/>
      <c r="C2059" s="100"/>
      <c r="D2059" s="68"/>
      <c r="BO2059" s="154" t="s">
        <v>950</v>
      </c>
      <c r="BP2059" s="154" t="s">
        <v>3512</v>
      </c>
      <c r="BQ2059" s="110" t="s">
        <v>5440</v>
      </c>
      <c r="BR2059" s="110" t="s">
        <v>5440</v>
      </c>
      <c r="BS2059" s="110" t="s">
        <v>5440</v>
      </c>
      <c r="BT2059" s="110" t="s">
        <v>5440</v>
      </c>
      <c r="BU2059" s="110" t="s">
        <v>5440</v>
      </c>
      <c r="BV2059" s="110" t="s">
        <v>5440</v>
      </c>
      <c r="BW2059" s="110" t="s">
        <v>5832</v>
      </c>
      <c r="BX2059" s="110" t="s">
        <v>14</v>
      </c>
      <c r="BY2059" s="110" t="e">
        <f>VLOOKUP(BO2059,#REF!,10,0)</f>
        <v>#REF!</v>
      </c>
      <c r="BZ2059" s="110"/>
    </row>
    <row r="2060" spans="1:78" x14ac:dyDescent="0.2">
      <c r="A2060" s="153"/>
      <c r="B2060" s="153"/>
      <c r="C2060" s="100"/>
      <c r="D2060" s="68"/>
      <c r="BO2060" s="154" t="s">
        <v>6758</v>
      </c>
      <c r="BP2060" s="154" t="s">
        <v>3512</v>
      </c>
      <c r="BQ2060" s="110" t="s">
        <v>5440</v>
      </c>
      <c r="BR2060" s="110" t="s">
        <v>5440</v>
      </c>
      <c r="BS2060" s="110" t="s">
        <v>5832</v>
      </c>
      <c r="BT2060" s="110" t="s">
        <v>5440</v>
      </c>
      <c r="BU2060" s="110" t="s">
        <v>5440</v>
      </c>
      <c r="BV2060" s="110" t="s">
        <v>5440</v>
      </c>
      <c r="BW2060" s="110" t="s">
        <v>5832</v>
      </c>
      <c r="BX2060" s="110" t="s">
        <v>14</v>
      </c>
      <c r="BY2060" s="110" t="e">
        <f>VLOOKUP(BO2060,#REF!,10,0)</f>
        <v>#REF!</v>
      </c>
      <c r="BZ2060" s="110"/>
    </row>
    <row r="2061" spans="1:78" x14ac:dyDescent="0.2">
      <c r="A2061" s="153"/>
      <c r="B2061" s="153"/>
      <c r="C2061" s="100"/>
      <c r="D2061" s="68"/>
      <c r="BO2061" s="154" t="s">
        <v>917</v>
      </c>
      <c r="BP2061" s="154" t="s">
        <v>3512</v>
      </c>
      <c r="BQ2061" s="110" t="s">
        <v>5440</v>
      </c>
      <c r="BR2061" s="110" t="s">
        <v>5440</v>
      </c>
      <c r="BS2061" s="110" t="s">
        <v>5832</v>
      </c>
      <c r="BT2061" s="110" t="s">
        <v>5440</v>
      </c>
      <c r="BU2061" s="110" t="s">
        <v>5440</v>
      </c>
      <c r="BV2061" s="110" t="s">
        <v>5440</v>
      </c>
      <c r="BW2061" s="110" t="s">
        <v>5832</v>
      </c>
      <c r="BX2061" s="110" t="s">
        <v>14</v>
      </c>
      <c r="BY2061" s="110" t="e">
        <f>VLOOKUP(BO2061,#REF!,10,0)</f>
        <v>#REF!</v>
      </c>
      <c r="BZ2061" s="110"/>
    </row>
    <row r="2062" spans="1:78" x14ac:dyDescent="0.2">
      <c r="A2062" s="153"/>
      <c r="B2062" s="153"/>
      <c r="C2062" s="100"/>
      <c r="D2062" s="68"/>
      <c r="BO2062" s="154" t="s">
        <v>1726</v>
      </c>
      <c r="BP2062" s="154" t="s">
        <v>3512</v>
      </c>
      <c r="BQ2062" s="110" t="s">
        <v>5440</v>
      </c>
      <c r="BR2062" s="110" t="s">
        <v>5440</v>
      </c>
      <c r="BS2062" s="110" t="s">
        <v>5440</v>
      </c>
      <c r="BT2062" s="110" t="s">
        <v>5440</v>
      </c>
      <c r="BU2062" s="110" t="s">
        <v>5440</v>
      </c>
      <c r="BV2062" s="110" t="s">
        <v>5440</v>
      </c>
      <c r="BW2062" s="110" t="s">
        <v>5832</v>
      </c>
      <c r="BX2062" s="110" t="s">
        <v>14</v>
      </c>
      <c r="BY2062" s="110" t="e">
        <f>VLOOKUP(BO2062,#REF!,10,0)</f>
        <v>#REF!</v>
      </c>
      <c r="BZ2062" s="110"/>
    </row>
    <row r="2063" spans="1:78" x14ac:dyDescent="0.2">
      <c r="A2063" s="153"/>
      <c r="B2063" s="153"/>
      <c r="C2063" s="100"/>
      <c r="D2063" s="68"/>
      <c r="BO2063" s="154" t="s">
        <v>6759</v>
      </c>
      <c r="BP2063" s="154" t="s">
        <v>5832</v>
      </c>
      <c r="BQ2063" s="110" t="s">
        <v>5440</v>
      </c>
      <c r="BR2063" s="110" t="s">
        <v>5440</v>
      </c>
      <c r="BS2063" s="110" t="s">
        <v>5440</v>
      </c>
      <c r="BT2063" s="110" t="s">
        <v>5440</v>
      </c>
      <c r="BU2063" s="110" t="s">
        <v>5440</v>
      </c>
      <c r="BV2063" s="110" t="s">
        <v>5440</v>
      </c>
      <c r="BW2063" s="110" t="s">
        <v>5832</v>
      </c>
      <c r="BX2063" s="110" t="s">
        <v>14</v>
      </c>
      <c r="BY2063" s="110" t="e">
        <f>VLOOKUP(BO2063,#REF!,10,0)</f>
        <v>#REF!</v>
      </c>
      <c r="BZ2063" s="110"/>
    </row>
    <row r="2064" spans="1:78" x14ac:dyDescent="0.2">
      <c r="A2064" s="153"/>
      <c r="B2064" s="153"/>
      <c r="C2064" s="100"/>
      <c r="D2064" s="68"/>
      <c r="BO2064" s="154" t="s">
        <v>3433</v>
      </c>
      <c r="BP2064" s="154" t="s">
        <v>3512</v>
      </c>
      <c r="BQ2064" s="110" t="s">
        <v>5440</v>
      </c>
      <c r="BR2064" s="110" t="s">
        <v>5440</v>
      </c>
      <c r="BS2064" s="110" t="s">
        <v>5440</v>
      </c>
      <c r="BT2064" s="110" t="s">
        <v>5440</v>
      </c>
      <c r="BU2064" s="110" t="s">
        <v>5440</v>
      </c>
      <c r="BV2064" s="110" t="s">
        <v>5440</v>
      </c>
      <c r="BW2064" s="110" t="s">
        <v>5832</v>
      </c>
      <c r="BX2064" s="110" t="s">
        <v>14</v>
      </c>
      <c r="BY2064" s="110" t="e">
        <f>VLOOKUP(BO2064,#REF!,10,0)</f>
        <v>#REF!</v>
      </c>
      <c r="BZ2064" s="110"/>
    </row>
    <row r="2065" spans="1:78" x14ac:dyDescent="0.2">
      <c r="A2065" s="153"/>
      <c r="B2065" s="153"/>
      <c r="C2065" s="100"/>
      <c r="D2065" s="68"/>
      <c r="BO2065" s="154" t="s">
        <v>6760</v>
      </c>
      <c r="BP2065" s="154" t="s">
        <v>5832</v>
      </c>
      <c r="BQ2065" s="110" t="s">
        <v>5832</v>
      </c>
      <c r="BR2065" s="110" t="s">
        <v>5440</v>
      </c>
      <c r="BS2065" s="110" t="s">
        <v>5440</v>
      </c>
      <c r="BT2065" s="110" t="s">
        <v>5440</v>
      </c>
      <c r="BU2065" s="110" t="s">
        <v>5440</v>
      </c>
      <c r="BV2065" s="110" t="s">
        <v>5440</v>
      </c>
      <c r="BW2065" s="110" t="s">
        <v>5440</v>
      </c>
      <c r="BX2065" s="110" t="s">
        <v>14</v>
      </c>
      <c r="BY2065" s="110" t="e">
        <f>VLOOKUP(BO2065,#REF!,10,0)</f>
        <v>#REF!</v>
      </c>
      <c r="BZ2065" s="110"/>
    </row>
    <row r="2066" spans="1:78" x14ac:dyDescent="0.2">
      <c r="A2066" s="153"/>
      <c r="B2066" s="153"/>
      <c r="C2066" s="100"/>
      <c r="D2066" s="68"/>
      <c r="BO2066" s="154" t="s">
        <v>4409</v>
      </c>
      <c r="BP2066" s="154" t="s">
        <v>3512</v>
      </c>
      <c r="BQ2066" s="110" t="s">
        <v>5440</v>
      </c>
      <c r="BR2066" s="110" t="s">
        <v>5440</v>
      </c>
      <c r="BS2066" s="110" t="s">
        <v>5440</v>
      </c>
      <c r="BT2066" s="110" t="s">
        <v>5440</v>
      </c>
      <c r="BU2066" s="110" t="s">
        <v>5440</v>
      </c>
      <c r="BV2066" s="110" t="s">
        <v>5440</v>
      </c>
      <c r="BW2066" s="110" t="s">
        <v>5832</v>
      </c>
      <c r="BX2066" s="110" t="s">
        <v>14</v>
      </c>
      <c r="BY2066" s="110" t="e">
        <f>VLOOKUP(BO2066,#REF!,10,0)</f>
        <v>#REF!</v>
      </c>
      <c r="BZ2066" s="110"/>
    </row>
    <row r="2067" spans="1:78" x14ac:dyDescent="0.2">
      <c r="A2067" s="153"/>
      <c r="B2067" s="153"/>
      <c r="C2067" s="100"/>
      <c r="D2067" s="68"/>
      <c r="BO2067" s="154" t="s">
        <v>6761</v>
      </c>
      <c r="BP2067" s="154" t="s">
        <v>3512</v>
      </c>
      <c r="BQ2067" s="110" t="s">
        <v>5440</v>
      </c>
      <c r="BR2067" s="110" t="s">
        <v>5440</v>
      </c>
      <c r="BS2067" s="110" t="s">
        <v>5832</v>
      </c>
      <c r="BT2067" s="110" t="s">
        <v>5440</v>
      </c>
      <c r="BU2067" s="110" t="s">
        <v>5440</v>
      </c>
      <c r="BV2067" s="110" t="s">
        <v>5440</v>
      </c>
      <c r="BW2067" s="110" t="s">
        <v>5832</v>
      </c>
      <c r="BX2067" s="110" t="s">
        <v>14</v>
      </c>
      <c r="BY2067" s="110" t="e">
        <f>VLOOKUP(BO2067,#REF!,10,0)</f>
        <v>#REF!</v>
      </c>
      <c r="BZ2067" s="110"/>
    </row>
    <row r="2068" spans="1:78" x14ac:dyDescent="0.2">
      <c r="A2068" s="153"/>
      <c r="B2068" s="153"/>
      <c r="C2068" s="100"/>
      <c r="D2068" s="68"/>
      <c r="BO2068" s="154" t="s">
        <v>6762</v>
      </c>
      <c r="BP2068" s="154" t="s">
        <v>5832</v>
      </c>
      <c r="BQ2068" s="110" t="s">
        <v>5832</v>
      </c>
      <c r="BR2068" s="110" t="s">
        <v>5440</v>
      </c>
      <c r="BS2068" s="110" t="s">
        <v>5440</v>
      </c>
      <c r="BT2068" s="110" t="s">
        <v>5440</v>
      </c>
      <c r="BU2068" s="110" t="s">
        <v>5440</v>
      </c>
      <c r="BV2068" s="110" t="s">
        <v>5440</v>
      </c>
      <c r="BW2068" s="110" t="s">
        <v>5440</v>
      </c>
      <c r="BX2068" s="110" t="s">
        <v>14</v>
      </c>
      <c r="BY2068" s="110" t="e">
        <f>VLOOKUP(BO2068,#REF!,10,0)</f>
        <v>#REF!</v>
      </c>
      <c r="BZ2068" s="110"/>
    </row>
    <row r="2069" spans="1:78" x14ac:dyDescent="0.2">
      <c r="A2069" s="153"/>
      <c r="B2069" s="153"/>
      <c r="C2069" s="100"/>
      <c r="D2069" s="68"/>
      <c r="BO2069" s="154" t="s">
        <v>6763</v>
      </c>
      <c r="BP2069" s="154" t="s">
        <v>3512</v>
      </c>
      <c r="BQ2069" s="110" t="s">
        <v>5440</v>
      </c>
      <c r="BR2069" s="110" t="s">
        <v>5440</v>
      </c>
      <c r="BS2069" s="110" t="s">
        <v>5440</v>
      </c>
      <c r="BT2069" s="110" t="s">
        <v>5440</v>
      </c>
      <c r="BU2069" s="110" t="s">
        <v>5440</v>
      </c>
      <c r="BV2069" s="110" t="s">
        <v>5440</v>
      </c>
      <c r="BW2069" s="110" t="s">
        <v>5832</v>
      </c>
      <c r="BX2069" s="110" t="s">
        <v>14</v>
      </c>
      <c r="BY2069" s="110" t="e">
        <f>VLOOKUP(BO2069,#REF!,10,0)</f>
        <v>#REF!</v>
      </c>
      <c r="BZ2069" s="110"/>
    </row>
    <row r="2070" spans="1:78" x14ac:dyDescent="0.2">
      <c r="A2070" s="153"/>
      <c r="B2070" s="153"/>
      <c r="C2070" s="100"/>
      <c r="D2070" s="68"/>
      <c r="BO2070" s="154" t="s">
        <v>6764</v>
      </c>
      <c r="BP2070" s="154" t="s">
        <v>3512</v>
      </c>
      <c r="BQ2070" s="110" t="s">
        <v>5440</v>
      </c>
      <c r="BR2070" s="110" t="s">
        <v>5440</v>
      </c>
      <c r="BS2070" s="110" t="s">
        <v>5832</v>
      </c>
      <c r="BT2070" s="110" t="s">
        <v>5440</v>
      </c>
      <c r="BU2070" s="110" t="s">
        <v>5440</v>
      </c>
      <c r="BV2070" s="110" t="s">
        <v>5440</v>
      </c>
      <c r="BW2070" s="110" t="s">
        <v>5832</v>
      </c>
      <c r="BX2070" s="110" t="s">
        <v>14</v>
      </c>
      <c r="BY2070" s="110" t="e">
        <f>VLOOKUP(BO2070,#REF!,10,0)</f>
        <v>#REF!</v>
      </c>
      <c r="BZ2070" s="110"/>
    </row>
    <row r="2071" spans="1:78" x14ac:dyDescent="0.2">
      <c r="A2071" s="153"/>
      <c r="B2071" s="153"/>
      <c r="C2071" s="100"/>
      <c r="D2071" s="68"/>
      <c r="BO2071" s="154" t="s">
        <v>2050</v>
      </c>
      <c r="BP2071" s="154" t="s">
        <v>3512</v>
      </c>
      <c r="BQ2071" s="110" t="s">
        <v>5440</v>
      </c>
      <c r="BR2071" s="110" t="s">
        <v>5440</v>
      </c>
      <c r="BS2071" s="110" t="s">
        <v>5440</v>
      </c>
      <c r="BT2071" s="110" t="s">
        <v>5440</v>
      </c>
      <c r="BU2071" s="110" t="s">
        <v>5440</v>
      </c>
      <c r="BV2071" s="110" t="s">
        <v>5440</v>
      </c>
      <c r="BW2071" s="110" t="s">
        <v>5832</v>
      </c>
      <c r="BX2071" s="110" t="s">
        <v>14</v>
      </c>
      <c r="BY2071" s="110" t="e">
        <f>VLOOKUP(BO2071,#REF!,10,0)</f>
        <v>#REF!</v>
      </c>
      <c r="BZ2071" s="110"/>
    </row>
    <row r="2072" spans="1:78" x14ac:dyDescent="0.2">
      <c r="A2072" s="153"/>
      <c r="B2072" s="153"/>
      <c r="C2072" s="100"/>
      <c r="D2072" s="68"/>
      <c r="BO2072" s="154" t="s">
        <v>6765</v>
      </c>
      <c r="BP2072" s="154" t="s">
        <v>3512</v>
      </c>
      <c r="BQ2072" s="110" t="s">
        <v>5440</v>
      </c>
      <c r="BR2072" s="110" t="s">
        <v>5440</v>
      </c>
      <c r="BS2072" s="110" t="s">
        <v>5832</v>
      </c>
      <c r="BT2072" s="110" t="s">
        <v>5440</v>
      </c>
      <c r="BU2072" s="110" t="s">
        <v>5440</v>
      </c>
      <c r="BV2072" s="110" t="s">
        <v>5440</v>
      </c>
      <c r="BW2072" s="110" t="s">
        <v>5832</v>
      </c>
      <c r="BX2072" s="110" t="s">
        <v>14</v>
      </c>
      <c r="BY2072" s="110" t="e">
        <f>VLOOKUP(BO2072,#REF!,10,0)</f>
        <v>#REF!</v>
      </c>
      <c r="BZ2072" s="110"/>
    </row>
    <row r="2073" spans="1:78" x14ac:dyDescent="0.2">
      <c r="A2073" s="153"/>
      <c r="B2073" s="153"/>
      <c r="C2073" s="100"/>
      <c r="D2073" s="68"/>
      <c r="BO2073" s="154" t="s">
        <v>3850</v>
      </c>
      <c r="BP2073" s="154" t="s">
        <v>3512</v>
      </c>
      <c r="BQ2073" s="110" t="s">
        <v>5440</v>
      </c>
      <c r="BR2073" s="110" t="s">
        <v>5440</v>
      </c>
      <c r="BS2073" s="110" t="s">
        <v>5440</v>
      </c>
      <c r="BT2073" s="110" t="s">
        <v>5440</v>
      </c>
      <c r="BU2073" s="110" t="s">
        <v>5440</v>
      </c>
      <c r="BV2073" s="110" t="s">
        <v>5440</v>
      </c>
      <c r="BW2073" s="110" t="s">
        <v>5832</v>
      </c>
      <c r="BX2073" s="110" t="s">
        <v>14</v>
      </c>
      <c r="BY2073" s="110" t="e">
        <f>VLOOKUP(BO2073,#REF!,10,0)</f>
        <v>#REF!</v>
      </c>
      <c r="BZ2073" s="110"/>
    </row>
    <row r="2074" spans="1:78" x14ac:dyDescent="0.2">
      <c r="A2074" s="153"/>
      <c r="B2074" s="153"/>
      <c r="C2074" s="100"/>
      <c r="D2074" s="68"/>
      <c r="BO2074" s="154" t="s">
        <v>4263</v>
      </c>
      <c r="BP2074" s="154" t="s">
        <v>3512</v>
      </c>
      <c r="BQ2074" s="110" t="s">
        <v>5440</v>
      </c>
      <c r="BR2074" s="110" t="s">
        <v>5440</v>
      </c>
      <c r="BS2074" s="110" t="s">
        <v>5440</v>
      </c>
      <c r="BT2074" s="110" t="s">
        <v>5440</v>
      </c>
      <c r="BU2074" s="110" t="s">
        <v>5440</v>
      </c>
      <c r="BV2074" s="110" t="s">
        <v>5440</v>
      </c>
      <c r="BW2074" s="110" t="s">
        <v>5832</v>
      </c>
      <c r="BX2074" s="110" t="s">
        <v>14</v>
      </c>
      <c r="BY2074" s="110" t="e">
        <f>VLOOKUP(BO2074,#REF!,10,0)</f>
        <v>#REF!</v>
      </c>
      <c r="BZ2074" s="110"/>
    </row>
    <row r="2075" spans="1:78" x14ac:dyDescent="0.2">
      <c r="A2075" s="153"/>
      <c r="B2075" s="153"/>
      <c r="C2075" s="100"/>
      <c r="D2075" s="68"/>
      <c r="BO2075" s="154" t="s">
        <v>2850</v>
      </c>
      <c r="BP2075" s="154" t="s">
        <v>3512</v>
      </c>
      <c r="BQ2075" s="110" t="s">
        <v>5440</v>
      </c>
      <c r="BR2075" s="110" t="s">
        <v>5440</v>
      </c>
      <c r="BS2075" s="110" t="s">
        <v>5440</v>
      </c>
      <c r="BT2075" s="110" t="s">
        <v>5440</v>
      </c>
      <c r="BU2075" s="110" t="s">
        <v>5440</v>
      </c>
      <c r="BV2075" s="110" t="s">
        <v>5440</v>
      </c>
      <c r="BW2075" s="110" t="s">
        <v>5832</v>
      </c>
      <c r="BX2075" s="110" t="s">
        <v>14</v>
      </c>
      <c r="BY2075" s="110" t="e">
        <f>VLOOKUP(BO2075,#REF!,10,0)</f>
        <v>#REF!</v>
      </c>
      <c r="BZ2075" s="110"/>
    </row>
    <row r="2076" spans="1:78" x14ac:dyDescent="0.2">
      <c r="A2076" s="153"/>
      <c r="B2076" s="153"/>
      <c r="C2076" s="100"/>
      <c r="D2076" s="68"/>
      <c r="BO2076" s="154" t="s">
        <v>6766</v>
      </c>
      <c r="BP2076" s="154" t="s">
        <v>5832</v>
      </c>
      <c r="BQ2076" s="110" t="s">
        <v>5832</v>
      </c>
      <c r="BR2076" s="110" t="s">
        <v>5440</v>
      </c>
      <c r="BS2076" s="110" t="s">
        <v>5440</v>
      </c>
      <c r="BT2076" s="110" t="s">
        <v>5440</v>
      </c>
      <c r="BU2076" s="110" t="s">
        <v>5440</v>
      </c>
      <c r="BV2076" s="110" t="s">
        <v>5440</v>
      </c>
      <c r="BW2076" s="110" t="s">
        <v>5440</v>
      </c>
      <c r="BX2076" s="110" t="s">
        <v>14</v>
      </c>
      <c r="BY2076" s="110" t="e">
        <f>VLOOKUP(BO2076,#REF!,10,0)</f>
        <v>#REF!</v>
      </c>
      <c r="BZ2076" s="110"/>
    </row>
    <row r="2077" spans="1:78" x14ac:dyDescent="0.2">
      <c r="A2077" s="153"/>
      <c r="B2077" s="153"/>
      <c r="C2077" s="100"/>
      <c r="D2077" s="68"/>
      <c r="BO2077" s="154" t="s">
        <v>6767</v>
      </c>
      <c r="BP2077" s="154" t="s">
        <v>3512</v>
      </c>
      <c r="BQ2077" s="110" t="s">
        <v>5440</v>
      </c>
      <c r="BR2077" s="110" t="s">
        <v>5440</v>
      </c>
      <c r="BS2077" s="110" t="s">
        <v>5832</v>
      </c>
      <c r="BT2077" s="110" t="s">
        <v>5440</v>
      </c>
      <c r="BU2077" s="110" t="s">
        <v>5440</v>
      </c>
      <c r="BV2077" s="110" t="s">
        <v>5440</v>
      </c>
      <c r="BW2077" s="110" t="s">
        <v>5832</v>
      </c>
      <c r="BX2077" s="110" t="s">
        <v>14</v>
      </c>
      <c r="BY2077" s="110" t="e">
        <f>VLOOKUP(BO2077,#REF!,10,0)</f>
        <v>#REF!</v>
      </c>
      <c r="BZ2077" s="110"/>
    </row>
    <row r="2078" spans="1:78" x14ac:dyDescent="0.2">
      <c r="A2078" s="73"/>
      <c r="B2078" s="73" t="s">
        <v>5440</v>
      </c>
      <c r="D2078" s="68"/>
      <c r="BO2078" s="154" t="s">
        <v>6768</v>
      </c>
      <c r="BP2078" s="154" t="s">
        <v>5832</v>
      </c>
      <c r="BQ2078" s="110" t="s">
        <v>5832</v>
      </c>
      <c r="BR2078" s="110" t="s">
        <v>5440</v>
      </c>
      <c r="BS2078" s="110" t="s">
        <v>5440</v>
      </c>
      <c r="BT2078" s="110" t="s">
        <v>5440</v>
      </c>
      <c r="BU2078" s="110" t="s">
        <v>5440</v>
      </c>
      <c r="BV2078" s="110" t="s">
        <v>5440</v>
      </c>
      <c r="BW2078" s="110" t="s">
        <v>5440</v>
      </c>
      <c r="BX2078" s="110" t="s">
        <v>14</v>
      </c>
      <c r="BY2078" s="110" t="e">
        <f>VLOOKUP(BO2078,#REF!,10,0)</f>
        <v>#REF!</v>
      </c>
      <c r="BZ2078" s="110"/>
    </row>
    <row r="2079" spans="1:78" x14ac:dyDescent="0.2">
      <c r="BO2079" s="154" t="s">
        <v>1155</v>
      </c>
      <c r="BP2079" s="154" t="s">
        <v>3512</v>
      </c>
      <c r="BQ2079" s="110" t="s">
        <v>5440</v>
      </c>
      <c r="BR2079" s="110" t="s">
        <v>5440</v>
      </c>
      <c r="BS2079" s="110" t="s">
        <v>5440</v>
      </c>
      <c r="BT2079" s="110" t="s">
        <v>5440</v>
      </c>
      <c r="BU2079" s="110" t="s">
        <v>5440</v>
      </c>
      <c r="BV2079" s="110" t="s">
        <v>5440</v>
      </c>
      <c r="BW2079" s="110" t="s">
        <v>5832</v>
      </c>
      <c r="BX2079" s="110" t="s">
        <v>14</v>
      </c>
      <c r="BY2079" s="110" t="e">
        <f>VLOOKUP(BO2079,#REF!,10,0)</f>
        <v>#REF!</v>
      </c>
      <c r="BZ2079" s="110"/>
    </row>
    <row r="2080" spans="1:78" x14ac:dyDescent="0.2">
      <c r="BO2080" s="154" t="s">
        <v>6769</v>
      </c>
      <c r="BP2080" s="154" t="s">
        <v>3512</v>
      </c>
      <c r="BQ2080" s="110" t="s">
        <v>5440</v>
      </c>
      <c r="BR2080" s="110" t="s">
        <v>5440</v>
      </c>
      <c r="BS2080" s="110" t="s">
        <v>5440</v>
      </c>
      <c r="BT2080" s="110" t="s">
        <v>5440</v>
      </c>
      <c r="BU2080" s="110" t="s">
        <v>5440</v>
      </c>
      <c r="BV2080" s="110" t="s">
        <v>5440</v>
      </c>
      <c r="BW2080" s="110" t="s">
        <v>5832</v>
      </c>
      <c r="BX2080" s="110" t="s">
        <v>14</v>
      </c>
      <c r="BY2080" s="110" t="e">
        <f>VLOOKUP(BO2080,#REF!,10,0)</f>
        <v>#REF!</v>
      </c>
      <c r="BZ2080" s="110"/>
    </row>
    <row r="2081" spans="67:78" x14ac:dyDescent="0.2">
      <c r="BO2081" s="154" t="s">
        <v>6770</v>
      </c>
      <c r="BP2081" s="154" t="s">
        <v>3512</v>
      </c>
      <c r="BQ2081" s="110" t="s">
        <v>5440</v>
      </c>
      <c r="BR2081" s="110" t="s">
        <v>5440</v>
      </c>
      <c r="BS2081" s="110" t="s">
        <v>5440</v>
      </c>
      <c r="BT2081" s="110" t="s">
        <v>5440</v>
      </c>
      <c r="BU2081" s="110" t="s">
        <v>5832</v>
      </c>
      <c r="BV2081" s="110" t="s">
        <v>5440</v>
      </c>
      <c r="BW2081" s="110" t="s">
        <v>5440</v>
      </c>
      <c r="BX2081" s="110" t="s">
        <v>14</v>
      </c>
      <c r="BY2081" s="110" t="e">
        <f>VLOOKUP(BO2081,#REF!,10,0)</f>
        <v>#REF!</v>
      </c>
      <c r="BZ2081" s="149"/>
    </row>
    <row r="2082" spans="67:78" x14ac:dyDescent="0.2">
      <c r="BO2082" s="154" t="s">
        <v>6771</v>
      </c>
      <c r="BP2082" s="154" t="s">
        <v>3512</v>
      </c>
      <c r="BQ2082" s="110" t="s">
        <v>5440</v>
      </c>
      <c r="BR2082" s="110" t="s">
        <v>5440</v>
      </c>
      <c r="BS2082" s="110" t="s">
        <v>5440</v>
      </c>
      <c r="BT2082" s="110" t="s">
        <v>5440</v>
      </c>
      <c r="BU2082" s="110" t="s">
        <v>5440</v>
      </c>
      <c r="BV2082" s="110" t="s">
        <v>5832</v>
      </c>
      <c r="BW2082" s="110" t="s">
        <v>5440</v>
      </c>
      <c r="BX2082" s="110" t="s">
        <v>14</v>
      </c>
      <c r="BY2082" s="110" t="e">
        <f>VLOOKUP(BO2082,#REF!,10,0)</f>
        <v>#REF!</v>
      </c>
      <c r="BZ2082" s="149"/>
    </row>
    <row r="2083" spans="67:78" x14ac:dyDescent="0.2">
      <c r="BO2083" s="154" t="s">
        <v>858</v>
      </c>
      <c r="BP2083" s="154" t="s">
        <v>3512</v>
      </c>
      <c r="BQ2083" s="110" t="s">
        <v>5440</v>
      </c>
      <c r="BR2083" s="110" t="s">
        <v>5440</v>
      </c>
      <c r="BS2083" s="110" t="s">
        <v>5440</v>
      </c>
      <c r="BT2083" s="110" t="s">
        <v>5440</v>
      </c>
      <c r="BU2083" s="110" t="s">
        <v>5440</v>
      </c>
      <c r="BV2083" s="110" t="s">
        <v>5440</v>
      </c>
      <c r="BW2083" s="110" t="s">
        <v>5832</v>
      </c>
      <c r="BX2083" s="110" t="s">
        <v>14</v>
      </c>
      <c r="BY2083" s="110" t="e">
        <f>VLOOKUP(BO2083,#REF!,10,0)</f>
        <v>#REF!</v>
      </c>
      <c r="BZ2083" s="110"/>
    </row>
    <row r="2084" spans="67:78" x14ac:dyDescent="0.2">
      <c r="BO2084" s="154" t="s">
        <v>6772</v>
      </c>
      <c r="BP2084" s="154" t="s">
        <v>3512</v>
      </c>
      <c r="BQ2084" s="110" t="s">
        <v>5440</v>
      </c>
      <c r="BR2084" s="110" t="s">
        <v>5440</v>
      </c>
      <c r="BS2084" s="110" t="s">
        <v>5440</v>
      </c>
      <c r="BT2084" s="110" t="s">
        <v>5440</v>
      </c>
      <c r="BU2084" s="110" t="s">
        <v>5440</v>
      </c>
      <c r="BV2084" s="110" t="s">
        <v>5440</v>
      </c>
      <c r="BW2084" s="110" t="s">
        <v>5832</v>
      </c>
      <c r="BX2084" s="110" t="s">
        <v>14</v>
      </c>
      <c r="BY2084" s="110" t="e">
        <f>VLOOKUP(BO2084,#REF!,10,0)</f>
        <v>#REF!</v>
      </c>
      <c r="BZ2084" s="110"/>
    </row>
    <row r="2085" spans="67:78" x14ac:dyDescent="0.2">
      <c r="BO2085" s="154" t="s">
        <v>4845</v>
      </c>
      <c r="BP2085" s="154" t="s">
        <v>3512</v>
      </c>
      <c r="BQ2085" s="110" t="s">
        <v>5440</v>
      </c>
      <c r="BR2085" s="110" t="s">
        <v>5440</v>
      </c>
      <c r="BS2085" s="110" t="s">
        <v>5440</v>
      </c>
      <c r="BT2085" s="110" t="s">
        <v>5440</v>
      </c>
      <c r="BU2085" s="110" t="s">
        <v>5440</v>
      </c>
      <c r="BV2085" s="110" t="s">
        <v>5440</v>
      </c>
      <c r="BW2085" s="110" t="s">
        <v>5832</v>
      </c>
      <c r="BX2085" s="110" t="s">
        <v>14</v>
      </c>
      <c r="BY2085" s="110" t="e">
        <f>VLOOKUP(BO2085,#REF!,10,0)</f>
        <v>#REF!</v>
      </c>
      <c r="BZ2085" s="110"/>
    </row>
    <row r="2086" spans="67:78" x14ac:dyDescent="0.2">
      <c r="BO2086" s="154" t="s">
        <v>3606</v>
      </c>
      <c r="BP2086" s="154" t="s">
        <v>3512</v>
      </c>
      <c r="BQ2086" s="110" t="s">
        <v>5440</v>
      </c>
      <c r="BR2086" s="110" t="s">
        <v>5440</v>
      </c>
      <c r="BS2086" s="110" t="s">
        <v>5440</v>
      </c>
      <c r="BT2086" s="110" t="s">
        <v>5440</v>
      </c>
      <c r="BU2086" s="110" t="s">
        <v>5440</v>
      </c>
      <c r="BV2086" s="110" t="s">
        <v>5440</v>
      </c>
      <c r="BW2086" s="110" t="s">
        <v>5832</v>
      </c>
      <c r="BX2086" s="110" t="s">
        <v>14</v>
      </c>
      <c r="BY2086" s="110" t="e">
        <f>VLOOKUP(BO2086,#REF!,10,0)</f>
        <v>#REF!</v>
      </c>
      <c r="BZ2086" s="110"/>
    </row>
    <row r="2087" spans="67:78" x14ac:dyDescent="0.2">
      <c r="BO2087" s="154" t="s">
        <v>1157</v>
      </c>
      <c r="BP2087" s="154" t="s">
        <v>3512</v>
      </c>
      <c r="BQ2087" s="110" t="s">
        <v>5440</v>
      </c>
      <c r="BR2087" s="110" t="s">
        <v>5440</v>
      </c>
      <c r="BS2087" s="110" t="s">
        <v>5440</v>
      </c>
      <c r="BT2087" s="110" t="s">
        <v>5440</v>
      </c>
      <c r="BU2087" s="110" t="s">
        <v>5440</v>
      </c>
      <c r="BV2087" s="110" t="s">
        <v>5440</v>
      </c>
      <c r="BW2087" s="110" t="s">
        <v>5832</v>
      </c>
      <c r="BX2087" s="110" t="s">
        <v>14</v>
      </c>
      <c r="BY2087" s="110" t="e">
        <f>VLOOKUP(BO2087,#REF!,10,0)</f>
        <v>#REF!</v>
      </c>
      <c r="BZ2087" s="110"/>
    </row>
    <row r="2088" spans="67:78" x14ac:dyDescent="0.2">
      <c r="BO2088" s="154" t="s">
        <v>1473</v>
      </c>
      <c r="BP2088" s="154" t="s">
        <v>3512</v>
      </c>
      <c r="BQ2088" s="110" t="s">
        <v>5440</v>
      </c>
      <c r="BR2088" s="110" t="s">
        <v>5440</v>
      </c>
      <c r="BS2088" s="110" t="s">
        <v>5440</v>
      </c>
      <c r="BT2088" s="110" t="s">
        <v>5440</v>
      </c>
      <c r="BU2088" s="110" t="s">
        <v>5440</v>
      </c>
      <c r="BV2088" s="110" t="s">
        <v>5440</v>
      </c>
      <c r="BW2088" s="110" t="s">
        <v>5832</v>
      </c>
      <c r="BX2088" s="110" t="s">
        <v>14</v>
      </c>
      <c r="BY2088" s="110" t="e">
        <f>VLOOKUP(BO2088,#REF!,10,0)</f>
        <v>#REF!</v>
      </c>
      <c r="BZ2088" s="110"/>
    </row>
    <row r="2089" spans="67:78" ht="42.75" x14ac:dyDescent="0.2">
      <c r="BO2089" s="154" t="s">
        <v>6773</v>
      </c>
      <c r="BP2089" s="154" t="s">
        <v>3512</v>
      </c>
      <c r="BQ2089" s="110" t="s">
        <v>5440</v>
      </c>
      <c r="BR2089" s="110" t="s">
        <v>5440</v>
      </c>
      <c r="BS2089" s="110" t="s">
        <v>5832</v>
      </c>
      <c r="BT2089" s="110" t="s">
        <v>5440</v>
      </c>
      <c r="BU2089" s="110" t="s">
        <v>5440</v>
      </c>
      <c r="BV2089" s="110" t="s">
        <v>5832</v>
      </c>
      <c r="BW2089" s="110" t="s">
        <v>5440</v>
      </c>
      <c r="BX2089" s="110" t="s">
        <v>14</v>
      </c>
      <c r="BY2089" s="110" t="e">
        <f>VLOOKUP(BO2089,#REF!,10,0)</f>
        <v>#REF!</v>
      </c>
      <c r="BZ2089" s="149" t="s">
        <v>6774</v>
      </c>
    </row>
    <row r="2090" spans="67:78" x14ac:dyDescent="0.2">
      <c r="BO2090" s="154" t="s">
        <v>6775</v>
      </c>
      <c r="BP2090" s="154" t="s">
        <v>3512</v>
      </c>
      <c r="BQ2090" s="110" t="s">
        <v>5440</v>
      </c>
      <c r="BR2090" s="110" t="s">
        <v>5440</v>
      </c>
      <c r="BS2090" s="110" t="s">
        <v>5440</v>
      </c>
      <c r="BT2090" s="110" t="s">
        <v>5440</v>
      </c>
      <c r="BU2090" s="110" t="s">
        <v>5440</v>
      </c>
      <c r="BV2090" s="110" t="s">
        <v>5440</v>
      </c>
      <c r="BW2090" s="110" t="s">
        <v>5832</v>
      </c>
      <c r="BX2090" s="110" t="s">
        <v>14</v>
      </c>
      <c r="BY2090" s="110" t="e">
        <f>VLOOKUP(BO2090,#REF!,10,0)</f>
        <v>#REF!</v>
      </c>
      <c r="BZ2090" s="110"/>
    </row>
    <row r="2091" spans="67:78" x14ac:dyDescent="0.2">
      <c r="BO2091" s="154" t="s">
        <v>740</v>
      </c>
      <c r="BP2091" s="154" t="s">
        <v>3512</v>
      </c>
      <c r="BQ2091" s="110" t="s">
        <v>5440</v>
      </c>
      <c r="BR2091" s="110" t="s">
        <v>5440</v>
      </c>
      <c r="BS2091" s="110" t="s">
        <v>5440</v>
      </c>
      <c r="BT2091" s="110" t="s">
        <v>5440</v>
      </c>
      <c r="BU2091" s="110" t="s">
        <v>5440</v>
      </c>
      <c r="BV2091" s="110" t="s">
        <v>5440</v>
      </c>
      <c r="BW2091" s="110" t="s">
        <v>5832</v>
      </c>
      <c r="BX2091" s="110" t="s">
        <v>14</v>
      </c>
      <c r="BY2091" s="110" t="e">
        <f>VLOOKUP(BO2091,#REF!,10,0)</f>
        <v>#REF!</v>
      </c>
      <c r="BZ2091" s="110"/>
    </row>
  </sheetData>
  <autoFilter ref="BO16:BZ2091" xr:uid="{00000000-0009-0000-0000-000004000000}"/>
  <sortState xmlns:xlrd2="http://schemas.microsoft.com/office/spreadsheetml/2017/richdata2" ref="A3:A1744">
    <sortCondition ref="A3:A1744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C00000"/>
  </sheetPr>
  <dimension ref="AV5:BH91"/>
  <sheetViews>
    <sheetView showGridLines="0" topLeftCell="AT1" workbookViewId="0">
      <selection activeCell="AW10" sqref="AW10"/>
    </sheetView>
  </sheetViews>
  <sheetFormatPr defaultRowHeight="14.25" x14ac:dyDescent="0.2"/>
  <sheetData>
    <row r="5" spans="48:60" x14ac:dyDescent="0.2">
      <c r="AW5" s="178" t="s">
        <v>6776</v>
      </c>
    </row>
    <row r="7" spans="48:60" x14ac:dyDescent="0.2">
      <c r="AV7" s="175"/>
      <c r="AW7" s="169" t="s">
        <v>6777</v>
      </c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</row>
    <row r="8" spans="48:60" x14ac:dyDescent="0.2">
      <c r="AV8" s="177"/>
      <c r="AW8" s="177">
        <v>2020</v>
      </c>
      <c r="AX8" s="177">
        <v>2020</v>
      </c>
      <c r="AY8" s="177">
        <v>2019</v>
      </c>
      <c r="AZ8" s="177">
        <v>2019</v>
      </c>
      <c r="BA8" s="177">
        <v>2018</v>
      </c>
      <c r="BB8" s="177">
        <v>2018</v>
      </c>
      <c r="BC8" s="177"/>
      <c r="BD8" s="177"/>
      <c r="BE8" s="177"/>
      <c r="BF8" s="177"/>
      <c r="BG8" s="177"/>
      <c r="BH8" s="177"/>
    </row>
    <row r="9" spans="48:60" x14ac:dyDescent="0.2">
      <c r="AV9" s="177" t="s">
        <v>261</v>
      </c>
      <c r="AW9" s="177" t="s">
        <v>5920</v>
      </c>
      <c r="AX9" s="177" t="s">
        <v>232</v>
      </c>
      <c r="AY9" s="177" t="s">
        <v>5920</v>
      </c>
      <c r="AZ9" s="177" t="s">
        <v>232</v>
      </c>
      <c r="BA9" s="177" t="s">
        <v>5920</v>
      </c>
      <c r="BB9" s="177" t="s">
        <v>232</v>
      </c>
      <c r="BC9" s="177" t="s">
        <v>5920</v>
      </c>
      <c r="BD9" s="177" t="s">
        <v>232</v>
      </c>
      <c r="BE9" s="177" t="s">
        <v>5920</v>
      </c>
      <c r="BF9" s="177" t="s">
        <v>232</v>
      </c>
      <c r="BG9" s="177" t="s">
        <v>5920</v>
      </c>
      <c r="BH9" s="177" t="s">
        <v>232</v>
      </c>
    </row>
    <row r="10" spans="48:60" x14ac:dyDescent="0.2">
      <c r="AV10" s="110" t="s">
        <v>746</v>
      </c>
      <c r="AW10" s="110">
        <v>20</v>
      </c>
      <c r="AX10" s="110">
        <v>0</v>
      </c>
      <c r="AY10" s="110">
        <v>20</v>
      </c>
      <c r="AZ10" s="110">
        <v>5</v>
      </c>
      <c r="BA10" s="176">
        <v>20</v>
      </c>
      <c r="BB10" s="176">
        <v>5</v>
      </c>
      <c r="BC10" s="176"/>
      <c r="BD10" s="176"/>
      <c r="BE10" s="176"/>
      <c r="BF10" s="176"/>
      <c r="BG10" s="176"/>
      <c r="BH10" s="176"/>
    </row>
    <row r="11" spans="48:60" x14ac:dyDescent="0.2">
      <c r="AV11" s="110" t="s">
        <v>577</v>
      </c>
      <c r="AW11" s="110">
        <v>10</v>
      </c>
      <c r="AX11" s="110">
        <v>5</v>
      </c>
      <c r="AY11" s="110">
        <v>20</v>
      </c>
      <c r="AZ11" s="110">
        <v>5</v>
      </c>
      <c r="BA11" s="176">
        <v>20</v>
      </c>
      <c r="BB11" s="176">
        <v>5</v>
      </c>
      <c r="BC11" s="176"/>
      <c r="BD11" s="176"/>
      <c r="BE11" s="176"/>
      <c r="BF11" s="176"/>
      <c r="BG11" s="176"/>
      <c r="BH11" s="176"/>
    </row>
    <row r="12" spans="48:60" x14ac:dyDescent="0.2">
      <c r="AV12" s="110" t="s">
        <v>1944</v>
      </c>
      <c r="AW12" s="110">
        <v>10</v>
      </c>
      <c r="AX12" s="110">
        <v>20</v>
      </c>
      <c r="AY12" s="110">
        <v>20</v>
      </c>
      <c r="AZ12" s="110">
        <v>20</v>
      </c>
      <c r="BA12" s="176">
        <v>20</v>
      </c>
      <c r="BB12" s="176">
        <v>20</v>
      </c>
      <c r="BC12" s="176"/>
      <c r="BD12" s="176"/>
      <c r="BE12" s="176"/>
      <c r="BF12" s="176"/>
      <c r="BG12" s="176"/>
      <c r="BH12" s="176"/>
    </row>
    <row r="13" spans="48:60" x14ac:dyDescent="0.2">
      <c r="AV13" s="110" t="s">
        <v>967</v>
      </c>
      <c r="AW13" s="110">
        <v>5</v>
      </c>
      <c r="AX13" s="110">
        <v>20</v>
      </c>
      <c r="AY13" s="110">
        <v>20</v>
      </c>
      <c r="AZ13" s="110">
        <v>20</v>
      </c>
      <c r="BA13" s="176">
        <v>20</v>
      </c>
      <c r="BB13" s="176">
        <v>20</v>
      </c>
      <c r="BC13" s="176"/>
      <c r="BD13" s="176"/>
      <c r="BE13" s="176"/>
      <c r="BF13" s="176"/>
      <c r="BG13" s="176"/>
      <c r="BH13" s="176"/>
    </row>
    <row r="14" spans="48:60" x14ac:dyDescent="0.2">
      <c r="AV14" s="110" t="s">
        <v>938</v>
      </c>
      <c r="AW14" s="110">
        <v>5</v>
      </c>
      <c r="AX14" s="110">
        <v>10</v>
      </c>
      <c r="AY14" s="110">
        <v>20</v>
      </c>
      <c r="AZ14" s="110">
        <v>10</v>
      </c>
      <c r="BA14" s="176">
        <v>20</v>
      </c>
      <c r="BB14" s="176">
        <v>10</v>
      </c>
      <c r="BC14" s="176"/>
      <c r="BD14" s="176"/>
      <c r="BE14" s="176"/>
      <c r="BF14" s="176"/>
      <c r="BG14" s="176"/>
      <c r="BH14" s="176"/>
    </row>
    <row r="15" spans="48:60" x14ac:dyDescent="0.2">
      <c r="AV15" s="110" t="s">
        <v>866</v>
      </c>
      <c r="AW15" s="110">
        <v>5</v>
      </c>
      <c r="AX15" s="110">
        <v>20</v>
      </c>
      <c r="AY15" s="110">
        <v>10</v>
      </c>
      <c r="AZ15" s="110">
        <v>20</v>
      </c>
      <c r="BA15" s="176">
        <v>10</v>
      </c>
      <c r="BB15" s="176">
        <v>20</v>
      </c>
      <c r="BC15" s="176"/>
      <c r="BD15" s="176"/>
      <c r="BE15" s="176"/>
      <c r="BF15" s="176"/>
      <c r="BG15" s="176"/>
      <c r="BH15" s="176"/>
    </row>
    <row r="16" spans="48:60" x14ac:dyDescent="0.2">
      <c r="AV16" s="110" t="s">
        <v>1481</v>
      </c>
      <c r="AW16" s="110">
        <v>10</v>
      </c>
      <c r="AX16" s="110">
        <v>15</v>
      </c>
      <c r="AY16" s="110">
        <v>20</v>
      </c>
      <c r="AZ16" s="110">
        <v>20</v>
      </c>
      <c r="BA16" s="176">
        <v>20</v>
      </c>
      <c r="BB16" s="176">
        <v>20</v>
      </c>
      <c r="BC16" s="176"/>
      <c r="BD16" s="176"/>
      <c r="BE16" s="176"/>
      <c r="BF16" s="176"/>
      <c r="BG16" s="176"/>
      <c r="BH16" s="176"/>
    </row>
    <row r="17" spans="48:60" x14ac:dyDescent="0.2">
      <c r="AV17" s="110" t="s">
        <v>869</v>
      </c>
      <c r="AW17" s="110">
        <v>0</v>
      </c>
      <c r="AX17" s="110">
        <v>10</v>
      </c>
      <c r="AY17" s="110">
        <v>15</v>
      </c>
      <c r="AZ17" s="110">
        <v>15</v>
      </c>
      <c r="BA17" s="176">
        <v>15</v>
      </c>
      <c r="BB17" s="176">
        <v>20</v>
      </c>
      <c r="BC17" s="176"/>
      <c r="BD17" s="176"/>
      <c r="BE17" s="176"/>
      <c r="BF17" s="176"/>
      <c r="BG17" s="176"/>
      <c r="BH17" s="176"/>
    </row>
    <row r="18" spans="48:60" x14ac:dyDescent="0.2">
      <c r="AV18" s="110" t="s">
        <v>973</v>
      </c>
      <c r="AW18" s="110">
        <v>0</v>
      </c>
      <c r="AX18" s="110">
        <v>20</v>
      </c>
      <c r="AY18" s="110">
        <v>10</v>
      </c>
      <c r="AZ18" s="110">
        <v>20</v>
      </c>
      <c r="BA18" s="176">
        <v>10</v>
      </c>
      <c r="BB18" s="176">
        <v>20</v>
      </c>
      <c r="BC18" s="176"/>
      <c r="BD18" s="176"/>
      <c r="BE18" s="176"/>
      <c r="BF18" s="176"/>
      <c r="BG18" s="176"/>
      <c r="BH18" s="176"/>
    </row>
    <row r="19" spans="48:60" x14ac:dyDescent="0.2">
      <c r="AV19" s="110" t="s">
        <v>398</v>
      </c>
      <c r="AW19" s="110">
        <v>10</v>
      </c>
      <c r="AX19" s="110">
        <v>0</v>
      </c>
      <c r="AY19" s="110">
        <v>15</v>
      </c>
      <c r="AZ19" s="110">
        <v>0</v>
      </c>
      <c r="BA19" s="176">
        <v>15</v>
      </c>
      <c r="BB19" s="176">
        <v>10</v>
      </c>
      <c r="BC19" s="176"/>
      <c r="BD19" s="176"/>
      <c r="BE19" s="176"/>
      <c r="BF19" s="176"/>
      <c r="BG19" s="176"/>
      <c r="BH19" s="176"/>
    </row>
    <row r="20" spans="48:60" x14ac:dyDescent="0.2">
      <c r="AV20" s="110" t="s">
        <v>590</v>
      </c>
      <c r="AW20" s="110">
        <v>20</v>
      </c>
      <c r="AX20" s="110">
        <v>0</v>
      </c>
      <c r="AY20" s="110">
        <v>10</v>
      </c>
      <c r="AZ20" s="110">
        <v>5</v>
      </c>
      <c r="BA20" s="176">
        <v>10</v>
      </c>
      <c r="BB20" s="176">
        <v>5</v>
      </c>
      <c r="BC20" s="176"/>
      <c r="BD20" s="176"/>
      <c r="BE20" s="176"/>
      <c r="BF20" s="176"/>
      <c r="BG20" s="176"/>
      <c r="BH20" s="176"/>
    </row>
    <row r="21" spans="48:60" x14ac:dyDescent="0.2">
      <c r="AV21" s="110" t="s">
        <v>4727</v>
      </c>
      <c r="AW21" s="110">
        <v>5</v>
      </c>
      <c r="AX21" s="110">
        <v>20</v>
      </c>
      <c r="AY21" s="110">
        <v>10</v>
      </c>
      <c r="AZ21" s="110">
        <v>20</v>
      </c>
      <c r="BA21" s="176">
        <v>10</v>
      </c>
      <c r="BB21" s="176">
        <v>20</v>
      </c>
      <c r="BC21" s="176"/>
      <c r="BD21" s="176"/>
      <c r="BE21" s="176"/>
      <c r="BF21" s="176"/>
      <c r="BG21" s="176"/>
      <c r="BH21" s="176"/>
    </row>
    <row r="22" spans="48:60" x14ac:dyDescent="0.2">
      <c r="AV22" s="110" t="s">
        <v>335</v>
      </c>
      <c r="AW22" s="110">
        <v>20</v>
      </c>
      <c r="AX22" s="110">
        <v>20</v>
      </c>
      <c r="AY22" s="110">
        <v>10</v>
      </c>
      <c r="AZ22" s="110">
        <v>20</v>
      </c>
      <c r="BA22" s="176">
        <v>10</v>
      </c>
      <c r="BB22" s="176">
        <v>20</v>
      </c>
      <c r="BC22" s="176"/>
      <c r="BD22" s="176"/>
      <c r="BE22" s="176"/>
      <c r="BF22" s="176"/>
      <c r="BG22" s="176"/>
      <c r="BH22" s="176"/>
    </row>
    <row r="23" spans="48:60" x14ac:dyDescent="0.2">
      <c r="AV23" s="110" t="s">
        <v>3355</v>
      </c>
      <c r="AW23" s="110">
        <v>10</v>
      </c>
      <c r="AX23" s="110">
        <v>10</v>
      </c>
      <c r="AY23" s="110">
        <v>10</v>
      </c>
      <c r="AZ23" s="110">
        <v>15</v>
      </c>
      <c r="BA23" s="176">
        <v>10</v>
      </c>
      <c r="BB23" s="176">
        <v>15</v>
      </c>
      <c r="BC23" s="176"/>
      <c r="BD23" s="176"/>
      <c r="BE23" s="176"/>
      <c r="BF23" s="176"/>
      <c r="BG23" s="176"/>
      <c r="BH23" s="176"/>
    </row>
    <row r="24" spans="48:60" x14ac:dyDescent="0.2">
      <c r="AV24" s="110" t="s">
        <v>391</v>
      </c>
      <c r="AW24" s="110">
        <v>10</v>
      </c>
      <c r="AX24" s="110">
        <v>20</v>
      </c>
      <c r="AY24" s="110">
        <v>20</v>
      </c>
      <c r="AZ24" s="110">
        <v>20</v>
      </c>
      <c r="BA24" s="176">
        <v>20</v>
      </c>
      <c r="BB24" s="176">
        <v>20</v>
      </c>
      <c r="BC24" s="176"/>
      <c r="BD24" s="176"/>
      <c r="BE24" s="176"/>
      <c r="BF24" s="176"/>
      <c r="BG24" s="176"/>
      <c r="BH24" s="176"/>
    </row>
    <row r="25" spans="48:60" x14ac:dyDescent="0.2">
      <c r="AV25" s="110" t="s">
        <v>980</v>
      </c>
      <c r="AW25" s="110">
        <v>10</v>
      </c>
      <c r="AX25" s="110">
        <v>0</v>
      </c>
      <c r="AY25" s="110">
        <v>15</v>
      </c>
      <c r="AZ25" s="110">
        <v>15</v>
      </c>
      <c r="BA25" s="176">
        <v>15</v>
      </c>
      <c r="BB25" s="176">
        <v>15</v>
      </c>
      <c r="BC25" s="176"/>
      <c r="BD25" s="176"/>
      <c r="BE25" s="176"/>
      <c r="BF25" s="176"/>
      <c r="BG25" s="176"/>
      <c r="BH25" s="176"/>
    </row>
    <row r="26" spans="48:60" x14ac:dyDescent="0.2">
      <c r="AV26" s="110" t="s">
        <v>342</v>
      </c>
      <c r="AW26" s="110">
        <v>10</v>
      </c>
      <c r="AX26" s="110">
        <v>10</v>
      </c>
      <c r="AY26" s="110">
        <v>10</v>
      </c>
      <c r="AZ26" s="110">
        <v>15</v>
      </c>
      <c r="BA26" s="176">
        <v>10</v>
      </c>
      <c r="BB26" s="176">
        <v>20</v>
      </c>
      <c r="BC26" s="176"/>
      <c r="BD26" s="176"/>
      <c r="BE26" s="176"/>
      <c r="BF26" s="176"/>
      <c r="BG26" s="176"/>
      <c r="BH26" s="176"/>
    </row>
    <row r="27" spans="48:60" x14ac:dyDescent="0.2">
      <c r="AV27" s="110" t="s">
        <v>347</v>
      </c>
      <c r="AW27" s="110">
        <v>20</v>
      </c>
      <c r="AX27" s="110">
        <v>0</v>
      </c>
      <c r="AY27" s="110">
        <v>15</v>
      </c>
      <c r="AZ27" s="110">
        <v>0</v>
      </c>
      <c r="BA27" s="176">
        <v>15</v>
      </c>
      <c r="BB27" s="176">
        <v>10</v>
      </c>
      <c r="BC27" s="176"/>
      <c r="BD27" s="176"/>
      <c r="BE27" s="176"/>
      <c r="BF27" s="176"/>
      <c r="BG27" s="176"/>
      <c r="BH27" s="176"/>
    </row>
    <row r="28" spans="48:60" x14ac:dyDescent="0.2">
      <c r="AV28" s="110" t="s">
        <v>352</v>
      </c>
      <c r="AW28" s="110">
        <v>5</v>
      </c>
      <c r="AX28" s="110">
        <v>15</v>
      </c>
      <c r="AY28" s="110">
        <v>5</v>
      </c>
      <c r="AZ28" s="110">
        <v>20</v>
      </c>
      <c r="BA28" s="176">
        <v>5</v>
      </c>
      <c r="BB28" s="176">
        <v>20</v>
      </c>
      <c r="BC28" s="176"/>
      <c r="BD28" s="176"/>
      <c r="BE28" s="176"/>
      <c r="BF28" s="176"/>
      <c r="BG28" s="176"/>
      <c r="BH28" s="176"/>
    </row>
    <row r="29" spans="48:60" x14ac:dyDescent="0.2">
      <c r="AV29" s="110" t="s">
        <v>599</v>
      </c>
      <c r="AW29" s="110">
        <v>20</v>
      </c>
      <c r="AX29" s="110">
        <v>15</v>
      </c>
      <c r="AY29" s="110">
        <v>10</v>
      </c>
      <c r="AZ29" s="110">
        <v>15</v>
      </c>
      <c r="BA29" s="176">
        <v>10</v>
      </c>
      <c r="BB29" s="176">
        <v>15</v>
      </c>
      <c r="BC29" s="176"/>
      <c r="BD29" s="176"/>
      <c r="BE29" s="176"/>
      <c r="BF29" s="176"/>
      <c r="BG29" s="176"/>
      <c r="BH29" s="176"/>
    </row>
    <row r="30" spans="48:60" x14ac:dyDescent="0.2">
      <c r="AV30" s="110" t="s">
        <v>876</v>
      </c>
      <c r="AW30" s="110">
        <v>5</v>
      </c>
      <c r="AX30" s="110">
        <v>15</v>
      </c>
      <c r="AY30" s="110">
        <v>20</v>
      </c>
      <c r="AZ30" s="110">
        <v>20</v>
      </c>
      <c r="BA30" s="176">
        <v>20</v>
      </c>
      <c r="BB30" s="176">
        <v>20</v>
      </c>
      <c r="BC30" s="176"/>
      <c r="BD30" s="176"/>
      <c r="BE30" s="176"/>
      <c r="BF30" s="176"/>
      <c r="BG30" s="176"/>
      <c r="BH30" s="176"/>
    </row>
    <row r="31" spans="48:60" x14ac:dyDescent="0.2">
      <c r="AV31" s="110" t="s">
        <v>494</v>
      </c>
      <c r="AW31" s="110">
        <v>5</v>
      </c>
      <c r="AX31" s="110">
        <v>10</v>
      </c>
      <c r="AY31" s="110">
        <v>20</v>
      </c>
      <c r="AZ31" s="110">
        <v>20</v>
      </c>
      <c r="BA31" s="176">
        <v>20</v>
      </c>
      <c r="BB31" s="176">
        <v>20</v>
      </c>
      <c r="BC31" s="176"/>
      <c r="BD31" s="176"/>
      <c r="BE31" s="176"/>
      <c r="BF31" s="176"/>
      <c r="BG31" s="176"/>
      <c r="BH31" s="176"/>
    </row>
    <row r="32" spans="48:60" x14ac:dyDescent="0.2">
      <c r="AV32" s="110" t="s">
        <v>880</v>
      </c>
      <c r="AW32" s="110">
        <v>5</v>
      </c>
      <c r="AX32" s="110">
        <v>5</v>
      </c>
      <c r="AY32" s="110">
        <v>5</v>
      </c>
      <c r="AZ32" s="110">
        <v>0</v>
      </c>
      <c r="BA32" s="176">
        <v>5</v>
      </c>
      <c r="BB32" s="176">
        <v>20</v>
      </c>
      <c r="BC32" s="176"/>
      <c r="BD32" s="176"/>
      <c r="BE32" s="176"/>
      <c r="BF32" s="176"/>
      <c r="BG32" s="176"/>
      <c r="BH32" s="176"/>
    </row>
    <row r="33" spans="48:60" x14ac:dyDescent="0.2">
      <c r="AV33" s="110" t="s">
        <v>411</v>
      </c>
      <c r="AW33" s="110">
        <v>5</v>
      </c>
      <c r="AX33" s="110">
        <v>20</v>
      </c>
      <c r="AY33" s="110">
        <v>5</v>
      </c>
      <c r="AZ33" s="110">
        <v>20</v>
      </c>
      <c r="BA33" s="176">
        <v>5</v>
      </c>
      <c r="BB33" s="176">
        <v>20</v>
      </c>
      <c r="BC33" s="176"/>
      <c r="BD33" s="176"/>
      <c r="BE33" s="176"/>
      <c r="BF33" s="176"/>
      <c r="BG33" s="176"/>
      <c r="BH33" s="176"/>
    </row>
    <row r="34" spans="48:60" x14ac:dyDescent="0.2">
      <c r="AV34" s="110" t="s">
        <v>415</v>
      </c>
      <c r="AW34" s="110">
        <v>5</v>
      </c>
      <c r="AX34" s="110">
        <v>5</v>
      </c>
      <c r="AY34" s="110">
        <v>20</v>
      </c>
      <c r="AZ34" s="110">
        <v>5</v>
      </c>
      <c r="BA34" s="176">
        <v>20</v>
      </c>
      <c r="BB34" s="176">
        <v>5</v>
      </c>
      <c r="BC34" s="176"/>
      <c r="BD34" s="176"/>
      <c r="BE34" s="176"/>
      <c r="BF34" s="176"/>
      <c r="BG34" s="176"/>
      <c r="BH34" s="176"/>
    </row>
    <row r="35" spans="48:60" x14ac:dyDescent="0.2">
      <c r="AV35" s="110" t="s">
        <v>2726</v>
      </c>
      <c r="AW35" s="110">
        <v>5</v>
      </c>
      <c r="AX35" s="110">
        <v>0</v>
      </c>
      <c r="AY35" s="110">
        <v>5</v>
      </c>
      <c r="AZ35" s="110">
        <v>20</v>
      </c>
      <c r="BA35" s="176">
        <v>5</v>
      </c>
      <c r="BB35" s="176">
        <v>20</v>
      </c>
      <c r="BC35" s="176"/>
      <c r="BD35" s="176"/>
      <c r="BE35" s="176"/>
      <c r="BF35" s="176"/>
      <c r="BG35" s="176"/>
      <c r="BH35" s="176"/>
    </row>
    <row r="36" spans="48:60" x14ac:dyDescent="0.2">
      <c r="AV36" s="110" t="s">
        <v>419</v>
      </c>
      <c r="AW36" s="110">
        <v>20</v>
      </c>
      <c r="AX36" s="110">
        <v>0</v>
      </c>
      <c r="AY36" s="110">
        <v>10</v>
      </c>
      <c r="AZ36" s="110">
        <v>5</v>
      </c>
      <c r="BA36" s="176">
        <v>10</v>
      </c>
      <c r="BB36" s="176">
        <v>15</v>
      </c>
      <c r="BC36" s="176"/>
      <c r="BD36" s="176"/>
      <c r="BE36" s="176"/>
      <c r="BF36" s="176"/>
      <c r="BG36" s="176"/>
      <c r="BH36" s="176"/>
    </row>
    <row r="37" spans="48:60" x14ac:dyDescent="0.2">
      <c r="AV37" s="110" t="s">
        <v>531</v>
      </c>
      <c r="AW37" s="110">
        <v>20</v>
      </c>
      <c r="AX37" s="110">
        <v>0</v>
      </c>
      <c r="AY37" s="110">
        <v>10</v>
      </c>
      <c r="AZ37" s="110">
        <v>0</v>
      </c>
      <c r="BA37" s="176">
        <v>10</v>
      </c>
      <c r="BB37" s="176">
        <v>0</v>
      </c>
      <c r="BC37" s="176"/>
      <c r="BD37" s="176"/>
      <c r="BE37" s="176"/>
      <c r="BF37" s="176"/>
      <c r="BG37" s="176"/>
      <c r="BH37" s="176"/>
    </row>
    <row r="38" spans="48:60" x14ac:dyDescent="0.2">
      <c r="AV38" s="110" t="s">
        <v>356</v>
      </c>
      <c r="AW38" s="110">
        <v>10</v>
      </c>
      <c r="AX38" s="110">
        <v>0</v>
      </c>
      <c r="AY38" s="110">
        <v>5</v>
      </c>
      <c r="AZ38" s="110">
        <v>0</v>
      </c>
      <c r="BA38" s="176">
        <v>5</v>
      </c>
      <c r="BB38" s="176">
        <v>0</v>
      </c>
      <c r="BC38" s="176"/>
      <c r="BD38" s="176"/>
      <c r="BE38" s="176"/>
      <c r="BF38" s="176"/>
      <c r="BG38" s="176"/>
      <c r="BH38" s="176"/>
    </row>
    <row r="39" spans="48:60" x14ac:dyDescent="0.2">
      <c r="AV39" s="110" t="s">
        <v>1234</v>
      </c>
      <c r="AW39" s="110">
        <v>20</v>
      </c>
      <c r="AX39" s="110">
        <v>20</v>
      </c>
      <c r="AY39" s="110">
        <v>5</v>
      </c>
      <c r="AZ39" s="110">
        <v>20</v>
      </c>
      <c r="BA39" s="176">
        <v>5</v>
      </c>
      <c r="BB39" s="176">
        <v>20</v>
      </c>
      <c r="BC39" s="176"/>
      <c r="BD39" s="176"/>
      <c r="BE39" s="176"/>
      <c r="BF39" s="176"/>
      <c r="BG39" s="176"/>
      <c r="BH39" s="176"/>
    </row>
    <row r="40" spans="48:60" x14ac:dyDescent="0.2">
      <c r="AV40" s="110" t="s">
        <v>2872</v>
      </c>
      <c r="AW40" s="110">
        <v>0</v>
      </c>
      <c r="AX40" s="110">
        <v>20</v>
      </c>
      <c r="AY40" s="110">
        <v>5</v>
      </c>
      <c r="AZ40" s="110">
        <v>20</v>
      </c>
      <c r="BA40" s="176">
        <v>5</v>
      </c>
      <c r="BB40" s="176">
        <v>20</v>
      </c>
      <c r="BC40" s="176"/>
      <c r="BD40" s="176"/>
      <c r="BE40" s="176"/>
      <c r="BF40" s="176"/>
      <c r="BG40" s="176"/>
      <c r="BH40" s="176"/>
    </row>
    <row r="41" spans="48:60" x14ac:dyDescent="0.2">
      <c r="AV41" s="110" t="s">
        <v>626</v>
      </c>
      <c r="AW41" s="110">
        <v>15</v>
      </c>
      <c r="AX41" s="110">
        <v>20</v>
      </c>
      <c r="AY41" s="110">
        <v>5</v>
      </c>
      <c r="AZ41" s="110">
        <v>20</v>
      </c>
      <c r="BA41" s="176">
        <v>5</v>
      </c>
      <c r="BB41" s="176">
        <v>20</v>
      </c>
      <c r="BC41" s="176"/>
      <c r="BD41" s="176"/>
      <c r="BE41" s="176"/>
      <c r="BF41" s="176"/>
      <c r="BG41" s="176"/>
      <c r="BH41" s="176"/>
    </row>
    <row r="42" spans="48:60" x14ac:dyDescent="0.2">
      <c r="AV42" s="110" t="s">
        <v>632</v>
      </c>
      <c r="AW42" s="110">
        <v>15</v>
      </c>
      <c r="AX42" s="110">
        <v>5</v>
      </c>
      <c r="AY42" s="110">
        <v>0</v>
      </c>
      <c r="AZ42" s="110">
        <v>5</v>
      </c>
      <c r="BA42" s="176">
        <v>0</v>
      </c>
      <c r="BB42" s="176">
        <v>5</v>
      </c>
      <c r="BC42" s="176"/>
      <c r="BD42" s="176"/>
      <c r="BE42" s="176"/>
      <c r="BF42" s="176"/>
      <c r="BG42" s="176"/>
      <c r="BH42" s="176"/>
    </row>
    <row r="43" spans="48:60" x14ac:dyDescent="0.2">
      <c r="AV43" s="110" t="s">
        <v>828</v>
      </c>
      <c r="AW43" s="110">
        <v>10</v>
      </c>
      <c r="AX43" s="110">
        <v>15</v>
      </c>
      <c r="AY43" s="110">
        <v>5</v>
      </c>
      <c r="AZ43" s="110">
        <v>15</v>
      </c>
      <c r="BA43" s="176">
        <v>5</v>
      </c>
      <c r="BB43" s="176">
        <v>15</v>
      </c>
      <c r="BC43" s="176"/>
      <c r="BD43" s="176"/>
      <c r="BE43" s="176"/>
      <c r="BF43" s="176"/>
      <c r="BG43" s="176"/>
      <c r="BH43" s="176"/>
    </row>
    <row r="44" spans="48:60" x14ac:dyDescent="0.2">
      <c r="AV44" s="110" t="s">
        <v>425</v>
      </c>
      <c r="AW44" s="110">
        <v>10</v>
      </c>
      <c r="AX44" s="110">
        <v>0</v>
      </c>
      <c r="AY44" s="110">
        <v>10</v>
      </c>
      <c r="AZ44" s="110">
        <v>0</v>
      </c>
      <c r="BA44" s="176">
        <v>10</v>
      </c>
      <c r="BB44" s="176">
        <v>5</v>
      </c>
      <c r="BC44" s="176"/>
      <c r="BD44" s="176"/>
      <c r="BE44" s="176"/>
      <c r="BF44" s="176"/>
      <c r="BG44" s="176"/>
      <c r="BH44" s="176"/>
    </row>
    <row r="45" spans="48:60" x14ac:dyDescent="0.2">
      <c r="AV45" s="110" t="s">
        <v>958</v>
      </c>
      <c r="AW45" s="110">
        <v>5</v>
      </c>
      <c r="AX45" s="110">
        <v>20</v>
      </c>
      <c r="AY45" s="110">
        <v>5</v>
      </c>
      <c r="AZ45" s="110">
        <v>20</v>
      </c>
      <c r="BA45" s="176">
        <v>5</v>
      </c>
      <c r="BB45" s="176">
        <v>20</v>
      </c>
      <c r="BC45" s="176"/>
      <c r="BD45" s="176"/>
      <c r="BE45" s="176"/>
      <c r="BF45" s="176"/>
      <c r="BG45" s="176"/>
      <c r="BH45" s="176"/>
    </row>
    <row r="46" spans="48:60" x14ac:dyDescent="0.2">
      <c r="AV46" s="110" t="s">
        <v>1927</v>
      </c>
      <c r="AW46" s="110">
        <v>15</v>
      </c>
      <c r="AX46" s="110">
        <v>10</v>
      </c>
      <c r="AY46" s="110">
        <v>5</v>
      </c>
      <c r="AZ46" s="110">
        <v>15</v>
      </c>
      <c r="BA46" s="176">
        <v>5</v>
      </c>
      <c r="BB46" s="176">
        <v>15</v>
      </c>
      <c r="BC46" s="176"/>
      <c r="BD46" s="176"/>
      <c r="BE46" s="176"/>
      <c r="BF46" s="176"/>
      <c r="BG46" s="176"/>
      <c r="BH46" s="176"/>
    </row>
    <row r="47" spans="48:60" x14ac:dyDescent="0.2">
      <c r="AV47" s="110" t="s">
        <v>1028</v>
      </c>
      <c r="AW47" s="110">
        <v>20</v>
      </c>
      <c r="AX47" s="110">
        <v>5</v>
      </c>
      <c r="AY47" s="110">
        <v>5</v>
      </c>
      <c r="AZ47" s="110">
        <v>5</v>
      </c>
      <c r="BA47" s="176">
        <v>5</v>
      </c>
      <c r="BB47" s="176">
        <v>15</v>
      </c>
      <c r="BC47" s="176"/>
      <c r="BD47" s="176"/>
      <c r="BE47" s="176"/>
      <c r="BF47" s="176"/>
      <c r="BG47" s="176"/>
      <c r="BH47" s="176"/>
    </row>
    <row r="48" spans="48:60" x14ac:dyDescent="0.2">
      <c r="AV48" s="110" t="s">
        <v>1575</v>
      </c>
      <c r="AW48" s="110">
        <v>10</v>
      </c>
      <c r="AX48" s="110">
        <v>10</v>
      </c>
      <c r="AY48" s="110">
        <v>15</v>
      </c>
      <c r="AZ48" s="110">
        <v>10</v>
      </c>
      <c r="BA48" s="176">
        <v>15</v>
      </c>
      <c r="BB48" s="176">
        <v>10</v>
      </c>
      <c r="BC48" s="176"/>
      <c r="BD48" s="176"/>
      <c r="BE48" s="176"/>
      <c r="BF48" s="176"/>
      <c r="BG48" s="176"/>
      <c r="BH48" s="176"/>
    </row>
    <row r="49" spans="48:60" x14ac:dyDescent="0.2">
      <c r="AV49" s="110" t="s">
        <v>895</v>
      </c>
      <c r="AW49" s="110">
        <v>5</v>
      </c>
      <c r="AX49" s="110">
        <v>5</v>
      </c>
      <c r="AY49" s="110">
        <v>20</v>
      </c>
      <c r="AZ49" s="110">
        <v>15</v>
      </c>
      <c r="BA49" s="176">
        <v>20</v>
      </c>
      <c r="BB49" s="176">
        <v>15</v>
      </c>
      <c r="BC49" s="176"/>
      <c r="BD49" s="176"/>
      <c r="BE49" s="176"/>
      <c r="BF49" s="176"/>
      <c r="BG49" s="176"/>
      <c r="BH49" s="176"/>
    </row>
    <row r="50" spans="48:60" x14ac:dyDescent="0.2">
      <c r="AV50" s="110" t="s">
        <v>361</v>
      </c>
      <c r="AW50" s="110">
        <v>15</v>
      </c>
      <c r="AX50" s="110">
        <v>0</v>
      </c>
      <c r="AY50" s="110">
        <v>10</v>
      </c>
      <c r="AZ50" s="110">
        <v>0</v>
      </c>
      <c r="BA50" s="176">
        <v>10</v>
      </c>
      <c r="BB50" s="176">
        <v>0</v>
      </c>
      <c r="BC50" s="176"/>
      <c r="BD50" s="176"/>
      <c r="BE50" s="176"/>
      <c r="BF50" s="176"/>
      <c r="BG50" s="176"/>
      <c r="BH50" s="176"/>
    </row>
    <row r="51" spans="48:60" x14ac:dyDescent="0.2">
      <c r="AV51" s="110" t="s">
        <v>366</v>
      </c>
      <c r="AW51" s="110">
        <v>10</v>
      </c>
      <c r="AX51" s="110">
        <v>0</v>
      </c>
      <c r="AY51" s="110">
        <v>5</v>
      </c>
      <c r="AZ51" s="110">
        <v>0</v>
      </c>
      <c r="BA51" s="176">
        <v>5</v>
      </c>
      <c r="BB51" s="176">
        <v>0</v>
      </c>
      <c r="BC51" s="176"/>
      <c r="BD51" s="176"/>
      <c r="BE51" s="176"/>
      <c r="BF51" s="176"/>
      <c r="BG51" s="176"/>
      <c r="BH51" s="176"/>
    </row>
    <row r="52" spans="48:60" x14ac:dyDescent="0.2">
      <c r="AV52" s="110" t="s">
        <v>4017</v>
      </c>
      <c r="AW52" s="110">
        <v>5</v>
      </c>
      <c r="AX52" s="110">
        <v>20</v>
      </c>
      <c r="AY52" s="110">
        <v>5</v>
      </c>
      <c r="AZ52" s="110">
        <v>20</v>
      </c>
      <c r="BA52" s="176">
        <v>5</v>
      </c>
      <c r="BB52" s="176">
        <v>20</v>
      </c>
      <c r="BC52" s="176"/>
      <c r="BD52" s="176"/>
      <c r="BE52" s="176"/>
      <c r="BF52" s="176"/>
      <c r="BG52" s="176"/>
      <c r="BH52" s="176"/>
    </row>
    <row r="53" spans="48:60" x14ac:dyDescent="0.2">
      <c r="AV53" s="110" t="s">
        <v>2416</v>
      </c>
      <c r="AW53" s="110">
        <v>0</v>
      </c>
      <c r="AX53" s="110">
        <v>20</v>
      </c>
      <c r="AY53" s="110">
        <v>20</v>
      </c>
      <c r="AZ53" s="110">
        <v>20</v>
      </c>
      <c r="BA53" s="176">
        <v>20</v>
      </c>
      <c r="BB53" s="176">
        <v>20</v>
      </c>
      <c r="BC53" s="176"/>
      <c r="BD53" s="176"/>
      <c r="BE53" s="176"/>
      <c r="BF53" s="176"/>
      <c r="BG53" s="176"/>
      <c r="BH53" s="176"/>
    </row>
    <row r="54" spans="48:60" x14ac:dyDescent="0.2">
      <c r="AV54" s="110" t="s">
        <v>3199</v>
      </c>
      <c r="AW54" s="110">
        <v>5</v>
      </c>
      <c r="AX54" s="110">
        <v>20</v>
      </c>
      <c r="AY54" s="110">
        <v>10</v>
      </c>
      <c r="AZ54" s="110">
        <v>20</v>
      </c>
      <c r="BA54" s="176">
        <v>10</v>
      </c>
      <c r="BB54" s="176">
        <v>20</v>
      </c>
      <c r="BC54" s="176"/>
      <c r="BD54" s="176"/>
      <c r="BE54" s="176"/>
      <c r="BF54" s="176"/>
      <c r="BG54" s="176"/>
      <c r="BH54" s="176"/>
    </row>
    <row r="55" spans="48:60" x14ac:dyDescent="0.2">
      <c r="AV55" s="110" t="s">
        <v>431</v>
      </c>
      <c r="AW55" s="110">
        <v>15</v>
      </c>
      <c r="AX55" s="110">
        <v>0</v>
      </c>
      <c r="AY55" s="110">
        <v>5</v>
      </c>
      <c r="AZ55" s="110">
        <v>10</v>
      </c>
      <c r="BA55" s="176">
        <v>5</v>
      </c>
      <c r="BB55" s="176">
        <v>10</v>
      </c>
      <c r="BC55" s="176"/>
      <c r="BD55" s="176"/>
      <c r="BE55" s="176"/>
      <c r="BF55" s="176"/>
      <c r="BG55" s="176"/>
      <c r="BH55" s="176"/>
    </row>
    <row r="56" spans="48:60" x14ac:dyDescent="0.2">
      <c r="AV56" s="110" t="s">
        <v>1202</v>
      </c>
      <c r="AW56" s="110">
        <v>10</v>
      </c>
      <c r="AX56" s="110">
        <v>0</v>
      </c>
      <c r="AY56" s="110">
        <v>5</v>
      </c>
      <c r="AZ56" s="110">
        <v>5</v>
      </c>
      <c r="BA56" s="176">
        <v>5</v>
      </c>
      <c r="BB56" s="176">
        <v>5</v>
      </c>
      <c r="BC56" s="176"/>
      <c r="BD56" s="176"/>
      <c r="BE56" s="176"/>
      <c r="BF56" s="176"/>
      <c r="BG56" s="176"/>
      <c r="BH56" s="176"/>
    </row>
    <row r="57" spans="48:60" x14ac:dyDescent="0.2">
      <c r="AV57" s="110" t="s">
        <v>1688</v>
      </c>
      <c r="AW57" s="110">
        <v>20</v>
      </c>
      <c r="AX57" s="110">
        <v>20</v>
      </c>
      <c r="AY57" s="110">
        <v>5</v>
      </c>
      <c r="AZ57" s="110">
        <v>20</v>
      </c>
      <c r="BA57" s="176">
        <v>5</v>
      </c>
      <c r="BB57" s="176">
        <v>20</v>
      </c>
      <c r="BC57" s="176"/>
      <c r="BD57" s="176"/>
      <c r="BE57" s="176"/>
      <c r="BF57" s="176"/>
      <c r="BG57" s="176"/>
      <c r="BH57" s="176"/>
    </row>
    <row r="58" spans="48:60" x14ac:dyDescent="0.2">
      <c r="AV58" s="110" t="s">
        <v>2185</v>
      </c>
      <c r="AW58" s="110">
        <v>5</v>
      </c>
      <c r="AX58" s="110">
        <v>10</v>
      </c>
      <c r="AY58" s="110">
        <v>15</v>
      </c>
      <c r="AZ58" s="110">
        <v>10</v>
      </c>
      <c r="BA58" s="176">
        <v>15</v>
      </c>
      <c r="BB58" s="176">
        <v>10</v>
      </c>
      <c r="BC58" s="176"/>
      <c r="BD58" s="176"/>
      <c r="BE58" s="176"/>
      <c r="BF58" s="176"/>
      <c r="BG58" s="176"/>
      <c r="BH58" s="176"/>
    </row>
    <row r="59" spans="48:60" x14ac:dyDescent="0.2">
      <c r="AV59" s="110" t="s">
        <v>652</v>
      </c>
      <c r="AW59" s="110">
        <v>15</v>
      </c>
      <c r="AX59" s="110">
        <v>0</v>
      </c>
      <c r="AY59" s="110">
        <v>5</v>
      </c>
      <c r="AZ59" s="110">
        <v>0</v>
      </c>
      <c r="BA59" s="176">
        <v>5</v>
      </c>
      <c r="BB59" s="176">
        <v>5</v>
      </c>
      <c r="BC59" s="176"/>
      <c r="BD59" s="176"/>
      <c r="BE59" s="176"/>
      <c r="BF59" s="176"/>
      <c r="BG59" s="176"/>
      <c r="BH59" s="176"/>
    </row>
    <row r="60" spans="48:60" x14ac:dyDescent="0.2">
      <c r="AV60" s="110" t="s">
        <v>435</v>
      </c>
      <c r="AW60" s="110">
        <v>20</v>
      </c>
      <c r="AX60" s="110">
        <v>5</v>
      </c>
      <c r="AY60" s="110">
        <v>5</v>
      </c>
      <c r="AZ60" s="110">
        <v>5</v>
      </c>
      <c r="BA60" s="176">
        <v>5</v>
      </c>
      <c r="BB60" s="176">
        <v>5</v>
      </c>
      <c r="BC60" s="176"/>
      <c r="BD60" s="176"/>
      <c r="BE60" s="176"/>
      <c r="BF60" s="176"/>
      <c r="BG60" s="176"/>
      <c r="BH60" s="176"/>
    </row>
    <row r="61" spans="48:60" x14ac:dyDescent="0.2">
      <c r="AV61" s="110" t="s">
        <v>5733</v>
      </c>
      <c r="AW61" s="110">
        <v>0</v>
      </c>
      <c r="AX61" s="110">
        <v>20</v>
      </c>
      <c r="AY61" s="110">
        <v>0</v>
      </c>
      <c r="AZ61" s="110">
        <v>20</v>
      </c>
      <c r="BA61" s="176">
        <v>0</v>
      </c>
      <c r="BB61" s="176">
        <v>20</v>
      </c>
      <c r="BC61" s="176"/>
      <c r="BD61" s="176"/>
      <c r="BE61" s="176"/>
      <c r="BF61" s="176"/>
      <c r="BG61" s="176"/>
      <c r="BH61" s="176"/>
    </row>
    <row r="62" spans="48:60" x14ac:dyDescent="0.2">
      <c r="AV62" s="110" t="s">
        <v>538</v>
      </c>
      <c r="AW62" s="110">
        <v>10</v>
      </c>
      <c r="AX62" s="110">
        <v>15</v>
      </c>
      <c r="AY62" s="110">
        <v>0</v>
      </c>
      <c r="AZ62" s="110">
        <v>20</v>
      </c>
      <c r="BA62" s="176">
        <v>0</v>
      </c>
      <c r="BB62" s="176">
        <v>20</v>
      </c>
      <c r="BC62" s="176"/>
      <c r="BD62" s="176"/>
      <c r="BE62" s="176"/>
      <c r="BF62" s="176"/>
      <c r="BG62" s="176"/>
      <c r="BH62" s="176"/>
    </row>
    <row r="63" spans="48:60" x14ac:dyDescent="0.2">
      <c r="AV63" s="110" t="s">
        <v>369</v>
      </c>
      <c r="AW63" s="110">
        <v>15</v>
      </c>
      <c r="AX63" s="110">
        <v>0</v>
      </c>
      <c r="AY63" s="110">
        <v>10</v>
      </c>
      <c r="AZ63" s="110">
        <v>0</v>
      </c>
      <c r="BA63" s="176">
        <v>10</v>
      </c>
      <c r="BB63" s="176">
        <v>0</v>
      </c>
      <c r="BC63" s="176"/>
      <c r="BD63" s="176"/>
      <c r="BE63" s="176"/>
      <c r="BF63" s="176"/>
      <c r="BG63" s="176"/>
      <c r="BH63" s="176"/>
    </row>
    <row r="64" spans="48:60" x14ac:dyDescent="0.2">
      <c r="AV64" s="110" t="s">
        <v>1530</v>
      </c>
      <c r="AW64" s="110">
        <v>15</v>
      </c>
      <c r="AX64" s="110">
        <v>0</v>
      </c>
      <c r="AY64" s="110">
        <v>20</v>
      </c>
      <c r="AZ64" s="110">
        <v>20</v>
      </c>
      <c r="BA64" s="176">
        <v>20</v>
      </c>
      <c r="BB64" s="176">
        <v>20</v>
      </c>
      <c r="BC64" s="176"/>
      <c r="BD64" s="176"/>
      <c r="BE64" s="176"/>
      <c r="BF64" s="176"/>
      <c r="BG64" s="176"/>
      <c r="BH64" s="176"/>
    </row>
    <row r="65" spans="48:60" x14ac:dyDescent="0.2">
      <c r="AV65" s="110" t="s">
        <v>442</v>
      </c>
      <c r="AW65" s="110">
        <v>20</v>
      </c>
      <c r="AX65" s="110">
        <v>0</v>
      </c>
      <c r="AY65" s="110">
        <v>0</v>
      </c>
      <c r="AZ65" s="110">
        <v>0</v>
      </c>
      <c r="BA65" s="176">
        <v>0</v>
      </c>
      <c r="BB65" s="176">
        <v>0</v>
      </c>
      <c r="BC65" s="176"/>
      <c r="BD65" s="176"/>
      <c r="BE65" s="176"/>
      <c r="BF65" s="176"/>
      <c r="BG65" s="176"/>
      <c r="BH65" s="176"/>
    </row>
    <row r="66" spans="48:60" x14ac:dyDescent="0.2">
      <c r="AV66" s="110" t="s">
        <v>373</v>
      </c>
      <c r="AW66" s="110">
        <v>15</v>
      </c>
      <c r="AX66" s="110">
        <v>0</v>
      </c>
      <c r="AY66" s="110">
        <v>15</v>
      </c>
      <c r="AZ66" s="110">
        <v>0</v>
      </c>
      <c r="BA66" s="176">
        <v>15</v>
      </c>
      <c r="BB66" s="176">
        <v>15</v>
      </c>
      <c r="BC66" s="176"/>
      <c r="BD66" s="176"/>
      <c r="BE66" s="176"/>
      <c r="BF66" s="176"/>
      <c r="BG66" s="176"/>
      <c r="BH66" s="176"/>
    </row>
    <row r="67" spans="48:60" x14ac:dyDescent="0.2">
      <c r="AV67" s="110" t="s">
        <v>3234</v>
      </c>
      <c r="AW67" s="110">
        <v>10</v>
      </c>
      <c r="AX67" s="110">
        <v>10</v>
      </c>
      <c r="AY67" s="110">
        <v>10</v>
      </c>
      <c r="AZ67" s="110">
        <v>20</v>
      </c>
      <c r="BA67" s="176">
        <v>10</v>
      </c>
      <c r="BB67" s="176">
        <v>20</v>
      </c>
      <c r="BC67" s="176"/>
      <c r="BD67" s="176"/>
      <c r="BE67" s="176"/>
      <c r="BF67" s="176"/>
      <c r="BG67" s="176"/>
      <c r="BH67" s="176"/>
    </row>
    <row r="68" spans="48:60" x14ac:dyDescent="0.2">
      <c r="AV68" s="110" t="s">
        <v>377</v>
      </c>
      <c r="AW68" s="110">
        <v>15</v>
      </c>
      <c r="AX68" s="110">
        <v>5</v>
      </c>
      <c r="AY68" s="110">
        <v>10</v>
      </c>
      <c r="AZ68" s="110">
        <v>5</v>
      </c>
      <c r="BA68" s="176">
        <v>10</v>
      </c>
      <c r="BB68" s="176">
        <v>20</v>
      </c>
      <c r="BC68" s="176"/>
      <c r="BD68" s="176"/>
      <c r="BE68" s="176"/>
      <c r="BF68" s="176"/>
      <c r="BG68" s="176"/>
      <c r="BH68" s="176"/>
    </row>
    <row r="69" spans="48:60" x14ac:dyDescent="0.2">
      <c r="AV69" s="110" t="s">
        <v>512</v>
      </c>
      <c r="AW69" s="110">
        <v>10</v>
      </c>
      <c r="AX69" s="110">
        <v>0</v>
      </c>
      <c r="AY69" s="110">
        <v>0</v>
      </c>
      <c r="AZ69" s="110">
        <v>15</v>
      </c>
      <c r="BA69" s="176">
        <v>0</v>
      </c>
      <c r="BB69" s="176">
        <v>15</v>
      </c>
      <c r="BC69" s="176"/>
      <c r="BD69" s="176"/>
      <c r="BE69" s="176"/>
      <c r="BF69" s="176"/>
      <c r="BG69" s="176"/>
      <c r="BH69" s="176"/>
    </row>
    <row r="70" spans="48:60" x14ac:dyDescent="0.2">
      <c r="AV70" s="110" t="s">
        <v>2449</v>
      </c>
      <c r="AW70" s="110">
        <v>10</v>
      </c>
      <c r="AX70" s="110">
        <v>20</v>
      </c>
      <c r="AY70" s="110">
        <v>15</v>
      </c>
      <c r="AZ70" s="110">
        <v>20</v>
      </c>
      <c r="BA70" s="176">
        <v>15</v>
      </c>
      <c r="BB70" s="176">
        <v>20</v>
      </c>
      <c r="BC70" s="176"/>
      <c r="BD70" s="176"/>
      <c r="BE70" s="176"/>
      <c r="BF70" s="176"/>
      <c r="BG70" s="176"/>
      <c r="BH70" s="176"/>
    </row>
    <row r="71" spans="48:60" x14ac:dyDescent="0.2">
      <c r="AV71" s="110" t="s">
        <v>1081</v>
      </c>
      <c r="AW71" s="110">
        <v>15</v>
      </c>
      <c r="AX71" s="110">
        <v>15</v>
      </c>
      <c r="AY71" s="110">
        <v>0</v>
      </c>
      <c r="AZ71" s="110">
        <v>15</v>
      </c>
      <c r="BA71" s="176">
        <v>0</v>
      </c>
      <c r="BB71" s="176">
        <v>20</v>
      </c>
      <c r="BC71" s="176"/>
      <c r="BD71" s="176"/>
      <c r="BE71" s="176"/>
      <c r="BF71" s="176"/>
      <c r="BG71" s="176"/>
      <c r="BH71" s="176"/>
    </row>
    <row r="72" spans="48:60" x14ac:dyDescent="0.2">
      <c r="AV72" s="110" t="s">
        <v>381</v>
      </c>
      <c r="AW72" s="110">
        <v>15</v>
      </c>
      <c r="AX72" s="110">
        <v>5</v>
      </c>
      <c r="AY72" s="110">
        <v>20</v>
      </c>
      <c r="AZ72" s="110">
        <v>5</v>
      </c>
      <c r="BA72" s="176">
        <v>20</v>
      </c>
      <c r="BB72" s="176">
        <v>5</v>
      </c>
      <c r="BC72" s="176"/>
      <c r="BD72" s="176"/>
      <c r="BE72" s="176"/>
      <c r="BF72" s="176"/>
      <c r="BG72" s="176"/>
      <c r="BH72" s="176"/>
    </row>
    <row r="73" spans="48:60" x14ac:dyDescent="0.2">
      <c r="AV73" s="110" t="s">
        <v>1706</v>
      </c>
      <c r="AW73" s="110">
        <v>5</v>
      </c>
      <c r="AX73" s="110">
        <v>20</v>
      </c>
      <c r="AY73" s="110">
        <v>15</v>
      </c>
      <c r="AZ73" s="110">
        <v>20</v>
      </c>
      <c r="BA73" s="176">
        <v>15</v>
      </c>
      <c r="BB73" s="176">
        <v>20</v>
      </c>
      <c r="BC73" s="176"/>
      <c r="BD73" s="176"/>
      <c r="BE73" s="176"/>
      <c r="BF73" s="176"/>
      <c r="BG73" s="176"/>
      <c r="BH73" s="176"/>
    </row>
    <row r="74" spans="48:60" x14ac:dyDescent="0.2">
      <c r="AV74" s="110" t="s">
        <v>559</v>
      </c>
      <c r="AW74" s="110">
        <v>15</v>
      </c>
      <c r="AX74" s="110">
        <v>0</v>
      </c>
      <c r="AY74" s="110">
        <v>10</v>
      </c>
      <c r="AZ74" s="110">
        <v>0</v>
      </c>
      <c r="BA74" s="176">
        <v>10</v>
      </c>
      <c r="BB74" s="176">
        <v>0</v>
      </c>
      <c r="BC74" s="176"/>
      <c r="BD74" s="176"/>
      <c r="BE74" s="176"/>
      <c r="BF74" s="176"/>
      <c r="BG74" s="176"/>
      <c r="BH74" s="176"/>
    </row>
    <row r="75" spans="48:60" x14ac:dyDescent="0.2">
      <c r="AV75" s="110" t="s">
        <v>452</v>
      </c>
      <c r="AW75" s="110">
        <v>5</v>
      </c>
      <c r="AX75" s="110">
        <v>0</v>
      </c>
      <c r="AY75" s="110">
        <v>20</v>
      </c>
      <c r="AZ75" s="110">
        <v>5</v>
      </c>
      <c r="BA75" s="176">
        <v>20</v>
      </c>
      <c r="BB75" s="176">
        <v>20</v>
      </c>
      <c r="BC75" s="176"/>
      <c r="BD75" s="176"/>
      <c r="BE75" s="176"/>
      <c r="BF75" s="176"/>
      <c r="BG75" s="176"/>
      <c r="BH75" s="176"/>
    </row>
    <row r="76" spans="48:60" x14ac:dyDescent="0.2">
      <c r="AV76" s="110" t="s">
        <v>456</v>
      </c>
      <c r="AW76" s="110">
        <v>20</v>
      </c>
      <c r="AX76" s="110">
        <v>0</v>
      </c>
      <c r="AY76" s="110">
        <v>0</v>
      </c>
      <c r="AZ76" s="110">
        <v>0</v>
      </c>
      <c r="BA76" s="176">
        <v>0</v>
      </c>
      <c r="BB76" s="176">
        <v>5</v>
      </c>
      <c r="BC76" s="176"/>
      <c r="BD76" s="176"/>
      <c r="BE76" s="176"/>
      <c r="BF76" s="176"/>
      <c r="BG76" s="176"/>
      <c r="BH76" s="176"/>
    </row>
    <row r="77" spans="48:60" x14ac:dyDescent="0.2">
      <c r="AV77" s="110" t="s">
        <v>1464</v>
      </c>
      <c r="AW77" s="110">
        <v>20</v>
      </c>
      <c r="AX77" s="110">
        <v>0</v>
      </c>
      <c r="AY77" s="110">
        <v>10</v>
      </c>
      <c r="AZ77" s="110">
        <v>0</v>
      </c>
      <c r="BA77" s="176">
        <v>10</v>
      </c>
      <c r="BB77" s="176">
        <v>10</v>
      </c>
      <c r="BC77" s="176"/>
      <c r="BD77" s="176"/>
      <c r="BE77" s="176"/>
      <c r="BF77" s="176"/>
      <c r="BG77" s="176"/>
      <c r="BH77" s="176"/>
    </row>
    <row r="78" spans="48:60" x14ac:dyDescent="0.2">
      <c r="AV78" s="110" t="s">
        <v>460</v>
      </c>
      <c r="AW78" s="110">
        <v>10</v>
      </c>
      <c r="AX78" s="110">
        <v>10</v>
      </c>
      <c r="AY78" s="110">
        <v>5</v>
      </c>
      <c r="AZ78" s="110">
        <v>10</v>
      </c>
      <c r="BA78" s="176">
        <v>5</v>
      </c>
      <c r="BB78" s="176">
        <v>10</v>
      </c>
      <c r="BC78" s="176"/>
      <c r="BD78" s="176"/>
      <c r="BE78" s="176"/>
      <c r="BF78" s="176"/>
      <c r="BG78" s="176"/>
      <c r="BH78" s="176"/>
    </row>
    <row r="79" spans="48:60" x14ac:dyDescent="0.2">
      <c r="AV79" s="110" t="s">
        <v>1132</v>
      </c>
      <c r="AW79" s="110">
        <v>5</v>
      </c>
      <c r="AX79" s="110">
        <v>20</v>
      </c>
      <c r="AY79" s="110">
        <v>15</v>
      </c>
      <c r="AZ79" s="110">
        <v>20</v>
      </c>
      <c r="BA79" s="176">
        <v>15</v>
      </c>
      <c r="BB79" s="176">
        <v>20</v>
      </c>
      <c r="BC79" s="176"/>
      <c r="BD79" s="176"/>
      <c r="BE79" s="176"/>
      <c r="BF79" s="176"/>
      <c r="BG79" s="176"/>
      <c r="BH79" s="176"/>
    </row>
    <row r="80" spans="48:60" x14ac:dyDescent="0.2">
      <c r="AV80" s="110" t="s">
        <v>718</v>
      </c>
      <c r="AW80" s="110">
        <v>5</v>
      </c>
      <c r="AX80" s="110">
        <v>10</v>
      </c>
      <c r="AY80" s="110">
        <v>15</v>
      </c>
      <c r="AZ80" s="110">
        <v>15</v>
      </c>
      <c r="BA80" s="176">
        <v>15</v>
      </c>
      <c r="BB80" s="176">
        <v>20</v>
      </c>
      <c r="BC80" s="176"/>
      <c r="BD80" s="176"/>
      <c r="BE80" s="176"/>
      <c r="BF80" s="176"/>
      <c r="BG80" s="176"/>
      <c r="BH80" s="176"/>
    </row>
    <row r="81" spans="48:60" x14ac:dyDescent="0.2">
      <c r="AV81" s="110" t="s">
        <v>1136</v>
      </c>
      <c r="AW81" s="110">
        <v>5</v>
      </c>
      <c r="AX81" s="110">
        <v>20</v>
      </c>
      <c r="AY81" s="110">
        <v>10</v>
      </c>
      <c r="AZ81" s="110">
        <v>20</v>
      </c>
      <c r="BA81" s="176">
        <v>10</v>
      </c>
      <c r="BB81" s="176">
        <v>20</v>
      </c>
      <c r="BC81" s="176"/>
      <c r="BD81" s="176"/>
      <c r="BE81" s="176"/>
      <c r="BF81" s="176"/>
      <c r="BG81" s="176"/>
      <c r="BH81" s="176"/>
    </row>
    <row r="82" spans="48:60" x14ac:dyDescent="0.2">
      <c r="AV82" s="110" t="s">
        <v>721</v>
      </c>
      <c r="AW82" s="110">
        <v>15</v>
      </c>
      <c r="AX82" s="110">
        <v>0</v>
      </c>
      <c r="AY82" s="110">
        <v>5</v>
      </c>
      <c r="AZ82" s="110">
        <v>0</v>
      </c>
      <c r="BA82" s="176">
        <v>5</v>
      </c>
      <c r="BB82" s="176">
        <v>0</v>
      </c>
      <c r="BC82" s="176"/>
      <c r="BD82" s="176"/>
      <c r="BE82" s="176"/>
      <c r="BF82" s="176"/>
      <c r="BG82" s="176"/>
      <c r="BH82" s="176"/>
    </row>
    <row r="83" spans="48:60" x14ac:dyDescent="0.2">
      <c r="AV83" s="110" t="s">
        <v>473</v>
      </c>
      <c r="AW83" s="110">
        <v>10</v>
      </c>
      <c r="AX83" s="110">
        <v>0</v>
      </c>
      <c r="AY83" s="110">
        <v>15</v>
      </c>
      <c r="AZ83" s="110">
        <v>5</v>
      </c>
      <c r="BA83" s="176">
        <v>15</v>
      </c>
      <c r="BB83" s="176">
        <v>5</v>
      </c>
      <c r="BC83" s="176"/>
      <c r="BD83" s="176"/>
      <c r="BE83" s="176"/>
      <c r="BF83" s="176"/>
      <c r="BG83" s="176"/>
      <c r="BH83" s="176"/>
    </row>
    <row r="84" spans="48:60" x14ac:dyDescent="0.2">
      <c r="AV84" s="110" t="s">
        <v>5412</v>
      </c>
      <c r="AW84" s="110">
        <v>5</v>
      </c>
      <c r="AX84" s="110">
        <v>20</v>
      </c>
      <c r="AY84" s="110">
        <v>15</v>
      </c>
      <c r="AZ84" s="110">
        <v>20</v>
      </c>
      <c r="BA84" s="176">
        <v>15</v>
      </c>
      <c r="BB84" s="176">
        <v>20</v>
      </c>
      <c r="BC84" s="176"/>
      <c r="BD84" s="176"/>
      <c r="BE84" s="176"/>
      <c r="BF84" s="176"/>
      <c r="BG84" s="176"/>
      <c r="BH84" s="176"/>
    </row>
    <row r="85" spans="48:60" x14ac:dyDescent="0.2">
      <c r="AV85" s="110" t="s">
        <v>387</v>
      </c>
      <c r="AW85" s="110">
        <v>15</v>
      </c>
      <c r="AX85" s="110">
        <v>0</v>
      </c>
      <c r="AY85" s="110">
        <v>15</v>
      </c>
      <c r="AZ85" s="110">
        <v>5</v>
      </c>
      <c r="BA85" s="176">
        <v>15</v>
      </c>
      <c r="BB85" s="176">
        <v>10</v>
      </c>
      <c r="BC85" s="176"/>
      <c r="BD85" s="176"/>
      <c r="BE85" s="176"/>
      <c r="BF85" s="176"/>
      <c r="BG85" s="176"/>
      <c r="BH85" s="176"/>
    </row>
    <row r="86" spans="48:60" x14ac:dyDescent="0.2">
      <c r="AV86" s="110" t="s">
        <v>2893</v>
      </c>
      <c r="AW86" s="110">
        <v>5</v>
      </c>
      <c r="AX86" s="110">
        <v>5</v>
      </c>
      <c r="AY86" s="110">
        <v>10</v>
      </c>
      <c r="AZ86" s="110">
        <v>5</v>
      </c>
      <c r="BA86" s="176">
        <v>10</v>
      </c>
      <c r="BB86" s="176">
        <v>20</v>
      </c>
      <c r="BC86" s="176"/>
      <c r="BD86" s="176"/>
      <c r="BE86" s="176"/>
      <c r="BF86" s="176"/>
      <c r="BG86" s="176"/>
      <c r="BH86" s="176"/>
    </row>
    <row r="87" spans="48:60" x14ac:dyDescent="0.2">
      <c r="AV87" s="110" t="s">
        <v>479</v>
      </c>
      <c r="AW87" s="110">
        <v>5</v>
      </c>
      <c r="AX87" s="110">
        <v>5</v>
      </c>
      <c r="AY87" s="110">
        <v>10</v>
      </c>
      <c r="AZ87" s="110">
        <v>0</v>
      </c>
      <c r="BA87" s="176">
        <v>10</v>
      </c>
      <c r="BB87" s="176">
        <v>20</v>
      </c>
      <c r="BC87" s="176"/>
      <c r="BD87" s="176"/>
      <c r="BE87" s="176"/>
      <c r="BF87" s="176"/>
      <c r="BG87" s="176"/>
      <c r="BH87" s="176"/>
    </row>
    <row r="88" spans="48:60" x14ac:dyDescent="0.2">
      <c r="AV88" s="110" t="s">
        <v>482</v>
      </c>
      <c r="AW88" s="110">
        <v>20</v>
      </c>
      <c r="AX88" s="110">
        <v>0</v>
      </c>
      <c r="AY88" s="110">
        <v>5</v>
      </c>
      <c r="AZ88" s="110">
        <v>0</v>
      </c>
      <c r="BA88" s="176">
        <v>5</v>
      </c>
      <c r="BB88" s="176">
        <v>0</v>
      </c>
      <c r="BC88" s="176"/>
      <c r="BD88" s="176"/>
      <c r="BE88" s="176"/>
      <c r="BF88" s="176"/>
      <c r="BG88" s="176"/>
      <c r="BH88" s="176"/>
    </row>
    <row r="89" spans="48:60" x14ac:dyDescent="0.2">
      <c r="AV89" s="110" t="s">
        <v>918</v>
      </c>
      <c r="AW89" s="110">
        <v>10</v>
      </c>
      <c r="AX89" s="110">
        <v>5</v>
      </c>
      <c r="AY89" s="110">
        <v>10</v>
      </c>
      <c r="AZ89" s="110">
        <v>5</v>
      </c>
      <c r="BA89" s="176">
        <v>10</v>
      </c>
      <c r="BB89" s="176">
        <v>5</v>
      </c>
      <c r="BC89" s="176"/>
      <c r="BD89" s="176"/>
      <c r="BE89" s="176"/>
      <c r="BF89" s="176"/>
      <c r="BG89" s="176"/>
      <c r="BH89" s="176"/>
    </row>
    <row r="90" spans="48:60" x14ac:dyDescent="0.2">
      <c r="AV90" s="110" t="s">
        <v>4767</v>
      </c>
      <c r="AW90" s="110">
        <v>0</v>
      </c>
      <c r="AX90" s="110">
        <v>20</v>
      </c>
      <c r="AY90" s="110">
        <v>10</v>
      </c>
      <c r="AZ90" s="110">
        <v>20</v>
      </c>
      <c r="BA90" s="176">
        <v>10</v>
      </c>
      <c r="BB90" s="176">
        <v>20</v>
      </c>
      <c r="BC90" s="176"/>
      <c r="BD90" s="176"/>
      <c r="BE90" s="176"/>
      <c r="BF90" s="176"/>
      <c r="BG90" s="176"/>
      <c r="BH90" s="176"/>
    </row>
    <row r="91" spans="48:60" x14ac:dyDescent="0.2">
      <c r="AV91" s="110" t="s">
        <v>742</v>
      </c>
      <c r="AW91" s="110">
        <v>10</v>
      </c>
      <c r="AX91" s="110">
        <v>10</v>
      </c>
      <c r="AY91" s="110">
        <v>0</v>
      </c>
      <c r="AZ91" s="110">
        <v>15</v>
      </c>
      <c r="BA91" s="176">
        <v>0</v>
      </c>
      <c r="BB91" s="176">
        <v>20</v>
      </c>
      <c r="BC91" s="176"/>
      <c r="BD91" s="176"/>
      <c r="BE91" s="176"/>
      <c r="BF91" s="176"/>
      <c r="BG91" s="176"/>
      <c r="BH91" s="17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50921-0804-4de3-b71c-6701f397f37d" xsi:nil="true"/>
    <lcf76f155ced4ddcb4097134ff3c332f xmlns="9b21e58d-ff0b-44f4-b919-796f0b4bc57c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3 D 8 A 9 2 1 D - 1 3 1 2 - 4 6 F D - 9 6 8 A - C 7 B 2 3 3 B 8 8 4 E E } "   T o u r I d = " 3 6 9 5 5 5 0 a - 7 2 f 9 - 4 5 f 7 - 9 0 e c - 8 e 2 b 8 e f 0 b 9 6 d "   X m l V e r = " 1 "   M i n X m l V e r = " 1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Q A A A S k A V H F s H 4 A A I L 7 S U R B V H h e 3 b 1 J k + N a l u d 3 C A K c 6 U O 4 e 0 x v i l e Z W V l V L V m r z f Q 1 9 C m 0 l 7 W Z T A v t t N B C H 0 t 7 b X q q 6 q y q z I z 3 X o w e P n M m M V D / 3 w H g D m e Q d H q 8 y L S W j s c N g M D F H c 4 9 4 x 1 r g 8 H Z 6 8 V k 8 m q Z Z V b C 0 j J L a g u b x H W b J X U 7 a m Z W r 9 W t p r 8 i g m X n Z s G R 7 g O F W s 2 C Q D e 6 8 h f U 6 7 o 3 G 8 w + 2 T A + t 2 y Z W l R v 8 s b m 6 c S O u t 9 Z v 3 G s 6 P q G b B W W C W k t r R b p w y K b X W A y m f i 1 0 + n 4 F V j G S o J y q R j L Z W b j x Z X K k N h e 6 1 k e o Q L U l T h A r V L H 4 e x U 3 1 1 Y o 9 a z T u 3 Q n + 0 K y 7 S m b + v 2 8 6 B r h 9 2 l P V X R u u F S d V x a 0 F H 6 Y R H x C 2 A 5 U z m b u t k R R 1 m a 2 m I + t 0 W 8 t L r w G w z U e E 2 F T k N 1 T G 2 v 2 7 B W M y p i r 4 C i m b e L b h W G 8 5 q 1 o 8 x C 4 X U V l r O i 7 a r v U n C h M K K B z U Y j P W s H 1 t 9 T 3 E b N s l p i S b p Q e k 0 L h P t V W E 7 0 U a r Q q 9 l 0 s r D R e G 7 H e z 2 b Z r Q T V V D r L Z Q W v 4 r P l 2 P F V 3 a 1 v p 5 B A 4 J Z U r O G 6 l y n H v p d o m 4 a D 2 w 0 O 1 M W V N J E l z + I T l t + 7 7 C s 2 c V Y V K s P 9 t v C X f n h G k h V j / e j f 8 q z j I O F X c Z v F N 7 a d D m w J M h s p D z i J L J O v S Z m C v N C V 6 B a f x i j 3 m x a W I R 6 F F k Q h j Z N b y z J F s 5 Q i 2 T q z F Q T 0 0 H A I q / 8 Y 0 o g A n M i U R 5 L N X z 5 a h f I J A h I s w q e R o F M G G a R T j 0 / 7 l c B J g 9 U P 0 K 1 j k 3 r 2 1 7 w w l q 1 / e L J 7 l C r L 6 3 b T u x F f 2 I j M T d 0 Q f 3 A 2 X K h M F W 5 F Z a S B Z l e 5 t e V M K 4 E 4 s 9 V e h F L N i q u Y g w P / N Y 7 C H c V b 4 m q O 5 j X 7 W Y e 6 r 6 o n f 5 D c D R b D Y u i w M 5 u p i K q V G 2 0 A e k l S n T t i o C R l W t B 6 d + C y u L 1 g r A V P 9 g X j g 8 D 6 z 0 X t u e Z X Z 4 u 7 f p C b b 0 Q U 4 m Y 0 0 x I 2 g C J B E g 2 V d x 5 I O Y j v Z q X o 4 1 Q o C 6 i 8 p r k Q R m C P f 0 W s w J O o w g v X W G q q 3 F g U + U J Z C r c L B 5 L 8 N 3 o O h K N T L w s 6 2 A a U 8 7 i x w Y I 6 q E 1 w 5 5 0 g g o s c r e 5 W m 6 e j S y u i f j q i f U U 4 U h E 0 J P U q a D K A a I w h F r 5 Q t c A 7 V S E E t T U + g 1 l C y H 8 q R J Z l t r N 9 K M q I E q p g j 6 r N X R V d B q D R n k I l g U R u H a s Q q X A T j y q q E u j + a U j c i d Q 0 o F a Q 6 R Q P N g d U k m 2 T + O m X c w i a a a F D d W I S x p X g T r W J A Q D h V p b 1 7 Z w 5 t e V I K 1 2 G 9 Q O g d o B 7 U Z 8 v 0 o C e + B e R G Y S I j C Y a 5 Q C I J 4 L E R E K q B W l a i O 1 g T R J v V V 3 n H X b e S O + f j + 0 D + d j C d A 7 p J + P g j v + 1 A 0 o R c J X U O s A o a V C 6 V J p A w i L G z F L r D J B 4 K 4 5 C P o 2 D V W W 5 4 H t H y m V 6 9 g u 3 y j O s G 8 1 4 S q T 9 k 5 g r A p j p 9 J O E z 1 a S L N + n M X W 6 U W 5 F k Q A k y b l o n l g G q 7 F f U 0 4 W y J k e K / o r U i 4 U R n f X S t C k T x 0 m m U t M W m k e o V 2 0 v u N N U J 9 u A K R 8 h m I R w a z 1 Z r f g d O h 0 j 9 o v r A g F Y F 3 7 F A q 7 a V 1 o n 0 h W i k I Q 2 7 8 K I 2 1 y c z 1 n A o V o J h e 8 q U I q c Q H 3 5 3 0 f m v f 7 P + D d Z u H K l j D w k C a S 5 r A N V Q R b x V q Y U 4 k L n W n i r Q h X g l o q P q K 2 E R q l U D Z u o 0 D e y q E t V U / L + s O s K l 8 u 8 B A G g G m a s n M e z d s i Z k L o h O 9 k i y a w 4 u x a y i J Z d M 7 i K i l m n W F N w m j 7 D I P 7 U l m 3 9 d T 6 0 p L 1 c e i 7 o n w t J A 1 E Y m r V Z C G r I h v T 3 r 2 + + + 6 L v 0 n 0 0 Q m o l 7 o v k k E y l k J m Z j R h R 2 V E I I w l a Z x a m e j m k 2 k 5 e J r R V L S 3 S O Z Y W r H V Q A H V z O J K Z l w + 7 8 J r S P l P 7 5 a 2 l w a Y D F U u y 8 j J V 3 5 T l o P Y Y G 8 7 D U X 1 m 7 B O R W g H C U e q l D g Q + a W l 9 P E 7 P 3 W 0 n 7 / P L G 2 t B v A J 5 F w E 4 W Z m 3 m l S 3 I P 9 N 2 e v v v t S W Z T m b s L b 7 + l x T I Z k l R M w C + l n y x m t p i N Z X 6 m V n v 3 9 q f X 9 b j 2 S h h 0 m G M e 4 f N k V E 4 a R U j D v k X T E N B E S 6 n g m p B T 6 + o D l Q z z L m h 2 p H l k q 6 r N K L z X E 4 6 s g F K T G Z A q 3 V R S o f F 5 B V Y A n w M t H N A 4 8 M z 9 5 L w y w + H Q u p 2 u 1 S u G v d v z T U V e i f 8 Y m E / G K i u U 9 H h A a s P T i Z j q 7 a B l s 6 x p v 3 + W W k u M h e l 3 K f O l J 5 O l I Y Z 7 L G A e o t F 2 r R t l u c I Y k M n d C c U w 7 + U H f d O R Q F R 7 F l Y G 2 m E 6 n n m S q Y i r J 2 L U I x O t u a T 3 y o h I 0 Z R o I p f + e h R g W v E 9 G U k z X V 6 q X i d L + W T 6 p l o 1 E l 4 D 1 x N 8 o 5 o d S 6 3 W R K y J N B j C p t P X y 0 V m 6 Y W 0 a k 8 0 d x z Y z x + n 8 v d C e 7 K H G S M g C 2 h a J O S W z S q Q v y y p J J t b H E 5 E l z 3 R H B W + g z i d u b n X C N u u n U p h W x W 6 p W A 9 H c j 9 U 3 1 h M D d R 9 b x e z 9 N L 5 l N p 0 9 w 0 C L o t J R Y 1 r d l s K T T F f X V x o p h J T D J J R 3 Y 2 k W 8 1 f a / w Q e p X J m E i m 1 e c v Z C T t Z g l / n u x i M W d c / k b c w u y m c W L h Z 7 l I Y 7 j 2 2 s q a b b M h I E s d E m Y y m E m o G U I M E g 1 l C Y S D Y 5 f t E R 6 F h U E i J N K t K 7 w b d H C v w 4 8 / 8 c C n y B V i 3 u M p k 5 p a v G M c i o 8 6 W Z f x E x f A v D C Y Q c J n W c f L E W g X T E T S k o O P Q I L / E U d I b u l E s M k o p O R f A 4 p D p P S k G m p g D W E z I K A M V P F Y N 4 m a p s a t C T N d b C f W V P + I 2 Y n H U M e d C 8 Z 6 v 7 U v X Z R t H 0 R 5 7 M n E t 5 i G A R N K B q I R Q / T N 2 K m U 3 2 k f F R E 1 5 5 z 0 q w 6 M n o G r G U m g b s f q n y w D C 1 c i p k k P W C U 6 l 9 D t v V e 8 0 S W B L 4 P d K k P o b G y r J X y t m R q j q S l A B i z Z C Y H d z n y d w E J 1 W U o 8 h f K l q x H P S G r b 5 2 u M p F I D d v S U 4 2 Z g t R c O L R l S 4 y z 1 7 L O Q c + a S c e a c V f O b d 5 a o Z B Z F / H A J I m w k M B 8 x T 0 M V T I X Y U 7 P U 3 G d z S Q p K o F n 9 N 5 N p 1 K l s e L r b y Y V O 5 8 q T P T d P G d Q 0 q 9 V K l N C B e 2 / H k i s D N u A 9 6 n K 4 Q 2 h q w h y E d d l / k X e G K 5 A n d N + J d y v 6 k 4 Q Q F i F L x t I C + Q P 9 Q v G E E H i l z j x Y R p J u 8 B g e 2 r 3 R D d z q a I 4 t 2 7 u A S Y d z j + E 6 4 w p A n f L G + b S P S 6 B u w X C x 1 T + h 5 r R G c z K Q D z U Y C x B K i K u 7 y s d m a i 9 W W Y h t C p T L 9 N 3 i 5 E U D W a s u L K u Q t T o X E E 9 q i 5 u J W 3 4 c 0 A Y 6 K v J p G l D m Z p S V n m n E P U p y u D 9 A Q Q v t 7 5 T n m 6 a E y o M B d r o n F g H u E n 0 b A d i s t r g 9 O y 1 E P u K D E h g p P 9 Q u 9 1 G I s f 6 X 6 S B p M s r g P l H 9 / N + 4 7 k t M S U o m K B + D P a U R k W y r 0 p 5 f u e P 7 p 6 j m f J r 3 p C 8 5 w o j A j j P + X d 6 w W f k B 0 1 I Q p b f d r t d b 1 j A p Z g q 7 p J r p f 6 e N z 2 A v O B S B o C 4 B a 0 R c S 6 G F n 3 Z U g 7 x L a g h h W 5 b I o W J z 2 8 a g W c 0 M h 8 U m m c i P 2 o k 3 + X T p G X H 8 h V + O F Z Z 1 X C 3 j v o X w m O 7 z U t I s B C S 2 I L z 0 K L v P h f r C D d w 3 m q 1 7 n C p q k h + y f r I r E t n C B 0 C V V C V 0 F A A z L K Q G U n 3 N F q x B L T L T O 2 B P + l u F U 3 G V c H b V Y 5 V n M j U U 6 i d z y 3 C T x L T 0 P p i K U v l m 4 W S 1 6 e j i U U q 1 3 F f b S 1 z 3 g l e j B x g 2 o N P i o G Q I B O u d N T w W I w y k S u y 0 O 8 D C Q n H v 8 r g z E 4 Z u O f b 8 r f q Q R x 3 J d W m k d p 6 L u F 4 O m A o p G a / k z + F 4 r g H 1 M O 5 T / Q w v D x / L e J 8 5 Q V S 5 g k 3 K h B j F q P F u V 2 M f o F c / L s S s D d P u q 9 0 7 T p C 0 0 + S H s / k Z x W V + D W w y o S r A M P Q Y Q E W 5 h I 5 N H 6 n L X v E k a H n Q v R n 4 y G A n m d 6 7 9 2 s 5 T t F L 3 P z k h f F x 3 e C o R x 4 5 h g X w D T g j e y 5 8 L s 0 3 b j A f E U a d F X / c t O x I x W t J x o 5 6 R U I h 5 Z L x v 0 C + F K G c t M a I X U u I n k J V d 2 H d Q w F I J 8 w z w P R h j N U i T v w q X a A + C B i O p D o 2 Z P 3 c K 9 o C 7 S A r g 3 h Y F 2 R 5 y L g 9 1 e B M + 7 L 2 d S 6 U u U 1 W U w z x U / l C w d y 9 N v d p V 3 L e Z y L 1 l 4 e 7 T u d O Z 3 A D H C v 8 H n P H O T V U C 9 V 1 q C p 9 F S + T O V 0 K 2 1 d I d Y A S g V h Q C + f P B U x l P x D m a g w Z V V g r A I 9 w z k o E k W q i 0 h C F Z g O i F 7 j W L b 3 0 / x 9 B e j h G M d X z p V U j t 4 l F y l f A W j M b S G Q F A x b M l C l Z m t y 7 r 3 L X A W n Q T E F f A x i h Z l y e 1 6 I w L Q B q b w n 0 M h F c D w U z / M u b i V K K J m E w D 0 M p L D k G g n r P C M o L h K N 8 R 7 a O t Q z F d e O D x Q O e a C 8 y Y N 0 / s q g 3 G V t 4 B O r 8 v z Y A q s C D e I J V X Z w l w n H S H w I O Z u q 7 b H 0 0 Q j U S a E B c / l X d x C p z p u Y a S H J P 5 N m O t 5 b 2 j d 7 s T X E O N l E L o I 0 1 f L D w u q X s U 3 F Y N P 9 0 J o H T c v o 7 O o J j w w V y A 8 M + t J q o j 1 M V / 9 N 6 M i 0 a y s c y N R T 2 j M J + 3 Q k P 7 Z s x x 0 B E 6 9 J u f U N 5 e R K h 9 s 2 Z g L u y U o + c o w X O I W p 6 E 5 c B Q Z q B 9 N T H w y j k I 7 U Q v V / C d C T O F x 8 t K v p T 2 L U f G b F O p g n Y x / D S r C d J O m F e r d 5 K W + m w q c Q 7 I r 0 p 8 c P / e 3 d q D C K 1 / F X A m k U g V q n Y q J M z P R u 1 L J / v u j Z + b R h P 9 + 0 v Z c P q 5 S R i K + S 7 x c C W T P k l G Q i t E K 4 r I O t 1 g H E h O C k n f W v F o m Y o a 6 y X j n x f A Y 8 X f 8 G A l 3 a X l P m p M y + a C y t J P W 9 3 F c Q U 8 A 0 7 e 8 D m 4 s 5 / v U i s p 8 v p 9 a B M 7 c U E W A A 9 / 1 N Y C P V N Z I b 0 v x e B V e 9 6 D F 8 6 N s q Y J V R J c q O Z j r p S 0 t O a r L Y 8 p 7 I T Z C P 3 h G I V B J j h Z 7 7 z R O p u R d 5 P 7 3 n w E t J E m m n s / F r 0 a p a C O l 8 / e U q K s 0 W c t 7 f 2 / X 8 j U 2 T G 1 I v 3 l Q B W 3 b k + X k 5 B G i j u k Q J T I O d f D 6 U 8 4 s E p T 6 6 M q N A h n f O T I + C 3 T C P N m J 6 1 p t h y / 7 1 q m N X s 0 h 1 C O 3 1 d d u u Z w 0 7 E g F 2 6 U I u g W I 8 t i i r s I 3 o t w C d D U 8 6 S 2 t 8 E 1 r 8 S y x N I B y v J F X 6 r R u B s s s i S U 6 z X F s x 2 4 M g u U p X e j Z U E M 6 9 k 6 J 0 9 G l K A v S s Z y l j Z F c K A 8 X B q u Y Z j C l t d 3 C k y z f S D I d 1 a x 3 I U j q M 7 N s n Z v / d i 9 S O + n v y S Q P 7 e D n b W E 5 M t I n 8 n G / 2 M 3 s i b c e Y U 1 3 t X z 8 W I 4 p M M 6 Z A r S O t N S C q K e 7 y a o 9 k a s O o f z w P 7 G q C X 5 + / W 4 U A f s h m m V f W k c O V X p A i Y 7 T U Q e c b e 9 r / r Q p I / 6 l K j U F d w 5 m c y r b 8 F 5 u m A z d p i j 6 C R w P S A A a V 4 l 4 7 z Q l g E J E p R D A V 0 5 k A O i X c Q V X l W i r w g d R 6 4 B J Y 7 9 S w D B D f + k u P g Y d o V g w 9 l z r 8 M O n a x 0 l H 9 W / a f j e S F K v 5 r I R Q Z u g P R 6 n 9 e M y g Y f H N V 4 I v 5 C e Z y F 5 s a R b 5 O T 9 G l k h i O 4 E V g J A i 7 Y d 8 W L R 9 c C w S 2 N c 3 7 S L I T / Q p P x J c a D G 3 W F A M S h 5 a c p N b Z E N b 1 A 8 V h 6 D 4 S 3 2 X 6 N l C 8 c J I 6 X o P p D S D 2 r Q u 3 4 c 0 c F 9 x O 1 / I h D s + b N u l y n x x P b H p L L W p P o w r l h G d B v t t B v q L B w J / q z K H L 0 I f m E 4 + i X Y f q O I 6 Y O j h l d o U w Y Q 5 v 4 Z E H Q J 8 i q A l F Y s 9 3 N W 9 b F S f V l Q B C L x R b 1 s n P F R h a B m Y S l g S U z F H D 9 M r k Z S R T / l F Q N d m r 3 E i 9 f / C W q G c z h U u w F e b L g Z y Y E d u D i b x X B J S t r G Q S i 8 b A 4 y h G q g p f l c x 3 V f x j o k N l X 4 Y 1 m P c f b g w t L A h e z 5 s 2 Y 8 n N f u N X M x X Y p x v D x S e Z G 5 a v T z M 7 K W k Z K 3 s z P i K 4 G b W I w F / H V O I m Q q M 5 y C 6 w m d 1 S w f p r f n n d f M h i C 2 g q D B H 0 B C 9 w J 3 r g O Q g E Z h B n O A M R 0 c F X E G z F p 9 R p q m k / k R W R S Q m b i D 8 n O n 1 H 5 Z d w d h 5 r 5 y Y T O Z z T 7 7 z 7 7 5 p y j d a 2 t u L M / v T h z N 7 f z G y B b 0 G A n w d B E c V b o u p a 3 i S d 5 x 5 h 0 W e / E 5 A U Y Z y L e B 3 r E 4 X T s W 7 V R B m 9 P / q W 2 q 7 k i E V z D b 1 P C g D 7 x u Q 9 H h I w K 2 D s N 6 y w 9 b 3 C q + s H R 6 o O P c L R M 4 L + U + M e n f 0 P h p I K 5 y N b X B z Z u P L K 4 u v J Q a 9 n 9 M j 5 0 E V / 1 K o S m k n N B 9 j q P u U H Z g p j C I 7 l C R m b K m l B k d 6 0 Z W a y Q R k L A e i / e k S W 7 t S j y 9 B z B p A m 5 d A k k y H 2 W b T l 4 C V B N 2 9 v Q 4 c V Y F 8 o H q / n s / O F u Q a a n s Z M e u 8 h 3 E N u D Z 6 p B 9 d F 3 4 w i R t o t Y o M h e h 9 L A / Q c 9 I e T y / k F r y z a f b R u r 0 L U f Y b t f F r + T X v 7 L 3 8 q w s x S Z 2 B q V U g G U J B u v W j u n e o O F N t w V s i 1 c o U I 7 9 X v K t p 4 G N z P z x J X W h u g h V + F h Q 4 8 V k J V Y C w J C 4 C F D B a i o h o q q x u y W w u + p U W G y U + O P d l I K Q i n Q q Y q f U x A y E g x r 7 a j T 2 Z d X t i p q 4 q G N t 1 / b 0 N l q d 2 n b 2 z y + k 7 G 3 6 4 t O k 7 m Y M 3 i 7 w 7 9 5 E M V d I S V 5 x 3 G A c G i p o t C 8 v A L P o t U h x m Y k r R 6 a D u 0 7 A Y 5 L 4 F 3 f r M A p k d P n W n D O 5 v 3 P 1 m O c K 9 Z 3 x T 6 R K u s K g D 5 X 2 A D 1 Q u c 8 J l + Q W 0 6 m a o r v i g 1 X a G o T Y y F f m o a V 3 z r w D P I V j X J p + / X g v Q f q Q P 6 8 y t W / 0 G J k K d F u C T i W U b M t e v H j R l V r c s a i T W 6 c T W 7 F y K 2 N / a T 6 f v 7 N 3 F 0 N 5 c J L f j k 7 e g 9 G + r p e a r y 0 d j b C 0 5 F 7 0 K x 6 s Q p x P R 1 J 9 l Q p 6 p 2 p i W a C e V V d + C O 8 a m N s F a 6 r h F d O U 7 t E a k y o S I K O 9 X p k U k m Z O G x Y F 0 N 5 J L t v N y L O 6 X T 1 b 9 d h 1 A J N 4 Q B O J W 4 s 9 k 0 v 1 y G d u b q 5 E Q A d M q 7 2 n X + q N n 8 m F H d t N 4 Z 7 N o 4 A 2 Y t O Y 2 b V / Z q H Z m w 1 T h 0 4 U t P s 0 f J L I q 0 H Y D M Q C 9 O J N Y R C d t F D b Q R o 1 8 n q K Y y B l p k 5 l T A M i G o c h 6 k Q T 2 p 3 N p A H 6 o C j 4 v E Z T R S S I 8 7 R r g B v d B 8 E X w b 3 V f A s X B B H H X Y w f Y E 2 G + l G l a r U V e 2 g d A U S C 8 r e Z m U b d d A V l D c l 7 H V e A R x S q K R r 6 t 7 r 6 1 4 x P r 1 k 5 k p R w 5 L X r 9 G 6 n 1 p L E 6 v b f i l H + x n 9 T + 1 2 M h v A o w O y R b g H d m y S f D 1 U m v 5 E J g + l Y I h o 4 v 9 9 W l m i a T 2 D 7 c L N 1 k f g j Q Z J 8 3 B d / 5 0 8 8 T Y B J h K 9 q z I K P P W t S s 4 F N B C s M 1 w C l V Q X F 2 4 3 e x X z M Y b A 6 D 5 Q V G 8 q Z n q c U / x Z Y o D j 1 O y X v 5 Y K c K H x J L J T V q Y z m X i 4 X t z S R t z i Q x 3 o q S Z M M 2 j z u W d B c 2 W w 5 d e 3 m r C D B X 0 i i x S f / S B v s f f N F Y R p f P j h C r D l g Y v d Z S 6 h z z L X + + 0 U 8 o g D G Z k s i 5 R + o + 7 S 7 t 3 7 5 I 7 G + P E + t L q s U y q d A 6 + B 2 3 o / r V A O o I x W 9 X 0 p V n E A I + I s L D f U O F q r C g h N u K S V x m u 8 8 U 6 K Z m L O U W 9 F 3 5 K X W t r z o g B f j M f 9 C N H 7 Q u L 8 q z p Q y 8 Z 7 b E 2 6 t 6 P r O 8 J M 5 N 3 + m 5 4 7 Z S U R i v L j 8 L E 3 U h Y h d G 8 u e 6 h G F m r V Z i 3 e 7 E T g 7 f 2 9 n N R C a u C l w A Z b 9 L K Q f S Y x w L E 1 A E Z e l H B H f x T o 3 A J H C r x d Z o i p 7 V E N D F u q J W g f d r M Y h S 8 F H x l R R Y e t F O D 6 w 1 3 7 f G b M 8 a 8 7 4 a P L S O m M y l F w 2 v E B 6 H V p c D C J O 4 i T N Y W v w m s f j n 2 J m J O I 1 X M q e + i y x 6 F V n 4 j R z 9 5 w r P Z D h 2 Z G 5 N 6 3 Y U d W x / 7 8 A l C V N l w q d 6 J w e X e V N C h W V C G I O 8 U d x W W b q W h t J K o u g s T G 3 e k G a b 7 c Z Q W F P 4 F / J 3 X d J v E 8 K f g Z j J n W + + g Q j A m 8 J + u L R n n c z 2 V J 6 P N 4 F d y F x x p b 3 a q r s C 6 Z d M J q b M L v A B x K j n 8 m r P d a U L e q R A l 7 U v S t Q z F h 4 q T j y S / X 9 e s y v W K F 0 X 8 Y p 3 3 s U N m h R c g 9 7 R o O M k v 1 H 2 K r c L g / X 8 9 j l D w w x y P 7 w M Z T k U 3 p 2 b / e F t 4 J a A d 4 Y I d 9 e y D K 7 0 u 2 L V F q A H q + k q P r 2 D k 0 8 3 N k 9 V s R W g H O 1 m a F f D 2 M 6 v Z 2 L e v E L e 2 V G p 2 y 0 o v l s M R 4 H N w 4 X N / 1 V + U z q z i 8 m f p W 0 W t s h G u p / J 5 G M i b / H N F v D O i u H g / L X u X + W P B D Q 8 6 0 i o T K m O i 8 q m S S K 7 8 t y S c G a p / K d F L I n Q / 1 G a q + v T 9 x n b g A G o + G e g N D D z 7 g 0 G b g H G O W J R R y C R m r t W q r i o l 6 k d g 9 m p n V 2 + t W A h h m p F l j R k c l Y g W I R 2 M v u t d V 7 1 P S 8 k 3 S Z t Q 0 M i M Z t i g g 1 R N g J E 4 0 s p 1 g A 9 k / R K J i L w R T O y I W r C 2 s q n Y U c 9 C Q N R c k r m q h y + F n h B M j 6 k F Q E f E m C Q F U a Q K U i 3 9 T q g c + R 6 E h T L t 5 d u k l a T d 5 9 t o L L s S w q L g 6 b T q T V b T b u Z N Z z 5 m W Y T c o N m r J p z e n Q L u n d m h P F U B 8 e 1 a 1 L F r z K g 6 I o V D k x F i o Q K Z i 4 w r I E Z j H d B B 8 5 t G + i 3 d x q Q h L R I C S x K v Z m / s Y W I P I g l Y G U N N B v 7 0 s A X Y r A x F G L H n b 9 X m f v 2 4 Y q V w D J x n 0 T S L q q 4 2 v j W x y N U Y D 6 X 1 T N b W G f J t K u l D e p v J R P m l o i 5 Q v v O P l 6 f 2 I 9 P 5 R / L g n k I 6 v / 7 / / q / / f t a v X b g v 1 Q A n + 8 m Z D A W 4 N K 3 D K o X P U P N T t c 6 z U N r h X 2 Z S b J f G 0 + c E F w q C b F M / V g t s I O e 7 c p M Q F Z P 7 f 3 o P 9 h 0 f G 0 3 8 V s b x B + U g U y y U J q x 1 r O a G l 3 y Q w 5 r K U r v Y F m X B B + l 1 g 7 2 P D + W e E i J + z u Q 7 g R R 4 A a 7 F 3 O E 8 a M d i 3 Y H q u 8 m v 2 G e D k W Y b 0 R o s s / D K 9 X 9 Q u w U 2 d m w a a 1 A p m y y s D f X d T H a 0 u q y G W t p 7 M R I b + K D p q Y I E i 3 v d R D e 3 R R b A 6 C b 6 T M s F c G M / S x Z G F L U z J o j h O B c Z Y r k l P W 7 r O b N J S 5 x 3 B R S S D H X 8 D F J R 3 X 3 d 9 x D L 0 r c u 8 m x U o i g f + A W o i 7 d T 8 p T W g G y 2 j 1 N u s O n E g q x C B 6 6 v + 3 z 0 T s Y P m i X D 8 h y Y R f T P 9 l S p n Q Y t K 0 X P L d 2 e 0 / 3 L e U 1 E T r E Y P W 2 d V s H 1 p Y g n s j V m I u D a f N E l h K D u w E u C o x V A T o x k j i R c J Y g O c 2 s X T t U O L J u / a n w 1 l W e d T H u 0 r o b e j i r E N h C t Q O o A A 2 l n 9 5 D x u N q o F 4 g x n + A 7 M g O 2 9 8 o f l H h M k 7 + + l f D P B 1 Y J s J L Z M o F S e 4 4 5 H 8 C I X 8 p m 5 a l + p t g / m R g 8 W A h H 0 w V Y / o / g 9 d c 8 e s k / R i D Y X Y H v 2 t o z u K 7 x 8 H m r 8 A L G 3 d k I F X A 2 p u W q J p Z / D T 0 z a z u q 3 k / j h t q s M g 1 p S 9 o R C M 8 C j b H h 3 B h p q 3 8 y e f V J I h b B j Q N X d q E t k w t M c o F Q o R x J Z Z + + P I P h T L 9 l X y o U z m 3 0 X 1 N B V / g J D q p P 8 X f J o 1 8 s 5 U + 5 c R X E 3 P 5 y g e a F t T B t A T d 1 x c S R t m h M 9 J e 9 M I 6 d i S 8 d q 0 X P Z X J L l d E A h R 3 A C Z t i X O / 2 W / 4 Z N v h N L F 3 N 3 P 7 a Z j a T C Z o F d z 0 1 L O A 5 R 1 j u S O q q / t u a g r o z F f q 6 t 5 n R + S f b A T G q o L b L l k u + t A l 3 w p i N o H Q U d w J 9 P 2 9 3 7 8 C Y J t J c u F 3 M B V S u 2 1 P 1 L 5 q S S r K c 2 F 8 W x d 2 J q N 5 + Q z x L Z + u H / k + C l 4 3 h A W C Q d S G z z A V M h s T M d a a q T i A O 8 d l D x u B x v Z 7 R d 7 W f S q p h O R M M 5 k e + q h Z R 5 I 2 b F 8 M x b y / R R r Y S W d h b a U R Z 0 H e M e K S k m U W m w W F Q 0 n B y t 4 d 7 s 3 F 2 A k g I J j Z V 2 N v S Y z F g 8 w U + A z K Z l 9 5 R Q e I O / M 8 p 0 q K x x w 9 H 8 s q m 0 7 P v D O L 2 R Z i 0 P I Z H / m 4 l t / n o a 7 G O 2 r 9 x g 5 a 3 1 m n f Q i S L T m X Y L y S p T R / b v v J 9 9 Y a H + b C U s w T S C v 1 s 9 C O 9 d 2 B 8 D Q 5 n d r r 0 4 X F 8 u 3 5 p h S o r A n s t F u + d C R 6 K p 9 e / n y d i b f C R 0 / W z Q t Z Q f 3 m / d 7 R d T A S n Q T L k G l H K j i V F g J + H a x g 9 E t B y W Q i x N s f M j X 3 G i 8 l k Y 6 l T R B v E l j Z 3 Z y + d R B F T a v T 5 c 1 E S 5 k i c T C x O J x K I k o a 9 d W o Q t h M p s 2 4 f W F x / c J G 5 + c 2 P D 2 z 2 W R o y V z 2 s + z q + X g s A p c p E U h y K U + U c R l o z L V d v g X k / l B d k n P P 9 p o v f Q Y I H S p d E c 9 x P 7 O n C j 8 c x v b 9 4 c J 7 3 y 4 m D f k C 0 m q J G G p B t / 8 O u K Q s 0 h r u 8 z 7 A g y U g P 0 s Z W h I q g p C F m m 6 S b w H M 4 r 2 S 6 K v A o 4 p g d p 8 K I S T X 1 r c C 0 7 3 3 U m 4 w T W 8 B H O P 8 E 5 e y g G d o k s A z 5 d 3 o t K 0 u s 5 S l + M x M Z 3 0 b 7 k m j 3 b F m u 2 t h u 5 l r T T 3 D X K z L n I 1 6 d T t 5 0 b J X 3 4 a W T l n E K u Y g j g L 0 E R 6 K g e R H M l u 9 Z H T e 1 Q / 4 N r C j L L U j e p X Q l F v g S D 5 d w O w D 1 J 7 v b 7 Z i W + 4 M I B E C e K B B N g E a K c l m 3 n M T y x a e x O x O d F f 6 T C p h V r v x 0 e t s p P h q v L V b P i E K i 8 m 7 k b R B F L Y d M X S x j + W 4 X k z / a G e T f 5 a 5 d S n 1 n O e 7 D M / s q v a L X T d / s f H g 3 A a n H + z T + A 9 2 O v t H O 4 v / q 5 0 n f 7 R 5 T Q Y / j Y p 2 K 6 7 e f a 0 / J y T h m l s H X S l f k N V t v / m d z J M T N 0 f q b F L T b E o K t t z x 7 3 Q a 1 u s 2 7 L B f t 2 f 9 W A w n c y S p S 5 u J Q Z T M T p i E o R j 0 B O 9 l / g 8 A f g 1 r e 5 x f y a T I C O G 0 E x N v A j W H z 0 A Y K w 3 l 4 R 0 T z k Q Q t 9 6 D u 8 e Q R 6 V s n w F Z j H M C r x 9 J a I o R f J M a 1 3 T y l s V I P p 2 O f o D y W a d u e y d t S / o t O 2 U z G u G M e M S 5 1 Z Z r A C Z u H Q f W k K + Z / S T l g / D a A I w J 1 s 7 e / f l 1 1 G y / q i 3 E o T i n X w K q G y Y T 0 p I C P B b Y 9 O J 6 9 r O N 4 k / 6 B U G p 0 G I C v x a g 6 l s n O r L D 4 J V M w M j e X P y L p f W B d 5 3 f A 2 e o m q T F K + s H z 7 x s b O w Y p 2 O 7 m r + x y e L S 2 k r j S e d Y 0 Z Z 2 P v 6 z z e N 8 S z P W i d b k d D c u 9 y z t s u w / F i P g K 7 4 S U + z n a U H E q m d 6 K X N B x n X Z s + V F V f D a i 4 j 8 R k V Z i s j o y s L 5 v + 3 s Q T K C a w j O H f j M L i d 6 L q I u N 1 T M l / a v B 9 + o p d q z l 7 t p n t 5 D Q D G R A W S L Z e I 9 s 3 t i M P 0 e S y N H U c O a z Y d U y Q r Q / j e q n 5 j b Z / b r 3 y 4 A 2 p g d T h O y 1 V c V 4 s H S F j e p d b 5 j D s 5 9 w B 9 m k m t 0 o g o 7 4 + 6 Y o e A n m X z v 5 E 3 8 u + 8 a 1 h I 2 v D 1 g 9 s 3 o d k C + Z y o P Y 6 S 1 b z d H d o b S 5 V W Q R R b t F U s 0 H g t C q C / f U A P V n 1 H D 4 v k K 4 E t c z 3 6 R a X M l o m H w L H K z C F h I O 6 E t N 0 P N + o 1 n d h C + 0 j e B v b 3 4 Z z H U a K O Z 8 m L v H 6 y 5 6 D i D 0 x s 5 S 2 7 s Z v 7 O x o u x h b U j f Y c W R K y C T Q G M 6 F O q g M z C q c R q I c a D p U y 1 6 N h 6 7 D z L J 6 p n 2 J d k r H T p A j 6 N B a b J q 3 Q f S n r R N Z O a 8 P E g 2 f g Z e y r o c S z 7 f d q s 2 0 E / 7 9 6 u Q m l N l V V d Z a i i 3 + P R F o b n L x + C 7 Q s Q C p P J 1 E I 5 8 W z W s x P Q 7 i z d o K c Q Q Y q V g 0 Z 6 J D + W w B Q f 5 i b u N 8 R M 8 o M g h 9 b T H B n S f a J 5 4 V u 4 W P y 0 k I k m / M O 8 + u 1 C v G j G h + A n M e K n 6 7 n 9 j 7 / r K D X R B h p V y X r 5 C / y u A 5 e Z O K x / 0 l X x a / i S h 0 p h 5 b s 7 i v D n W 1 L c B h R o X / 9 h X q m B N k E m T c Q 8 K S Y d M m 4 w T a 5 l 3 l 1 4 2 M 5 M e Z n Z e o x x K B q f b Z s 2 M T 8 M B 8 O 6 V a h i k R 8 a E E 2 U p h 2 1 w Z U 7 8 8 F S 6 a H 6 A x x y f c f Y i D R D F H Q t 6 8 a 2 7 K l 1 F c L 9 h p x U 2 d 8 N + V Z t m c g H 8 W f M 9 C B Q V A K 4 a s i 2 f y I X + 2 V o 4 f c N m x 0 2 b D T I r D t c y J H O f d r b I C Y d y 8 y V 8 s h 9 E w Z t Q L E u H n T P o K U P X B I e A 0 V 5 S g A X d 2 a f 8 g J J m 0 C v Y M i F y n M l 3 3 C u t m C l g v e a F e X y 8 u p 3 W Y / b O v G s D O V v X R t Z Z m 1 x V P x G f u Q v M s t E / I u f F z 4 h Y P 7 T z B b v F p a c J W 7 m 1 d k p i Z U R O / K + g 8 r 1 b G 9 p f V k B 7 G F C / T F H y + 3 Q H g L v 0 f 5 W d d x L X a M v z 5 Q G D F m B 2 i d p q F E c v K q l T X t y x O T P 4 s 0 X Q D Z U R o w d H O b T 5 F c B L X E x / b N r o 2 0 A Y w c B 2 z 7 J S c f H 0 x + 9 Z g f N H 2 y v 9 l J + a G z v r / 5 Z D M w 7 m V 0 V + z / / N r R n j b / z 7 d G Q m P h m 1 5 M 3 R u c Z S 0 0 Y 5 K y b T J v b f a z J I f + T A S L L S b a 2 z T w O K T a k D q r C B s Q 2 u 2 x K e B 8 g M F / Q u E 5 D b Q B m S P 1 y F Y j Z z V 6 p o R p o L + G Q / P L 5 j r p H 6 9 E u c L 3 S x t l 3 i a o 6 O 8 0 j O C h e Y U L m / l 0 F y h 9 c F Q / / g i v 5 4 I v A 3 O B v K g 0 F L t v t t q V x I n z R Y d I u v g c 7 R R o w i 7 4 F M P E Y x 2 O N E G N d v u c F m p I 4 M L / A e 5 I p o + C 2 s 4 H y 8 p r A P T f U B e J W m t O B B K H 8 l X 5 P 0 f F z p B E C Z V C U w o F 7 e l z 9 8 0 I 7 3 w k E A U n i O o B D h I X S T / X f + d X E n h 3 1 r U H n B u U U Q / N + m 4 Y v k 0 2 y 1 E b z g T W C n j W u x N i q c 4 2 d c A u + q X 1 6 + + f X r 2 / E U F n P / v Z b t d c j i G E V k E j 4 F u X 6 / l V A E 8 F Q d E B s A i f W e l c m 1 l N p p K a d T / 5 Z S J G W k C j B l + k u T 8 S Q c z s d / t m y a O q z N B p i D N Z L o e V Y W d x p H F h / 8 d y i g 9 z 2 S N P Y x p M L G y Y X r q 3 I o x 8 + t Q 6 r 5 L 4 A 6 K 1 r V A 4 n c M B i L P y k q t R / C K A 1 t k s e T M 2 e y t z r s W 9 C 8 e 4 W F M e J k z z 0 A V N 5 k K p O P B A h j Q 2 P i J n y M u g R z 4 D y P Y l C P P 6 N i A e L F u 3 A w D I + l L 5 n C z e 6 z 9 u N d p 5 W U R D m a 3 o 3 N j 9 U h v G 1 L C z J o m a J A v L I 3 4 r R l H b h S 7 n 5 B y E X 7 + 5 B 8 a h 8 R 7 l K Z m D L s G y Y 5 x + y 6 X 8 Z V + / Z g 9 2 r I k 5 I Z K U w d 8 Z 3 u Z I g w 3 j G a E E o l N Y L Q x E k m w + x k E f N z g Z z 7 y Y / l u X h w l g 4 Y 9 a L z z 7 J P 1 s L p D O X w P s 0 n M g H b d u h k N Y S / p y h Y H q B + 1 C v b 8 J X Y d a y v 3 k p U 2 R H W 3 Q t K E M Y C r v S Z 0 y s w H B x 6 t P i 1 / b Q F d A M + 9 J E 3 1 k 7 O l T d A r u Y / M n G y Z k q 0 M j X S y 2 f S C L O b L 4 c 2 / X i Z + s 3 j 3 2 r 5 a v J O 2 n A k f W a R 3 b Y / N b q C y G r K 6 k b X 3 t X O y d Q T N I r T w d T h m 7 X p q R M S + b d Y 2 E d Q 9 3 6 M e B v S 6 O s A 5 h q N J N U V h o s 3 V 7 1 o V a B A w R 2 L j Z M J C Y o y w X x Z F d 6 K G n s G o q p R z C U N A D 7 H U L M r a Y Y C o a o D A t A + N D 1 c p 7 Z 9 S i w 7 n 4 + V a h k B N 7 5 r A h p a Z 9 S x J 9 / o D z Q E E V S q Q i c S b h K 3 Z m C b 7 n 3 d 2 m q d 1 R e 3 8 q I 4 W m w d 4 c M i D 9 n K K V f f E u n F P U L E t E b W k y M k 6 8 M K D 4 S l M y V f 2 d 2 P o z t 9 C q 2 7 5 + 1 b K / N z B T l i H X h A s C j r g U m 9 j J l i p U J p H N A f k w c Q E v J B P X r m T T U J z F U u 9 O y I 8 Z s 6 i o w v S a V A u 0 M q p g P q P k K 4 M 8 T Y C O W n K E U c Q N 0 o x N 7 0 v 5 R J k R u H N O R k Z u I 8 m 1 k i t W X k b S R f L D s 2 t J A t j V b 6 S 4 7 l s 4 Y Q E 0 k 4 Y + s F x x Z v V f 3 i b I f h v 9 R h h t H 0 h x 7 I 7 D E H m T I U l c V 5 Z F 9 g Q f N S Q s N m U X 3 A B k B A X 0 B Q w F 0 Z 7 + / D u y k l + + F s A 1 c Q y G 5 d w G h u j Q b V 8 u F u Z e e K 8 K x i E W 2 E w S N b x r 6 T p M w g d q x + C Z n H F 1 v 9 J + I v O F c z 7 O c Y a a q / 3 h W t + N 6 J q 3 C d 3 e Z 8 V 3 l Z / 6 O 3 6 g g C T Z n K P 3 L 4 9 E j K 8 s j z r e o Y 3 z I v y n i r A N n t I l w 8 k D H Q g l M m m V v i l k c 2 I s n D d t D + K v 8 y H k f B 9 s A 7 F l C y 8 C v L D J k 0 B o N v / y Y W X a E p p e + x O b t 9 K / s 8 E A R S Y z C S X L 5 F B A 1 8 q O A y u g b k L w K S t E Z a d 2 7 K g R y Q B x 5 B b C F b j s 8 t H Z 9 3 + p J w 8 u W i v q G i 0 / K L 7 Y n r W 8 t n k t j h U N b R D M b y r 6 V L v L N K I f z D 2 L G i a T i Q s I j c r M R H 4 k 8 I m H u S 5 g J o C 7 e + q u w Q 2 N u g i S t 2 V j m 0 t v r m m z 0 B x L K a X k 3 I B 5 h T Z J I Y x + H c d 9 h K Z 8 i s l 6 v J x + q 5 X 4 U V / b p I / C 7 0 9 G z q K 0 4 j K X R v d 6 0 l u J 0 u m 0 x r T R 2 K p z q n n G 2 R r N x G 4 h 7 e 6 9 v G g 3 d E 5 q R X y P l G 0 X c R 7 7 p T l 0 M z f 4 S / l d o H P d x R J v r Q l m X X a E Z B W 7 u B T X m + u V z K M E p J j A + 7 d W 4 Z p c K n E D C P b P h L y f 5 5 i y D m d w F a S Y 2 7 g S t E 5 X t Q n y z f K 8 f p 2 J q 5 l L 1 G / t y K M G u / g m 5 d E d y 9 d F u O Y f e x V s 4 o V u B S h F t H S O q 0 M 5 Q H m E z + D l N 6 7 C D U t N j 3 3 g F m 1 l q d z Y a + M z j d r 8 v B p I g U K H P k z 2 b T V V D 2 f 3 0 K P 4 l g A m v s / F I + Q / v w m R o 8 + F Y 9 y O b 6 5 2 H y d g W U z H 0 Q 1 O J B E 1 J u 9 8 / T + 3 5 / t L + 5 b T + G V P h C 5 Q r U d 0 v 2 T L A W A X n + 0 1 R I U a 1 M w c t Y G r F s X w S X S F u Q s j + G Z U Q S A N F e + z r L a E E o Y t m S o L v y K r 5 5 q l Z i 3 l / K w R f D c 7 Y 9 6 t 2 D 2 j / J h v 3 E 3 e 3 K h a w J d E V g I G G U 9 k o E s z 7 n W I y s v 7 J h b T R o u Z L 3 Q k H n c y 6 8 m m Z 0 E u n y 2 9 O U v v x K L 2 d t Y + J + 3 5 Q s / e J r C Y s E + H A K X c t A e s R z F Z j w r Z P G F S j T m W 3 4 i v Q r p s a i o T X J A c 0 6 l 3 f j K U d P r F m v e + d D k x u j A L Z 7 M V H X r k 1 k B O G / u O 1 K p m 0 Z x Y 3 J h a 3 h 6 r 4 S 3 u x 9 7 d y 6 r + 3 b w 8 l Y Q 9 r l o j R 6 N 0 j + u q m L 3 8 R o P g w f a G h P e A Q u 1 O 8 D l H 3 g X K K T 1 z 6 / Y 0 a 7 g 8 f 6 7 7 9 L 4 0 G Z O w L L + Z c z K a 2 b O g h H z y c 7 I P A J j f 0 l C V z C T t J a N Z 4 b Q T Q v 2 L p l s A J j Q / 5 f o 8 C b 7 j 8 d h d 4 E M e V 1 / i s y K a e 7 D a E C b + x D s Y S E A e q B 7 o l Z y J o N j 9 N h l M 3 v E i 3 Z e J 3 L L q b 2 W + e J t Z 8 p i f y p w K 3 k x / q 2 l M i P o G R 7 l Y V n L 0 r f J 4 W y C 9 9 h w e A f L r R k Z 1 0 f m / P e v 9 g z 3 v / v b 0 g 9 P 8 H e 9 b 9 B 5 k S B 8 5 Y u V k G d V Z A 6 c u 0 z k 0 d Q e 6 D 5 V x N X D o 5 4 m x k 1 / M / 2 C j 5 D z a z d z 5 4 m h / q J s l Y f v i X B j U G m n E X f G w D T q V 4 v k 9 v U u A z m H 3 M h E S F e 7 T d d D z 1 T h b 8 n b w X 6 1 d k K M l L h w U y B 9 8 5 H q t B Q W 8 Z Q D O h v K + + I 9 D + 5 f 0 K P K p c R C 3 y Y h o n 2 o K l R G U e L s i h N 1 3 v 0 V 3 x j f d E b g L F 8 0 4 H 0 l B 6 g e L j N o W y N B Z K C x z T I X 9 y I N p m 7 i F p l n U q 8 8 c F 4 v t b E O U F o X V l t v a a g T X 7 s q x + K 2 0 d y q 5 l N v d O o D L 7 t J m u r m g v u S D 5 4 J 3 e l Z X j u q V u A C T u f o w Y i A F Y 3 / W o / a O d d H 8 v x m J 9 1 U o C S p f G 8 a 5 c G L r S S 8 j Y 1 u X s J + 9 B Z J W l S M 6 7 z z k T K A e Q 9 d d h K P y 2 / P C A + + X f o H Q 3 A v H Z r P G o m 7 l P d S 6 T e 6 K G p 8 t 3 s Q h k 3 0 f u R 8 a i u k T + Y 8 b K v Q 3 g e W / K n + f 4 J g r 4 N x y + x 3 7 x T K n y L n W C D 8 C q C T A x a Y f i t 4 c y D o F 3 F K M I z A B x 7 V f E 9 e d V 5 q j E 9 W f Q k b 9 T C y q 9 s T O U f u N 2 i B k 8 E E f R + c 9 X G y P U / V v 9 x i X x l y u g P J 0 B X R f o G 8 q v + D A V b s x 4 S O f g 0 g + Y g 4 H p w L l f d w X y Z g B 3 h Y y g Y / 4 8 X f 1 B n 5 + v 2 P 0 C u B 3 k U 4 O n k 9 S 7 z J d y d j F h v g q A F F W M n k M k 8 t n l R 7 t J / i S s 8 E L v y U f X 3 H F V v e t y c O O e z c J r 4 b F u / f o L 6 9 S O F C E v 0 M Z i 6 f 2 v L X J N B L 9 k z / M i I T S z n z s s H + S x w I p b z L 5 r S c 1 I V H f Y i i 2 I A + + f P A p V 9 w a U o f q 6 Y y / p V t T v H j i h o 4 X 0 b l X x q 9 0 y B n Y P 8 w H T 8 o g h T j P J u 6 / v g K X s 2 6 Y V 5 U w C 0 Z U V 1 z 2 9 e C I 2 b y O I g V f l 7 y K a A / f g n v L 5 v a J U y n Y v L k A S z m B 6 x V w 8 + Y F s A 1 D t 5 S M b 0 O F a k u Z Q 2 W / r r 0 e z e W w 3 4 9 i 6 j c i 3 e C Y N y o t v e m 8 8 i r x U d w a b v V 9 B t 9 v g q z A U g J p m j i n d 5 q y w 4 D S 6 b k f 2 K P h g p H 9 N t + 3 O o L R 9 w F L I o 2 v 3 / O q D X S d / V l 1 5 4 f 8 c c U h J 1 i C x t 1 + Q M N 6 k 9 3 L 2 m 0 F f r l 3 F + H d s 0 8 Y i f j 4 q H u X P V F Y n T A X e V Y m 0 i M Q j 4 l Q 1 a X m f M 5 T K y s 8 i X s 5 Q t N j j g V 4 n J s 5 e Q z B y q L p R a o f d R V 5 O t K G u d R F F 2 N 2 Q P g y l N N y N 3 M J Q j A m N R m N j L h 8 9 e t W 6 I c x 8 / w w I d i W N W 0 C 2 g d Z N c q P A 7 6 6 A h s g n 7 q r g m / J 0 u l C y E D o D r D B N k Y e X h X u + X f M 9 g v n 8 R n 6 p h M D T g 4 Y 1 o j y S M + b e X U H z z h / h 2 n v A 8 3 S 3 w V d h K N G 4 D Q d i Y q a f F F y M 0 + c n U O j e p U k x g u 9 + G F I F S X Z X 7 s 3 A 9 5 J + 3 l D 6 N J E P c X H z w S b 2 i w S K M s 6 j 5 F e p a 0 z G w + Y r 7 2 6 H m N h x i T w 9 T o G N M r 6 D n r k U E 5 S j 8 L f / 8 b y I j A R n K T 2 b w 0 B 8 p Q S n 0 X i X p y E J B 5 F i + j G + I o a l G / j u U D h P 2 H 2 f n G C x w / M x m 7 I X L + 8 1 y 5 8 D + E + p C D p e 0 I v J d l a p H b Q y Y 9 p M j e k N 8 h 2 o K 3 s G O o B X 9 4 t 0 J Q u K B Z p I L k / y F m 4 Z 6 o B l I 6 l d X l 5 Z v 9 / z b v I S X P M o 3 l 3 3 + g Y o G X d b n E c A T O y L / x j T o i 7 r g O a B N t Q U b L N M D 3 C B 4 p 3 g e p T 4 A O / z J 5 H t d e h d V j r S R r 5 7 M v V R v W l W 1 4 J 5 c / v v b f C r G Y o M r m 5 q 1 q t n F t F l W j Z a N W M K R 0 R J F B / j U i M i 7 X x D l y o C + I b f 5 b f c O 1 O o k k h H A S c X f r r 6 2 R b R q d 7 r 5 Q r Q e 4 g v h n 8 G s A u Q z 8 y u 5 l N A y U i f g R 6 7 z w A x u Y n D A y W g + H 7 a O f X h M f / j J 3 D V a 5 d i b A Z S T t j 0 T / K Y V V h 9 B k P d f 6 Y 0 q u U l P 8 o S M h k 1 s 6 u r G + t J S D R 8 4 0 2 6 u f M d b S m H J 8 N U G t n 8 7 C C V 4 1 4 p N v Q b G 7 + S c F U L J D I x r q 9 v n K F u Z 5 v r O 3 D P F + s G 6 u + B 4 u L v e N 0 f i L o T Q C v Q C a Y W z L w O y F P x o D n 8 p F K L 7 A p z M e 2 7 8 7 n N F q m d C A f s m B Q p v U Z L J j C M K u G w O s l h T X P e g 9 r g v R g q W r 7 a W O g H Q H 6 s T e T Y 9 f J t X m 7 B p 4 Z 4 A 6 v B V g 4 L B h H x W 5 V Y F Y p + F M X S 6 J I w u Y g o I i B p k a y 8 k w n l U / X 1 D z v / Y v i L L e r n I m 7 V v g L M R m f z m C e t v 7 F Q 2 G W 1 K E v K x w s 2 Q j y 0 R u d O 8 m 4 D N x / A x 4 p E 3 w o q M t r Q 5 4 S J + R 8 k w M e A 0 k Z a q l K + Q Q l + z v V w b p P p 3 P a U z 9 6 e T F r 5 U F M 5 X W 8 v 2 J S E P Q Y l 2 a X x O D h v y Z o I a c 2 o 3 b C 9 r p i v 0 K 5 V L c A K a J Z v d D o d H 2 D 1 9 z j m Y h K X 2 A 9 V p y i j 4 + 0 r V B 1 6 Y E k Q 2 8 d t a w d n Y l X H / c S q n 7 Q j Y B V 8 u m E i c K r 6 L 9 x v / U E 4 6 P e k s d b M R t n G U K T l G k q F 8 S N B 3 Y l U + W / t 7 W p 6 I E y Z i Z 7 9 c a R 4 T J d Z z H T v p 0 7 c 5 c R u r 1 e T 9 7 7 l G P K N z V w 6 z Y P c D K s A C O P c H v b w y 5 c f r 0 h m g X d X 8 k x S l 1 6 W R S J i m r + 1 m X 1 S 2 s 5 9 D j B t v / H C 1 0 z V k k L C t D M b T i 5 s N B Z D t Q 5 k K n 2 T O 9 V l H t Q J o n E p p 4 f l c 0 y m D Q J m k U w 8 5 H E D n 4 w b K j C l q Y T 0 G o 2 q K F 8 o p N Y B p / k t h R y X m k o W 0 5 M d f Q b j h W / E 0 p Q J + P 5 y I Q G S O l F 0 x T w h u 1 Q J r V 0 V L R S x T W a K q 3 h N M Q x m Z V 0 m o + 9 H 3 1 z a N J 3 6 Y O 6 t / y T U 0 o X s e 0 D s Q q S O S + p c / P 4 1 o L T Q T j B V e d T s J v B e Q B g Z P x 1 5 u a W s c 7 U b g 8 b r A A s B h h h O U j s 9 X 9 i P h 0 3 v n M C 8 V 8 r + 3 o / R E W 6 4 x 1 I C w B W C q N f r + g L N z 0 w + / B C Y i 4 9 Y t + M F B F l q J N I 4 m w c 2 l V n D R o 6 M K j / d R w r m 3 5 Y w i a / t Y v y L H G q 4 Q Y 0 p g j v p / e g 7 / 2 C i q B j + H E g u E 1 s M F j Y 7 a P n J h A y i V c m w l E A w O k z C G M x w / l 5 F H H g 8 F p 5 x 0 4 g 6 v q o 2 y t q W 1 m P L o k w M z 7 E n U w v T h v X 2 D q 1 L T x + O v B j G g Y v S f s y K z + H 8 k w 1 n n 5 R 2 b G z A g p + 0 1 3 o q o f F t T o j g S g 3 s T C r i e k z a 2 w D T a 6 q y L 1 R Z D i j I U 8 0 b e S z J O l v E U m C Z y i K / T d q 9 2 e k 5 0 7 i G L 4 R R n N C z l f h c t p o I p S G p 2 B T R s t t Q 2 k u s v d e + N f d u O y L o 8 d o B X H L T V l / B 5 E P b u K B l G R B a Z w u Q 7 Y z Z 7 4 o W 9 f R j C / 9 B 0 1 W T 1 z 8 m l I 9 0 H 8 9 S + / B u Y C 3 G l n r 4 w A i U P E L e i y x B V A + d + R B A / K 6 m u d G H 8 i n t I J R E x D A U B q L m V D 7 2 7 G a T E U 6 d q B T v F p j Q O p h + k o a 6 9 J 0 4 0 R 6 9 1 r H H 7 T a O 8 j U 2 J S j Z y W l q r 8 9 q 1 n k R 2 v d P V h g U g k A C F T 4 U m z G y N 1 s c C I u O D U C V Z M V x r W d h 2 L R Z y v R 6 2 c O h p L S 1 r b X c s 2 a X F Z r S X H S O 7 N o h s g b A A z M w 0 F I X 4 7 d i K p l R 7 R M J D G l G E q W 8 a E c s W Y h V O P t V P Z w F O A 4 o 9 5 0 i 9 F k U n E w O c 9 T p o E k Q 1 2 I W N X C z C 3 U J n K E o g + 4 p n g j B 6 y B N t p C G W 6 D O W L 4 u x m y e h N b Z 6 / g 0 o 1 v / h T w f A F q B 2 f J N F Y h j a X 5 t X Z k B j / n M D s Q P p U X e E 5 a l y 2 c s j z N y K E i D u o O D W + A 5 Q T Q G H 7 g g 4 D 3 5 g E L V e y h N f i M T s C u m O u i L r p i R D h 6 K b + k L 2 g Q b X 3 k C S H O A z C V p Y S 4 / s k W p b q M R T L t 9 S e 0 n n e + k Y t v 6 J r H h 9 C x n s v m l z e K h j e Y c / Y k Y F 4 3 I 3 N s L M + s 1 U x + u u A f 8 9 p p T e T G 5 A t t x N c O e z K 2 u d 5 P z 2 z W Y 0 g j D l k y 7 5 / a k + 7 3 y / 0 G a 4 6 U 0 V 1 / p o o r 0 7 1 c S N 8 S K n 8 Z J + D 2 Z l 7 Z 8 L s m / r 2 u e q O g 5 T 1 / B F 8 a p k X y g F I l f b d g C i E + j + 6 C l B J g H 4 t J 4 D w C C h 8 M J O s q n 0 e C 4 n T A / 3 G B 1 o L 5 S X 3 o P 6 a H s t B q 2 3 8 8 n u s 6 l V R b L u s 3 P x W C z 2 I W O d 6 7 s w E w A s W g 3 x i H X w w 6 V q U A 6 l X Y q O 6 z 4 t A i u + Z E Z c j P w j 3 1 H J Q V R m E U q 8 3 y w t M m V 0 M y g b + H / + e w K 8 E 4 a X M t 7 A L o G V X C B 8 m I w u i 6 N 2 O 8 3 b f + o Y X N p / P E 8 z Q d 8 y Z t x t v L b D b C 5 l 0 8 f e h f i i m P G p h q M 2 r O Z y C 5 z t y a L K 7 u e v i 9 M J J k l g W x T 1 Q J m e t b / W 9 n / M t E k F W a X Q u J T S U p R G I O U Z b e x I x J N q U a H m a b T m W h 3 I Z + A K U e p m 5 W Y l E S E k X 1 e o F Q q t i / a k V n l t Z k k z O O X P T 0 I 9 I y x k y r 5 t d Q Q 3 v 6 S E c C t S 0 X 5 I d B q o 3 J V Z C 5 u c o p J k R k l u N l N P D 0 r / b B 1 G q o K 4 C Y X t z n c b v J C O k j p k n B W g K G C k R r 0 4 n J u t Z v Y u n t L 2 + / s W d S R O Y O 2 W Y U y C 6 X r 2 Z X B Z x g o C 0 z E g k A B 2 o g F n r R N j V N b P K 6 / 8 P d e c S / 7 7 Q c W n y X 5 X v b O p X o G / g B + U 3 9 + I n Q Q j g C E r o j I f z R l W 7 8 j e j V p E + p d 9 Z t X w A U a l g R F U L l d 4 M K E s r 4 G o 4 W N x N x H P Q l w C a u S + S p o / g w 2 M 5 Q y 8 j 2 0 V x g q P 7 k b 0 y 2 f R P g Q C M 3 6 Z m w 3 s 1 P X T i V A R E f S I v 3 m U + + 6 p Z t 6 2 k 7 E I E v r d + X o l 6 q K i k J M I i z S q m 4 k A h G x + h c t V b V j A e K i G T H z b B r 8 R R h q H b j S p S g g v w o 0 Q h k K 4 N b j l q G E I p 5 L W d U R w s r N S B E I x P E Y I C 0 Y i r Y q 2 u u 2 o 4 d 3 I m D 2 W B + O Y x u P 5 p Y O J r a 3 a F r / u 7 1 8 c Z 8 T e x F f P 2 / x z A U C L K 7 E y X c + U l m V n p c Z p t H 3 D D X 4 v n 8 S C N 7 B U Z R j L e g T d j S i M + J W Q 5 b 5 8 5 2 u P m t D V 2 d 4 / X P c 8 E 7 l o 0 P z Z h B Y u 5 5 Z R 7 T k Z m v F w 7 g H F I / h E Z X V + 8 u K c i E Y Y F y W u 3 + 8 Y B e a z J 7 I x 2 8 3 8 / P B t j H U 5 q r p j R f y M x C T r R n / 2 Q Q q q v t Q b E t c B Z 5 z G q E j S 0 j A P M L n G U 1 D m 1 K H s t D g T I h 1 k 8 g f g k w 9 5 J W u U f 1 z Z g L K f H 3 w c 3 M t v z 5 Q x M + L k z + j H D B a E a r m x j 0 o 4 k I M v l g T c 1 t x W S 3 r z P E F A O 7 o 2 P B d f g T u 2 9 G 5 o T z C j n y F 4 4 a 9 + K 5 r x 9 8 e 2 I D h i L 7 a u a N i S O P Q b e 5 X i F P G g A c x t h M h G q O s F 8 9 b + T c Q c f 6 t R F q 3 n g 8 l I A z 4 p q j / 2 k C 5 l I 9 D 5 Z l f i 8 f Q Z c l M + Q P V D 7 y o a s w O P z r I r C t / i j h u q o n h 1 o E L F p g J A 6 d M n 2 T J T y i I Z I I 9 P + p I w D f s 9 G L q v a Q 5 D a 4 H 5 A e o 2 A z 0 U K 3 w z o 3 U 4 5 / O O G K e R i o e P g j 0 j D R u g 5 t k o o x Z y o 7 x O X A y e F P m 0 7 G 0 V F O a h S N w 8 m k f A i q q d w A z B + 7 n m z / f C i D r r w U 7 4 2 R H o H p O s D S 8 f F j h 3 0 1 I 8 q m E 3 A + 7 H / y k d j E Q E p 3 N + S F E J 3 Y I i D Q J p K + A R m E p A 2 u E l m I u 2 q N 8 t z F U w M c R J T O x N m K Z S k 7 g D 3 y z E d R e r t 0 2 g a u n 4 p 5 o E r Y u n I p n q k o e h X q q v g n 1 v y / P 8 + / K L M q 0 C s A M L M 1 M m O p g r 2 3 f P u 3 Z 6 b n c j S 3 F 4 s j V r Q x F A 9 A w J T D u N J n X b b y I 7 G w U G I d 4 7 Q J 0 G t B t / s 3 + P 9 j z / u + s W e + o 0 n K i G f C l 4 r J b a y 0 1 v K T a W K J t I k 1 l z K f S P x r K y 1 A w B d r I u 4 N 3 h S 0 I + I v A 7 l L m 0 Q D R + 3 4 N E j b M O c s Q a i y l U b i n u U C P A l r f x 5 H Q F M L n u i 5 8 j r F J Y / m 3 R W g 3 A 0 v q q f d 0 I d 1 3 A q L R W U U e x U o E h K F 3 r n w B u K l X o b v P I U 9 X O X g e V R p d B b T N W G S 2 E F P l v p u + I z 5 B 9 O 1 a d g X c 4 F l B F U M R o 7 j u B 2 S v M Y h k g Z k N 5 L 9 t Z S i X F L L j S / B e J R E + H R I k O i 6 0 x i 5 A V j i m n p o + 5 h 7 f x 0 H J l H T Y E S + 1 M C f 0 z F U / y E V a w F C 6 r K v M g 1 B I m / 9 f g O o f H D C / T b f s P S H i Z W q V m 2 A 8 I w h X b i L K N I f o N g H m C + u r 2 E K g D J i V 7 X B p l 7 K T k q u t V H 0 L T i M 0 I G 0 m K R x K I J Z T x b 4 E 3 M Q v r Z N 1 s N R 7 / l y V C E S T 2 6 w Q l t N P R X 8 J v Y M I a J i d j g x M u 3 X f w R U Q W p E 8 g C A f F h 1 y 6 + B s X L N 3 D O g X v 9 c D O C H D i v Q j H 7 a 7 e n W 0 t O P u l k p v A M 7 v 6 b d O x D i H r q U c C t z D s B x t w n r 9 s j n c z q d x x B Q u j X B 4 H 8 N V 1 J B i g g g 0 K j R S Q d T / J 0 H V z 3 G i q u E j o E k + q 5 O M a o l i 6 b H i 9 + c A F u 9 h k n S F r x Y D + m F + Z t J O W o Y e u q I 3 0 m m l D D z n c 4 p Q J s O 1 f F Y + 5 1 p q D b 5 T 9 m t N P h 6 p D X 0 s k T / 5 x 6 w L y + O u i S + A V B D S + H a T G 2 b 6 5 G V 1 v 5 Q I 1 f K W w A u K v m K B 9 f W N z 1 g p c M L / M N g n m d O n w 6 k t a i w X K k F v K S g D a i z B S C 4 S 7 2 1 Z s o / 0 e e K 2 M V 7 X X n N p T z r y d 1 i d u i M w A I l 9 u f B x r Z p 1 G 0 9 s v / X i j q E K 2 G g 3 q 5 T 0 c K k q u S 9 F O j T C r l A g q A R U f j 6 W o Y C 0 g i j R Y q R J q B a D e z 1 z Y V j c 3 w s 8 q 8 Z / D L P / G g A n E E Y x r u a T j i H I 2 7 L I J h B + H z J C q n h x 0 G 8 O K 4 u i p U 3 Q U t c g q 3 i 3 D v y d / q N H E g L k d 4 G X c l p X R o d S w f j 5 O J s C z 0 W Y X m 4 I t P j O f U T 8 s V X T W T + 9 Q 0 X / b o c S + M t k g n m X + 2 p F 7 o B V D 1 h V H M d D p 4 i s W e + t z i r t B + 0 x 1 S o v o x 6 I X v 1 e 9 E G Z h l e Z N W T X d T G q + E b l T 2 6 W N v q 4 t P d n 7 P U 4 t 2 / 2 h O + b 9 5 9 e L y f Z K 3 c i C 8 L F b O A b + u b x 8 F w 9 C r y / X u 9 8 S j 3 r R 8 o 6 b K 6 L A / v N s W a f H h g 2 v / g M R M z p d e Z S g z 3 i N g G T Q h f T h e 8 b x z w 0 p B U T G M F L L C b j u P t V 9 8 q R I y K / t Z X J n q C P b t t M 3 / j W 5 t w z L Q l c k C h A e m W a P O M e M 9 R B c Y u 0 H H c q P 4 Q C j h 6 i 4 8 e C t 4 H K 5 V N x y u w r U L 5 3 x i + j c M 8 z v k N 2 E b x c v F V 8 l Z P x w C R G f e d 1 q U 3 r t u w w p y 2 2 6 5 v M j o K 6 9 Z 9 2 L W R C 4 D p Q G / i M E C Q + O C 7 r T b 7 C P W a 7 4 5 k g c H l T l D / v M S s 0 R f G d 0 6 G + Q 6 h z 5 n L + U H k w i K u I 1 U W E g K 8 M 5 u + B A X v M w + Q i s 7 G + b 0 V k 0 v D T M q r 0 4 j j 0 3 3 m Z f P x T 5 R q K 4 V 9 / n N j L o 8 C e 7 D X l w 9 Z s M V z a V J V J l G + 9 K 9 + z H S h d G O r t 6 W u L a q 8 w o 9 y c Q u q t c / r V O E h x M r 3 l Y p 7 p t x 8 X 8 k R M t k E 6 y 3 K w g R g K K c H G F + u A q S 5 s A s M I u S N n D c B Q i W z + V r M l R C g h 4 c W X W c j x Z n U F Y 5 n V o v t 4 B V 2 5 D y D b Q c n c Q v W + B L 4 v n 1 f T K p 5 5 L 5 s Q j 9 D h + J v 2 f n G Q 9 4 6 A c i b 2 B h R 6 P i 7 J F e F W O K w C c Y r y 3 C b j b a T f J U O V U K T n Y 0 S V 9 M q D C B Y y p a 4 G c 8 s G i R 3 0 G 9 Y + X j P W p 3 S h A z / g H N q v v H Z t p f T X D g 4 / A J Q r l f 8 W P s 0 L 5 j M i l P j a y a 9 l / c h / A 2 0 x w D + c n V k w i e x D / M y + O c z k d u T I 2 I h v A V Y M d R q w B u 9 6 Y t 8 / 6 1 r 6 N r M b N n b h z L K + s l e e z K 0 s x 2 S D o M 8 Y A U 6 u C k x j I X 3 J Z D U o f 6 Q j z A P R M 5 L N S W / R t 6 Q m 2 v 4 A d h V v D U S q L G b i J m Y C n O h B D o y 6 A Z i H R m G c U E l L W f u i M g a g R c i B i g C T A R B 2 v h 2 a 3 l P + h 4 A 4 Z S D t 1 V B 9 v i Y u R O l j L S L G m / p P d n b x r z Y d D l U f y v w w z I s B 8 1 V L 5 x b I C 2 e 9 d M T X g e I g Z w i 3 Z a X d q r + r z z G d M J e Y 7 c H A K x I J G t C V 2 e v 7 Y i Q e I a 3 W M p O E m S + r g e 6 r r 6 k D w r k c T 9 o R J h K 6 p d V f + i 9 l d / f G m e R e P n 2 0 D m 8 8 l h K o M 9 / S X l h 3 e W w v 5 q k x D T Q Z p C q / h L h c G e + o g H a c O S t p c V X a k Y i q I x O 4 N j Z 7 M 6 t b 6 6 h u J y d y x S i T 8 F L N + m 6 m B A h C o q B S H w k U m t n B E H N d m Z V E z P J t T L G H d k I F 8 t k S h Y a 6 N a n u g + + 9 L Y p j R W m 1 g V 0 7 Y H a U G q F A T L C / P p 2 / J F C O j 4 v / b L P s x p 3 m T n Y i f / F 7 a 7 a F / X U E U Q C M 9 H E g Q g 5 j O / S 9 4 o o X V a B e h R m 1 M 4 A b 2 p U 2 y Y X y Z + A 9 a j C W B J 8 z S Y E 3 Z r J f f R g 7 U T / 5 r m v 1 y l w z L A O E y C Z r w s 2 l V U Z 7 A G 6 m N T s b 1 u z V v o j 9 M r H o O H J r y P 3 n c o U A D E + d s J T K g O 8 D A o l C f q J l X x i J f C i E L z j D n U g v F a k j p s r y f T T c K l P d y Y f 6 o 8 l 9 6 3 2 s M a W 5 k B C / G s 6 s 1 Y 6 s W 2 t Y 9 F s 2 6 V R W i g 4 f s 3 8 i O 8 i W q L l j K A q p 8 O i p L S U o c c 4 2 p X I + 7 V 7 S j + U d Z M y S j I e A g 6 Q h F h h y H V A 5 G A p Y Z S g H E Z u f w g j C l Y Q 3 B N r r E Q 3 6 N Y B 8 L + M / 2 8 L y Q w m 6 4 Y G 1 7 U g + X 9 P N z 2 3 l Q Q D N k o V v H P J Z / Q T g g N F 9 1 w o 7 g k t 6 E Z 0 z 4 Y b P y q l I M I B P N 2 N B I c + V 3 2 A w s + n F z A 6 P u 9 b c K 4 h D 5 W T C b / W E 9 l U g X 9 e M 6 5 t z P Y h M 3 p 3 K 8 R e T d k a p 1 V t K Q M + c 8 E v L B U u K W z o Y J H h L y 8 Y Z h v J U i 7 S u v p S d R Z U c v 7 Q C 7 r + J S z I x U 3 w T 2 3 A Y 2 7 i W W U v O f + M i s P D 7 t j W Y A c K n i k v 8 k S y L n u i 7 N I T u a S h / 8 h g E r A E Y A 2 3 D W E n Q / L z Q a 0 E F 8 w P b 1 F 5 1 m a D r g M Z l 6 Q a E t p a h C v D e O u q C q Y D E w Y n / l X V 6 D D g B s 0 d V U X U v p 0 w m Z 3 Z J y 8 d K 7 V V w T Y y p t m s a K g 9 W o j P z B n B t Q n o w V G X f d H B + I + k 8 + 7 S w o 5 O O R f u K A I G j n W D Q L c 3 r p p O a t O y R e x C I P k 5 t / i G z R H i K W L 7 R l W v B O V B i G p g q Z 6 A i f g U c J 1 s 0 8 D 1 Q M n 7 Y Q r G 6 p Y R 0 J t / o O s 6 H L M W s 6 Y L Z O q m 1 2 X J a P l N 6 I Y H / U h p K d f Y F 0 L O a h Y q c C Q + R c M v K G d L O U a I b 4 c 7 D K n D m L Q e j V f f C 2 w b M 3 Y K I s + t i I 3 o 1 5 k O A S Y K 5 t 0 3 i 5 U D j b G 8 g z E X v W C m W b W / z y f 4 i Q P F S O m j y 4 A 9 0 Q f O 7 h q E 8 f 8 U i 5 V k 9 k K E I C K n s m m o l K r P 2 6 f m E i d y 8 E v E 6 1 W x v h k K Q F D 8 2 A X m J 4 R H C f s S q r q H U T + e 5 L J w X k c X 7 d Z s r o 1 j p s N W C b + e F w K o C a Z R h R 1 i V x S 4 4 z h Z 2 M Z n b p J Z Y K s Z s H T T t y b c 9 2 3 v W s t Y 3 k U W y d n o H N W s q 9 P b N 2 v K h o u c S 7 h x G L w G 0 f C I f + F B K x F N U B p 4 J U m U F O N P p c v J n P 0 4 z 3 7 H 1 A V A 6 + E G + N 5 / U Z 3 w a u x n 0 U I V v O x q 2 g i T R C j I 2 A n V C i v o Y x V 8 P 3 N x c w 8 T U z 8 9 0 E n E g Q P 5 q Q F Y P 4 b 6 Q / M 7 w K 3 K z T o U k l h f T x B I E Z I n X E q 1 K m 3 a + D T A m j C c c o J W 9 9 1 Y m l g e s l 5 s 0 3 / p A D M R Y J 9 3 j 7 m p I w 2 C d I A z D b s 0 a + H H y 5 6 c S S m O 1 4 X U W 2 F A + 6 Y K x Q + i p A L d I 1 t K O y r B O Q w j 0 p r g T c C t B M k w z O z 6 K 7 O V R 0 5 4 d N u 2 g G / l m L S g H 8 O O 7 d V F t l R P B 7 3 M i c S n o i J K w Z K O o b l P a P U 9 V A I I I B d C b N I 7 P f Q 3 T Q j p y v D i z W T o o 3 j 4 A 1 K 8 f u D / E X h E g E w T e 1 W O l o u S L u t 4 i 0 U A O U o / p 8 5 v M v b W w H q d / O V j B 4 z 3 Q c w g G Q v u r w g 7 Z e S 8 v x A N F l P F 1 D d U w c o V t F C 1 s / m n u g / z J R 4 X 3 i c W v 4 / x e I T 3 L 9 w e 5 D W K c p V S L E z w J k S 5 t T B 7 C g Q + 1 y J r x 2 e i i F T o M 3 D w v 8 s Z P a T W W v o A S Q m 3 K 2 r w S U / 2 X y 9 A u B 8 K h T F O 0 p Q s A 0 r 2 j Z I c 8 m S K x F X D y 0 S s m G z A / l Q n X M x F f q x F a F N 2 t w y I e U Q H K v K 2 D F Z B l u I a h i o 9 S G d Z X U 7 Y 4 / u i / W X f E 8 T C c A F g F T r i Y J l d 6 j 7 2 Q A 1 3 A 1 1 M l p o I h d f x A L y F 3 + O 7 C P l 7 + s z T e G 5 8 W c w s q B V L g I R P B J e g G q b M R H h n 9 V 4 P y E 8 k U P z 4 H C D b A J 6 h I 2 c f A Q 4 3 6 G a g o j K e w V g n / D n + J 8 b l Y s v H 6 s m Y D B a b k c A Q n g 5 X 0 j q X n a B b F V 1 O 3 R G A n x 2 3 L 5 J j f 1 G S A P c k F J X M I 3 e c 9 y Y d Q e M b R o h 4 Q p H u 6 y m T j n K 7 A l 2 + I a Q i S 9 F y 9 E 4 G l K T A R D A E I N 1 X t D V 0 z W E 8 P G u v v X u 6 n 9 s 1 R Z n s c v S Q N A c X 7 G N U a j U 8 b 5 C b 3 C t A 0 S t i 1 o m 4 n s U w 1 k S 4 0 y 2 L L e / T F 5 0 T S I 8 q 7 i 2 U R x H K + 6 B 4 t 9 x o o C V B J u 4 l X m n n 8 n s m X u h S T l Z o L S G R 4 5 8 f G 3 G U G E j h F w i U B 9 Z a a Z J A u j B q W j l h l q 1 Z d Z Y y i 4 J s g Z y b u i L g 7 r G b z l w Z 3 x u m B 2 g J u M k m e r P N Z H g I 3 K f F j 1 g B P m V J D 1 z M 9 h g C m H I P e w 6 H C t Q h H z X Y t 0 + l a j d P u i 1 A P Z K b I b E l E 2 P N G Y J 9 a o U t t X 8 u k U N c 7 7 + V q M L F Z D K C 2 5 A + L I 3 w h a Y 5 m K 4 O b j l y L v O k o K I m y G j b A N q E K L T G z 4 d k e m 6 P o g d K l o 6 V k r E f h k S 5 4 t R M a x U / V k D p 8 8 S S 0 f / x Z l t i 0 s u a J Z M t 0 y a / A 6 T Y I Z h y V O Z 4 I 4 U M b D 8 c 2 H I 9 8 V W w 8 R x 9 G l i U y 2 d T 4 7 J r K 1 k n j + Z m d D v / J 3 g z + H 5 v G N 9 a q H 1 i / 8 f J u 5 r g A y f L Z a l 7 9 j h o t a y y 7 F m b N f P 4 V h V X A 9 m Y H o X s 2 O N c i O J I J u m d t o 7 8 n S G J 4 W L m v I n e d k F o H z D c c S p K P J K E l Y y R I 7 i W z E 7 g E 0 7 e Y B w + B 2 9 8 q G 1 N q 0 A r r M o t V 3 5 s p g q 5 4 I K i a H u V j 3 l P + 8 a z m P V A H b I G t 5 G N 8 A z H R S A x U l 0 8 S 7 u m 9 G q e n 9 y d 9 z K h 8 1 T W m l R / Z 0 l 7 a 0 1 4 m x 1 z M d a l y y a p g H l 4 s h 3 3 5 y 1 j + z s w W I 5 l + r + c W v Y x y 0 2 g N x K k 0 2 c M o W A v e f o 8 A Z 1 o Q U O B k N 9 A 3 f F d A S 4 x J b 9 7 f v O z Z 2 7 P p H U P B Q M U t S 2 E e s i q g m d r l 5 c f X S v q V J 0 K P S y A k 6 p 5 z j R b J X O V M R G R n M v d O 9 Y m k T 0 3 v F J U 1 S d 3 m g R 1 3 f u s c L v T z V s 9 D M Z T U u n f W 6 4 s C s 3 4 V g c S X C x / D C L u N X C I J 6 O F L R 4 m F B 3 j G e k a 5 d U H a O a K U V D J P b K Y G b a j i E Q Y 1 c e g a R x q S D M z I r e J 6 d 7 0 k r m / B T J c w 5 s k D A B N d y 8 T h x D q y 7 A r J R 9 1 U p g a J E 7 a D K 3 L 5 R v d M m F 1 A h c 5 7 / o Q 9 u r Y r W U 3 0 / H S w t G 9 l Z t F d W w L r o F L F 9 X Z X f E 4 / 5 M q E Z b J O V J e p 6 s L M l E a n U J h U S u g l H m 2 9 z Q 8 d C 2 e X F 4 G 9 b M t C k V h O h 2 z L t r Q P M t m P m / v W f d b J d y T a A E 5 L c r x 8 T H N z N p 8 D n / 0 U W + N H V N D u 4 G Y f d Y R J + P f A 5 + U s j D I e N A J u O F / 4 X 9 9 P 7 X c v O 7 6 F 9 u 3 4 H O + m S 0 s + x R Z 9 o 4 9 o C 6 Z s g c N K u z B f t T Y Y n N 3 t K a G G g C w T p 1 Q p e K X E 7 8 v x L 7 5 r E W U G V 2 g S u j G P e z / 4 I W q z Z K D G z 0 + 6 6 E T 7 1 h a j O S I V e Z H M P E U Y L K y z a 6 k 0 G f k w 7 W O e + U 4 9 P l K v S o b H s r n b I g n M i o o G I z 4 n f s 9 l K j Y 7 T Y s 4 y U L P S + e x B B o S K U J v k u / H 7 S a H 0 k I b k I 4 q z z e u Q S r f V Q E p c z n i C M i a H f c T O 6 Q X p 0 p 8 Z Z n K R 1 y V X d k o 6 8 Z J H g S l 5 9 p N / 1 z I F G l Q F h i d u W J V 4 N i r h T O 6 V 8 8 Z x 3 e I J b 6 0 7 B h m k l n p E 5 F h d A L R S U d X z P v b T X D W Q C p 1 d z E J 7 U m H g f r Y l t e I S + h g Y n U J n O N / u + e r e z c C V R E x l g I C G h I W 8 3 c P w O J P Y q j f P M A R g P K o B u / o U Z 4 w S 3 B Q 5 M U 7 B A l X q k u R s X h Y s Q B D u L m Y f 4 M g Z t O d X 8 4 X 9 v 0 J m 5 e K o e g u A H c q j v d a D t O c l g r g s I a a k O 9 b f U t 4 Y E 7 f Z y g 9 S N L Y h t m p x Z n U e s A J F k t J r C s 1 L i n T a H k A Q S / 2 f y 9 / q W M 3 k 4 9 2 M / u o O J k 1 x W C H n W + 8 o N P Z U I y Y 7 8 0 n q v T t t / b b z 0 U A n E W U y C E c W L P W s m D Q k C 2 s G o n Q y 9 W 4 O J R s q p / 3 6 o E N s a X M T j Z o Y d 8 4 i H x V y l a f O W N d C J u q q P d e + V O p b U w K P f Z e J W e 4 / D u Q 7 i a m E O e 9 R y U R U t d b 2 1 7 P R e W s V G a X I 2 8 o j 5 P n 4 Y P S W + h s K 5 A / p i v l U 3 5 0 s W 8 C H x N S P t U 4 l H 0 i I Y B z 3 Z R J h 4 Z 1 S U z Z i F A S l P 8 o C 7 4 e Y q m 4 W V y 3 S N + H s h x 8 j / R e z d 5 f D C 3 5 e W 7 f / 7 u j e 9 O Q P g P q A k M J 9 0 w Z w m e u u + W S f 5 O 3 A f n r i o B T 8 g g D f s Z / X F j 0 a o W h e A d d M E W C e 8 C f 6 V G R j F d H b Z Q N d F s O 2 h b P P F B / B B X C X P V C g P n C T K w g A V b Z p 9 H c E g n G l w e i R x X K G U r f B T A M 3 5 K 9 M 6 S u 1 A E N J t I m o 5 r 8 0 V P V b y 1 D X S V v p L 6 u v D x q O h W a O W Z d E f j C G Q 3 A t P t 2 / 9 8 I U Z G k 6 M R m E p v j + Y W 0 y I 3 t t 1 4 6 E i e L o T O O l 0 T Q j v Y k 9 b 4 V E 7 J X X 6 q 4 Y w t i l f R c m u k l p 7 M r t y K A q E T e M d c q 4 + T v y t 9 i E D E x n S o 5 M 4 G 1 / L 3 7 J v X U A j V 8 e U Q N f y A S E 9 M n h E o L B p h L N I y + D O R 8 1 x l c 9 k Y u 8 i g b K 6 + C 5 z 9 V G h 3 M y u K Z r + F B w 7 A w U s z A 5 v t u + n 0 B u B 8 J M Y r 2 N q a h 4 q d j m X f l j A Y x P 5 0 O c 9 W n 1 + U U e R 7 q H w x F O l t o f x 0 g G C f M J r j M r H E Q 2 E T S G g U w H E 6 t / n F m L 7 + T h k I A 3 r Y D m e U X p D k 4 w C 9 0 v 0 N M Q A c W 1 k 5 + f J C i z a Q h G 7 q H 0 P l G T O c p 6 b / F a 5 l V P 3 z O U M 5 0 x T 2 a W y l 7 P r d 1 8 5 e 6 c D g E D M X v D e h z h h L j Y P L 5 j H L h b z 6 W d p p M 7 H u Z e 6 0 m A r t 4 J / L 0 i b k b w P 0 q 5 c n p + J O T V Y Z S B Z H Q c W 1 q 4 / R S 0 m 4 s Z h H R i 2 l a Y q h 5 P B F D O U s 6 U 7 y U h g J R + s o J D U 1 2 N f t Z v x I 1 M n v v F b U s o C 1 z 8 E n 3 O 5 m J e Q n 1 l X f n o o b p b i W N V b j / S P H B p q 7 + y y / V Z z B Y 8 Y 5 u X 5 k 8 V W Y E e O + 9 m p i E k u b x B z n c D M i J c D q 9 j p u U r p E 2 N A Z A d i W / A T B A y V B o N z c 5 9 Z 7 Z + K U E f B T o c / x M G t q 1 K + U B u B S 3 5 R Q h R h 8 G Y i a 2 a N 7 v L a 3 Y 5 9 / R s S t D g Z N V P M 0 + p m 4 6 x k / Y 9 V e M p T T Y 7 v n T n 4 b 2 / b O e N Y 7 g 2 s / B J T j / 4 E D H Y 5 G 2 r k t m r R M J I o V s A E W 7 B b 2 c / / P c m r / H V v w c 6 H 0 8 H Q Q + I Z W d t 5 5 I c z y R A K k W 3 R n q o S 3 j 0 F I K M I p b I k p 3 c j a 3 n + W n / 9 3 3 H Q s K f L u G o u h b G M o r R H 0 v V b 8 L l e U e Q w n g S h q A X V g h e F 8 u o I 8 W Y q a z 0 Z 9 F T J S A H U u P f V 8 9 X 5 d U A O + u p m 9 s u P g g 5 J H I 3 T u A T S 0 x + x p h x z o N D g 8 I L X 4 T W y j t d E s 0 v w K c l 8 o K i q F W E e s j 9 4 N 8 0 J G p N j V J X g Y W b Z 9 N M V P v G i 5 P n t g I V Q I o w A k X N E E H 5 K 1 7 8 k l + T i z 8 m 8 g H L r 1 c j w H y I S 0 U v N J z K I g S S 8 J t e 0 n i k Q h o I h X 7 p J 8 T f R W 8 X G T 9 A E P d A 6 U b f 5 B A R O B 8 G 1 k q y U F v I M V P 5 X u 9 / / n a T t p d a z 1 f T / Q O K m + p A d z U W o U t u F j I 5 G v 8 d j 2 z A u e j w H 6 + D L w L / U k n k 9 s h b V d J b y e G U h 1 h l t I 0 x M K 4 u Z 7 Z Q I j 6 / u n d x O T b T o n N x X E T O 6 z n v a p o q i C T w + m 9 J D Q a S K A h 1 Q C Y T + X O R G y o g h i Q c U U a g p o q 9 P k E 1 X z J N a Y b v / Q f C 5 Q q n f e L Z G q D 2 S c b z O V v Y Q o S T 6 + / B j O h T U 8 H F z I z 8 + N c 3 B x Q + d B C 2 V X m x J 2 9 l w k o J m r 9 2 L L O 7 9 v W / k 1 T J k 1 k o V o H 3 2 2 1 P l 8 E S g I C Z s Z 9 4 9 / I V 7 x O 3 Y z x M 1 o d L z s C R Y E Z 1 J h I S A / 4 m M x 2 3 l N S 0 o g L J K i e n e x 9 z k y 3 s C 1 P 3 h H U 9 o w r L f 6 8 s J k 0 R F 3 a m o 4 B J n 2 2 C m Y C u C b C U Y r / s A 1 g o l I D 8 d F q 2 A T Q Q v n d B u D c 4 X / 3 f W J / / y z 9 j J m y k a p z R 2 4 b A f p 0 o S c S n F 4 m 9 u n T w t 7 L D N 3 D p 3 o k D Y w X N W l O f c N n Y t C A H h E f 2 5 D Z k L I 1 l T v l y h D p V k p C Z R 4 u G 9 Y K 5 H n p S z L 1 D S b 1 q w r Y 3 r n J B U a L l o K h V k b E A u 9 u U h y i P K A Q d o V A l L f I 2 j J L V R d l 5 2 N b N 9 I 8 7 1 Q J 5 R N + F 1 r 0 o 4 S D T M v b j g P y J w i c + X 4 N Q x X p V I F O j 8 Z 3 y l O 2 d f w p 8 S k 5 b n O v i b s r O C E o D a U k v 9 W s I x w H a F 5 M z d u Q G X 6 i z 5 + b F / e s N 2 N e X X V u H V P C F O K P 0 k h q 8 + g b t f H f N 3 O t v Q Z o 2 r n S 8 4 W c D 4 H K + d h q Y u b W m D O 3 B W g i 5 1 d p B Z g J e i s D R / w s x X C Y 9 A m 7 O R H i 2 F d 6 M 9 4 6 n c 3 8 y j M s l O F 1 Z q 8 v 9 K 6 R 2 A / P G n b Q u 0 + M C M b C L d 8 I m P 9 O 8 g X k J t / S X r l 6 I w H S B B n w g P d o q N Q 8 0 / 0 0 u b G r 9 K 0 a M 7 Y X e + x L f q d b m Y 1 O R w Y a i L l / O S P x j 8 r C P E q c r n B B z V p 2 2 P 2 d 9 c P Q 0 t O l G v I B s b Q j + M x o y k 4 3 r w g L a X d v S 9 8 V Y L k 3 r Z O G n E T B 2 U k N 7 0 X c C m u Q 6 8 K H 6 m 6 x t e k V S q U p M 1 k B d S S h Q t B 8 I K 8 K 4 J t Q p 1 T W x B z 0 q i D M S O G 4 l V v J x r U U C l w g f F 5 j s v i 7 M v A w v 7 h c m 0 q Y o K E p V 5 W m y v g F 4 E O 9 + 3 l g L 9 X u b W n 5 j S A c O Q m w R 1 / l + 4 c A L Q m J o C G B H N W i H 6 i W h J x x u A i P e s Z f C T 7 T B y v A u 7 W J J 3 z p 2 a q g 5 K C E e J Z Y I 2 7 Y W O 0 2 F v M 9 F T M x G + Q z g J Y w s i D P v E g 5 U A a 1 N y u s r + a B n 0 J T L q K t D a 7 P X o s g X n n Z h E y 4 c i 3 o / W w 8 t q v J W 0 u C h c y M H 9 w X w t T y C u h v M D 1 V J t K 7 R J b T G G Q y / 5 j m o V b J N R d 3 2 J z 7 M l F + t M O G S n U m b c c y + q 8 E a F k 0 Q X h S + E d b o N w / A W m 2 E L F 8 K U P B T L e I 3 / I 5 n 1 5 f q 8 2 n i R p W 8 e m 2 d 9 M 0 f + + N B m E X x W Z X o N S Z V c I B e h I z p s T f C 4 x j n C p 0 8 j k o M x 8 b E 2 x b C w V 4 P N U B A v L y k z + F J Z A H Q f e L O L G z D 0 N r z + t 2 8 N v u 2 v V u f O J 5 s 5 9 H 2 X 0 t K N u / h P I 3 V + 5 g m u R t Y s G z Q L I 3 N z P h I 7 1 x h i B 6 W V / v C f X v J F C E S H / P M 5 F i u I / b o b g + 3 J I z U / F Z n o C + m 0 8 X l o z E v G r r 6 + n S j o 4 b 1 i 3 2 m L g H y t N 7 + u C L q s w X r j C 3 b 6 R s W q I f J v C W Z a v d f J K G q t m r m i q R 1 c E o k B e 4 9 K P y R 4 x z S E O N 3 k m K Z H b U + 8 5 m y 4 F N 4 h t / V 5 O v l W Z z 7 y K l O 7 q e y H R I G 2 I o m T q h f I h A 0 i J T J f W u 3 3 5 m r d a J p I S Q J r X L N J a v A Z Q 5 k Z 9 E l 6 6 v y L z F 5 H o o H V j G t z A D 6 J A o D 6 P e C D k d f A 5 i K B S k S / g N + f L p c F b z B j D G k n y / C U U m v m u T g m o k h D g 2 i O 2 u M G v Y B o s T C H 1 S 6 W N Q h b W r x t / a S y V w Y U D h I B o Y q y y / n r m l U v y G a M f X s V 3 e D K 3 f j K x 9 q M L I X S g B / D M o D A k z c J 8 f I p 2 f 3 M 8 7 D i r D V 0 W 7 5 L S d 0 x k 4 x / y s 0 X t 3 x M k p h T n n q e o Z Q k Y f + J g k T w r q L R n G A W 0 C v t r F 7 y 2 Q L l K b X s 1 t n M T S U H V 7 e t K y X r v K M X f g 1 o e S v G U o c C J r b i p G i y X c + j 2 V t S J X a j d v p a H 6 8 S s G X 9 E 2 + T i T V K q w L P T Y Q e t 7 a Z O 2 V 5 z Z 5 v T i B c u m n U S / s 8 v 4 F 1 u 4 3 V S C a h X I 8 U + F u J R D l A V i I J g y z B p y a G d W F 9 H u R y + s a V 2 3 5 4 2 V j 0 + l y c S k 5 Q T L q n o l j Y d R p H i K i M / E g E m d H Z h 2 6 K 6 + Y y g 0 V C K p / w B D 5 S 2 8 H m j Q U k t 9 L r i 3 g 4 i W b 3 3 S Z l F s 6 k P 3 C s W B u E q 6 q Q K E x + N b o l q F x z A U N 1 R 9 Q 1 I l J M P M P s 1 G F s l P a y + j f A p S i T K V B 6 1 C E k 7 c r Z z g S 9 O r Z I g c 9 M 6 5 B o I M f A 9 I Z q g j N P K 3 a 0 B p b C x e w V A P 1 R U A J 4 t B Y p f z m W X K + + m T l k W b d h A i X e H R B 6 l 1 z 6 T a T D Q 9 p n d P V e + w v U O l U A F S i W l D Z 6 P X d j P 9 Y K P Z u c K V T e Y 3 C k O 7 G P 3 s g 7 O M P z H O B O H T 8 K z 3 P 6 i 9 B C 1 F U o A K p c w w W X x A L 1 x Y G k m 9 h l O b h y N d F 9 J M f W t 2 Z C 6 w H o b N S O j F w n y B k V Q 2 C k 9 v j U t 8 / R 7 L R m X 8 4 W Y a e B f l O m B i 6 P W l 2 U j m X p 0 Z E I 8 c + 0 F i M t D 8 a + B W k h f t g j m S D 2 r v A H y n A A 5 c q C i w N R c 9 + E x e 3 c Q v a A N w t B E e g Q Y n l h 2 A X t L 9 T t t S a a Z a J E E 5 q V t T p r I H 2 a H t V t N a u h K a U c N P q m f L A t 5 x z z G a e Q h l + u e z X p z R p J G Z P 8 c g / O 1 A / G o o y r A W o L k d m 1 B J y a z k w I q 6 9 b u U o 2 i 0 d U C m m J M + 1 s h 3 + Q R j B G c L S 2 O l U A E + x D y Z + s y G V E T l a l g i c 8 m R J g o c 9 D u T 5 o I 4 5 k x f l l 8 E A U 7 T k c 9 8 O O 7 9 q D S r q d a t v i w O P n Y g P W k 8 m X 7 Y t T 4 F h Q I 5 8 S g L T A Z J O B / A J I i 5 A p U J R T m X 8 j s d 8 o 3 s V A Y X 1 + 1 W y y P Z w + 2 b 2 H q H a h i W R u w K F S K 6 K + + X A V + v J n E 9 u x D u d m S q L 4 B I P k A 5 V W s j b G O 4 E o S H X W u P y d l p h t Z u 4 9 Q z 0 V l a U s x w j / B p X 1 1 d M D J J 9 n O 6 u w / + X j F 2 L c Q a c I H g d u s O A P / I x a G v p o E A e y B f O p L c 9 B N t n s + Q c M X q 3 D X f O W v u t 5 5 5 N / j t I G 3 B T H l 3 d y Z m y 7 f v Y u y J w V r u 8 2 d C b r S v 7 4 R l a S Y P a W S j 4 T M b x o f 6 X h z j k O c M M 3 F q u k 8 R o u 5 K f u 3 0 G r 2 G q R i 8 + y F K 7 J o 1 j g N J Y 5 Z Q 6 0 p v U C b z j k V w O L K M M z W / k 6 Q p p u L s C h S 3 J L i c o R 7 3 f Q m c K T y N h 9 K k Y D 0 H C C Q M 2 v a J R X v b 2 l n v X P q p 0 b 4 6 F D h + E M q q 7 1 x 9 t G d o i Y Q h q x N Y 4 7 Y K C E a m R j l a d y k D p P J l 6 M 9 B d c 3 b c D f w m D J 9 t r Y N o I j e j S B m H U x r c o G W v m 1 Y J o n P 0 b a p u A 2 V U U K Q L y I U Q U a 9 4 n E 1 h 7 s C d h r 7 d t B + 4 R N b f R b 6 s m E 3 k j 4 L c W w 9 O V E 4 t k Z 6 Z P 3 4 O 3 v S k W 0 t B x S z 7 / 4 Y l L K G C 1 G d c u o 4 S 7 U 0 k U r w 7 m H G T B R M d v p y n F i b c 1 / l x P s R L m I q i J V u a O K w j 2 D 9 G Z 6 6 y r q j 2 V I C 9 r b b 3 S C t C F 8 C u V b / P P O u N P g B 8 8 J A K W g o A 1 E J u i d / X n v X 9 t c G c L u C 3 7 W g s t A s j w I h S 8 p J N D C 1 x U T + N l O v V k G P / O k u e H 1 k 2 6 0 C R O 9 a Z E f A 6 k m y 4 k g m C g k O y v b B q C j u S R O h z 5 b L 6 V R W A R y o 9 0 m y 8 A 4 5 7 3 O o I K / 2 y 8 f / + D p O Z 6 8 m 8 Z W / o F c u Z 4 I 8 U i 3 r 2 N O 9 3 1 i r v q 8 C L C x O x z 4 b g Y O a 0 W q N Q H G J r 9 y m 6 U f r B Z z y 3 r G r 7 J 0 t M k l t m Z J o N b R f u 3 F g + / U X 1 k h a x j R 4 9 v H z 0 X 9 m M y s 7 Z 5 q p m E h X 1 1 w i M t 9 H H f 9 q G 4 A M E K O r K 8 V q d O 4 J 6 w g L x t Z F t f G e v m a T n V K 3 U G C B N 3 C K u v e O B J 6 R P i j j i j Q r 4 t 0 S C b / L Z w D x K k C Z v Y e Q b 3 d h g F 0 B g k B g P L A e z M c g l e 8 u P Y g l 0 S 5 l f s / E T F f X I 4 u G L d v v y r E / l D l P V 3 p Z P 9 X Z C Z I 6 l c b K G o A Z G e r w M c N H + r + 3 o L w w M a n D L h 0 T 6 S K z D y y c F G c 9 3 0 M B S E j 7 8 I T y p 7 x l e 5 K w a H E g 5 c E i T A w 3 Z h S h m Z f N W P S i O p c 9 4 Y L g e v J B n H a V S 1 k 6 H G 4 1 i p h A F C 3 5 L + e 3 o T h K J 2 m K Q Q 5 t E X e l 0 U b W b V 0 p X 6 m 9 5 U d V Z C a J N b Z x d u E d G H W Z f h z m l d t V O T A p N h Q z + W H D K m c 8 z y w W J c H g q b Q N D E Z l 6 s / l h z 1 V 2 L K L 7 D 2 g D R l r w f K k E W E w s i 6 v Q o I T D c Q A Q g p C V 1 T / z 7 / h v 4 d A 3 8 1 n b P 4 o D T o X v p D K p A X K 1 B h + L d P n X o / c T 6 T j R d W + D X T C V M I q g 3 1 d 2 K F e y v 9 R 2 l l x 6 T h o N 9 r 2 Z P / A a o d 1 m w v R C e b 4 F R W / A 0 / 2 g S J 4 l z m d H A / 5 g 9 u A M v W U F t O x d g A m w P b F / L W 5 x C k m q 3 i C b n 6 E j 7 e L X A 6 / Z 3 s A x W f o g u K V D I u C K A 9 g r 0 L Q a v S E z O I h x J + J A r J I t m B D 9 u I P 1 m t + K 4 0 U + Y p R E v X l E n Z m o / k b u 5 z 8 Y m e j a 7 u Y D G 0 4 P 3 P T c S q t d C N N l c 1 T 4 V E F L X B E H s w L Z K U 8 B I 4 0 S a S N 3 s 6 u 7 f 3 l w O a X S b 4 D z p b D A h 6 C W + I l g J T y n u o V S T r z w G A M 2 H F l m Q d a E Y Z Y B z A l W p 0 g M 5 N D t e d S U a D K T w g s G Q O N C m O D 8 D J / B Z 6 V e W 8 D L 1 d x / 7 X A e y 8 3 1 a s K K p 9 r n v u 8 s B b A Z e n v I c 1 9 q E H O b t a X h S 5 8 T C 9 F H 8 y 2 L y A X V s W P T a B 8 f Z s u c P V r g C Z A E + 5 S Z S + 7 y i 1 7 P H Z b b / N H a U a X f 6 U R i U o V o Q 2 4 r f J p 8 K T z g 5 i l n O g K Z s E Y l B F a K z w U k x z L d w p N e f v K 0 W Y 0 E W N M l B Z r o 4 Z W j z 6 K S 2 V H J x N n N g L r n K p H p O T c L F 9 C G H O i h 6 m E Z T b 4 P 5 y 3 L Z F U O 2 / P 8 k W G l X J / N V C V I H L M D s 8 f p E P 4 M J q y x N d L p o k t B r H N b 1 S v Q W L J S E H + W 3 y T q L 3 z p e C o + a i 5 t H 1 J w p p M H u k p 4 U d X B W a E Q L w + J Y b f j w i s 9 G R Z w s d B e W B A 8 U 7 F 2 x g q 3 6 8 N h a 1 P v d e + r w Y f 1 J f 4 w 0 l P F T I x R R l k Z f j c u D J k w o u k e s L Y X R z b d D K x e D a x 8 5 u p j R O 1 4 b O a Z W N 9 w 7 x F J t G K 6 E p 5 v R a o T E F 6 X w N Y 5 O B p P g T K z 4 c c x S g 3 c g Y Z m t k E t E n d H W G B L i 6 M q R q u S f 7 0 F m o 3 1 2 e v U 1 u 8 Y i Y 4 S 9 m n C z l a q U w 2 q b M o / j v b k / R p M 2 U P O / c 8 t U l w b Y P O B 7 W V U v W e Q N h U J Z N W K 6 G m W j X E K E s R I V 3 l 3 f 4 T a 7 f 2 v J c P L U V j Z 5 J k 7 / 9 8 I 2 Z t 2 P i F 0 o 2 W 9 u O e z I e / B E N t A A Z 2 r b 3 0 S Z P T 6 U w + Y T F T X m U o z d W 6 b G z k C + N U E N b t u A k F V W Q f 1 Q + k V f k G b Y d t L e J E o t X x x 4 o K 5 Q L r 7 g o h l 5 A K j W c 3 g Q j S 7 O W T p Z + 4 x / s y b g l 8 U n 1 U x q m m d R v J G U r 5 0 y w i B m e c S r y 7 e 8 Z 9 9 J v q I q h Z 0 8 V T z y g X E D A Y A C 7 o o W V A 3 k 0 i x Y n j x H F V E w 7 Y A 6 P T k T 8 l X 9 T o Q J I p V + + r z b E 6 7 s j j H j B Z G F P f F 2 V K w / 0 a m M Y 1 u x I e n + 0 r v Q 3 5 3 Y I q S X t N h 4 m d D 2 d 2 0 m 9 Z c 4 8 O J J W B f w h d o Y 9 4 4 6 E U i d q U c 3 Z d K 4 n 0 m S e + z g K p / f y f T l 9 3 w + z V Q t y G 9 J 2 2 L 2 2 U n l l 4 0 7 N u 8 N I 6 R y I y e t N k h r G g b f F p b s P x p U 2 f X C h x N W Z T 2 o o D r D A V m S E x F w L n M u 1 E h e G 0 Z U t V r n 1 9 a O 2 D v v t F Z L 5 4 I 2 d w u L Q / 1 Q b 2 m 2 D P 5 u 3 M b g 5 i O z 7 o W D d C l f x 1 Y M k 4 S V c a Y r 5 w Z m m 3 G T 8 r 3 h U E l 1 + q 9 w X o R / U n v 9 k h y M 2 m s j F X 0 l o F n n u P p e 4 5 a h J J X i + G E f y d M 4 v / 8 m d A y U B O 8 D z W B d 4 h H j 1 X 5 T s 0 T Q B D g U 7 F K Y p C A s V N D s T 1 J y I k 7 0 B Q f I 9 S i e d 3 x W / + Z 3 J M P q 2 I x / l z g I H m D x d z a w Q L 4 / T 0 w V V i 7 Z u a P f m m a 6 H o 6 K 4 Q d 8 D u s U D 4 Z P 3 7 W 6 C u E H N x d a 1 H v e F 1 n i n M x j X 7 M A r s + w M x F L j Q Y z e 9 S + a o A H V d D l R m 0 f b N c m p z x T v a a 8 o M F G P r z 9 2 C Y v L 0 U I w U S u B 3 w S V 5 y v x 3 i 6 d M s 1 L u 2 v X 7 0 9 f z I H j l R 3 T I Z K k p g y S d W 9 Z O L G y 1 7 H r 6 1 n v z 8 n 0 g 2 E b s Q p J 9 a Y 2 r v i W d q Y W D l k 2 / P d V 3 X Q u G + 5 Z 1 B m K y f E 1 S 1 i T n u n e 5 H z H / 9 q r m W + / W j 1 n J C j J l F h y L o D 8 m d h 3 M 7 V A E 3 W F 6 g D 5 m 4 q h P Q w H P S I Y V h H w N c A 3 V W f r E W K R w q 8 U Y W Q U 7 q 0 A L b Q G X 8 A r e g C V s S c 5 B 7 5 0 e J K m 9 n p K E j w F 9 Z V e T n P F Y v X p r 6 h c N 7 3 t q b M O d Z 6 5 / l F 1 w W / b V Y p B u 8 c x N H q 6 y T t y X x M H m n Y i b C Q B T C Z Y 4 W T g u Z x e x 7 c v G b z 9 v y N Q v K l s A e T K m i G Z i h s s q O N E X 5 p U D Z f P 1 W a o v e H a T T a E o m / O W v o G Z X H v A g K S B 9 8 F 9 9 R v h 2 Y 9 u w v K S R B r K f P 1 w H d u P T 8 V U s s o Y r G b V M d O n q O P N r C Z r K s + E j U L 9 Q A X y B c q r o H Z x / e 6 1 / J t X I G L p W O V g N H y q Q C b g y D 7 e / C G P W U K g E i r V O n v r x U 1 x c m a N m 4 7 o q G H z v h i p e 5 X H 8 y l K C 5 k + T T t q / S B / b N 9 C 1 Z I l D A A I x H m N 3 8 c W H y z t s i O 1 2 + l a U 6 Y D P U j Y / 5 g W L C l n 4 3 / 8 q y / u U t 0 A v q F H P 9 d Q M F S 7 / f m i y X t Q I Y Z 1 4 A 4 q j U c S Z V z u F X B s e e h 2 e z W L k i B A K 8 K j y o w l k N a W v P H B e M 1 q E I o P c 5 E k P V 4 s S O R H t T i 3 U B C Z a 1 X u + Y 7 8 i V R + w J X f 1 a B n y U S + Z Q O B m e 9 m 5 b s g 8 U 7 E 6 R 0 4 + p v M 5 j Y Z z a w 9 b 1 j 3 a T s f H q G e g N K A Y D n 1 o s 5 z 6 l 5 K A / I s 8 + c 5 2 g C 8 C a r a u A p s 8 M n R s / t i O G c c G G o F + G 6 e 1 q Q U 8 u N j f Z Y 4 6 Y n G Y N T z i R S G 6 v W k H 1 k / Z N 9 B 8 s 7 L d D k J f I U w D E p C 9 y Y k V G 6 D m 8 k H G 0 w / 2 d X 4 r W + R f D 2 V f 8 R c C w G z I e 5 3 C y p j Q K X I Y B b 5 S m l T W s a 5 f W a N C J F Y g E f F 9 E h 9 j d R 0 f u P r e d A 8 W S y v b S D R o 3 T G 6 c J G f W k I c I q N 7 l J a r y Q Z 2 N K X f R n Y X Y b Z E L d I / l p Q Q c T X g r J b 1 X 2 M s u t V v x M 9 j x E I E A h E S w C 1 y B f M C x o K h i z u f c C 3 C D C p m y A b A m 3 r U 5 F F S P z 2 8 T X e 8 b v y z N M u A 8 / 1 y D U Y 6 5 b o a O H e u 4 o V y v L z r l I P N 6 F K M w p q D N S m 8 r v 4 D a m 4 Z S E B G D c y m 8 j v p D 1 d R p E Z 7 8 u 8 5 I P g v / o K 5 P 3 c n f B 3 l f c e R + m 6 W V f A X G X P D z + / A x i F Z y q F C y i v 7 w o Q Z y A t 8 6 e z u v 3 T x 7 r 9 U V d 8 L m c a 2 k F M d t S L 7 F h + 1 P B m Y c O p 3 A D 5 w w B M z D 7 o V M G Z l W U 3 G y C Y L C 5 8 j d N 4 I b 9 o M R C n z 2 w W D 1 T w k b i 4 7 f P 1 7 k A J 4 a H r 6 o k X C J 2 d D C z u z e R S 5 b M Y g q U Y I Z G Z O O / 5 t b n c t y j p 5 v i X m k 2 7 M i l 9 Q F i F p X H 0 d 9 B g x u + a u W m q L E s x M E d 9 4 4 + v C I k w N Z r n 0 6 q 2 K a a d g e K R z p q 0 W E r O I r T S 5 C g b 0 o k Y J t R v l m z E k r R O Q I S y u h A r 8 b a F a h c + x M + V d M t n V W Y g 8 E 2 R r z M X j P s I 9 J b 4 4 p P V z + g N Z E v j e j O 0 w x c 9 a x / K m i F P Z 8 I 8 P n W 9 r e M a f J X g e K q 8 R z M 1 V s x i 3 n c i W R g K r v H 1 G g a q A s v U T 4 d 1 3 5 M C z b T f E j M X 7 7 w z R H R X m w f W V i G 7 7 b o N k 1 Q m o I T 9 j F U X S 1 l Y z q 5 e H i / z B g i 8 e 7 U C b P o / m H + Q t v p J X D + x v f Z z a 4 Y S U Q B m n G O E V L m q E O S i + / w i h l K O v d q R G I M + f k W R F s t Y b 1 S b 2 q A m T R i / l x P 4 Q d I H u 7 n u 9 v W z f k / + 0 9 2 S + l W z C 4 l A p T E B v y Y w b n Z X f f K 8 n + + j Y Q u i t w L o F I F j d l y L o V h n c 8 s A P I c J / 5 J Q l N v z 2 g U F x H H B t z 4 y 2 7 + N p 3 P r t j A H 8 3 H F 0 p w D 3 + y 9 z l 4 M t / h a n 8 x 9 K O K y s H b V 3 A P o U G V o B / B 6 o J E r Q L f 3 0 3 5 q L w 9 T + 8 1 x Z t 8 d y m f G P F S 6 L k w o D k b T Q j S 5 1 / L T 3 p M 0 s H f y A a e z V M o l T 8 f j l e V e A 4 y e F L c 5 4 E d x y N o 8 u 7 G b + S / O Y J 3 G I W + U m O I W M y k Y J e 4 0 9 + y w 9 a 1 F u n f P T W m 1 l w f W 4 R Q q S b + s L l O u v r C J X Y m R 3 t n 1 7 I P d T E 9 d E 8 b S h I 5 I V f R B f A p Z d F C 4 l p L z / r W g o Z b p N f O O C J 8 B / 2 B B H o D C L P g i U N 5 o 8 D 1 J T + z 7 r w K P q I 9 r z l 0 Z F 1 J Q o 4 S N p n x C O f C r A l A / k f + 0 r N e k e A 0 z v b s O 7 O 2 1 m E z C z G e a r G G O e 0 B a F X R w Z j O L N L c R t d d l x e y D 4 e h U + E E M 1 W 8 W K x d E z m 7 1 K I 9 A T M j m N 5 i g 9 O 6 1 R B s v n k Q + 9 j q S c z a h r A L X 6 J t o U I 9 v q 4 N m Y S a 4 + 0 z O H G i r q V 1 M / m g 3 s / e K W T C T j y 3 R c d G Q K d e T F h u J j h J H 6 r 6 9 t C f d b 6 3 d 6 U m K 5 O I C s 5 C 5 F f Q Q s t M R D I s K j d O p b 0 b v G C 8 Q v g 3 c p F E e b E D y t c A Z S Q G T j / G W L w a q Q R e r 6 u G N + Q X g 5 p + K w H j H q t W 7 C h D U 6 4 v Q H e W t 8 C u q 9 C A I b 2 E U + r Y B q 4 s y 2 S p 7 v 9 u 0 8 6 u J p P v C L Q F w D B N c j G v y Z Q K 7 k Z Z K M K d 6 u Y D e C O C C J i / q M p S v w 7 5 8 p / p + I 1 P p G 8 x m N 5 1 X A A 2 n o r t W 8 u 5 / t K e Y x v 0 7 T G v p B n r 2 W P j a C g M 7 2 W v Y Q n S a 4 E Q B Q j n x M J M / A z 2 7 b R E Y i U 1 X Q h 8 R U 4 K + G 7 3 M N n n E h J x q K A m a I v C J k e P k y k b y v W A U J F W z r + 9 h a Z W Y 3 5 7 O B u D k j l S q l M m v O 4 G S o p e I J R y 3 m 8 N v C 0 D 1 f g 0 4 0 v W e M Z u d o E y v E m g U R s z d u Z e Z t q X K a 4 H 8 y X 4 j c a w A v s B / P Q 3 l C + S 9 W l 8 L I F J Z 5 l s B p o g X C 4 t Z 6 c q m 6 x s A b d / v N K z X a d q 7 8 5 k N V F B w h O L 9 3 X F q 3 x / E 9 r S V i f g C q 7 P s d R s I N y g R D o O 5 F D O C p + d 7 m f W F 6 w s J l L U 4 g O g h Y x l B G 0 H t V D L S K r h v q c L C d K 1 G Y C k u j g s F X v J O / 6 G x + F 0 F 3 v 3 h z f / 9 W o h 6 h d b A d G P S Y C y t k 2 T 5 N B S 6 v n O W p p R 0 D 5 F 4 z i x 7 9 t z G d i Z f K b a W / K Y n j W + s 0 Z H O F C C V P g z + 0 T j B Y x P 0 w m P b / / T S G r / D 6 N 0 B V I H 0 U t L i I v G 5 X 0 i T O 5 F Q m G w U U 3 V g 8 k Z h n e Z I I x 7 v F Y k L w J 6 E W T P 1 4 3 t C G c k M 7 H q 8 M k 2 P q P 8 g e F q V e X H 6 6 b Y 2 k o 3 u X k H Q 9 c s X A Q d + Q c w H c q j p P P J G L g u 4 B m h D z B 7 O o q U L i P m V a 0 G P O a X j w b I R T 8 3 K Q s 5 G Y 2 m H 1 b G s F f A T W W b 5 c S / B P L J o X + a y c A u h O e 5 X g F k U N y P h V n 5 0 8 6 w u I c s q b X p 5 8 3 o G b O k m y 8 M n l B T f U B s Y m 9 8 o h U w + 5 Z W E B 1 b W v l z 5 4 / 6 d 8 O P o n u u p z H a V u 1 P s O l R C 2 b N Z k 5 l H e X 0 N H s / H C k V m 3 j G z j p + V l P t V M J X w + 8 u n q X U R E O 1 I e G d q l u q v c g V K q I 4 2 K 2 h m + U l C 4 / / 8 P / 6 v f 9 + M e g f l X D w 2 t e w 1 n z n y y q U X + R e U o l r o P K F o 0 b Y 4 H I n Y s K o 7 F o Z t R x A M y i m F p H v / u z u I Q p m N g 7 3 t R 6 M U i H G b u J B G 0 Y n s 9 o Y I m p M P m m o k Q l u / M Q u h S h B C C + g f v 5 l T l k 9 w 5 a o g a e l b N Y t J W I a Q S n / X Z Q v 4 e b I e V 0 F a 0 L + b 5 Q H k + y Y p R d d 3 e i 2 m h q H w v W C C L w S I F z O E J I K S 8 b c A r Y B T D g E / Z B r S / e 4 O + h r A w o 3 1 3 j W N a J S s 3 9 4 w Z 3 M p q Z z H + Q x E m D 4 l S 4 C 5 z M 6 / E K R r N 2 l O x n e r j E V H B D J 5 M o h 9 0 i r j T e y i G / 8 U W 6 2 r 6 1 7 d Z h I o M C R C H 3 n F + i T M O v w v x p b 0 y D o q 3 I H K 1 E X F 6 V 9 p V u d W W L 6 X + 2 e 4 0 D v f C S k U D a Y T v c f X k 4 U j U s V X c i 2 0 D d f w L Z y n v M b i 3 F T 3 8 z i w i 8 F M J r e E 8 E L 8 M c 9 M y f v s F h 8 I / k W l Z l + + w e z j q + v J e 9 c q T G R t R n 0 V d i y G g o q r o N r Q 3 e 3 V J M e a N a e H t m j d K M G G R c t v b b / / z L q t p U 3 p x V G t L i f / p A r l 4 1 l U K N 8 4 n n 3 M V Z i g Z U c f f 2 P t v 6 N L S 9 G r A O 6 m C m A Z o L H Q C v B e g d C y q 9 c R v J k n 1 w M I V + M t G 5 n N Z n O f o / e Y b Z h h R r Y s Z s q M j 5 r / S n D i p 4 G L u v 1 q U P M w o x / i W Q e Y S q c X M s 1 k s z L l r C b O G y W R m q F m J 0 e 0 b Q 6 M 7 0 D W r J 7 m m k E T 3 v w S Y j I D U q H s 9 Q X D H W b f P 0 m d q a q Q i K N u 3 k 9 8 v d k S 6 w A z 6 j K 0 5 d + 2 L G K w X s / c E K J 7 T E T J P e u O Y J A q c w I w H o L O h a n y h f G k B P 2 A u V W G 8 r E 2 C d F 5 d C P t N r B + 4 5 m Y t m H p h V B 8 V E T a A k 5 b k L / K M p S v d y 6 h A B G i d f u 9 l n 3 i D G E p n R M Z N U / 7 o n 3 h A 4 Y K I O z R / M K Z C e D K B F n 2 l w C F V c h k 6 i V J R x V z 7 D q w 0 X 6 Y 9 n Q j 6 S M b q 1 5 3 s e G A l B k v 9 h W f D o + W H 2 X T a x 5 J o u w 5 c z G x N A l V M O b A A S o z y 9 r Z C J / 9 9 U A K m g e C 9 V O 3 M f E q B O c q W 7 8 d e V T + s V B p f B r 2 M U C j 0 u 3 P + h 9 M i v 8 m Y U u x q G 6 q 9 r m J I 5 u p z Z f h 3 I 7 3 U 9 + J 9 m o U e M f B l X w U B l L R Z m i h e S I m C i O r R w r M j B D J k A V p o W l 8 b K k C 7 B c / W M w t 0 L t w 0 b D l p c z b 9 z I Z h f e 6 O I A V G 6 0 w s 6 6 E G t 3 S a M d 9 M Y d r 4 C K N K p A P 9 F B O f W I p O r 1 1 D N j e T P M w G 4 m m L q V R O G n + P P G N V L N L C Y Z P i 3 y 7 h E l q y Z m e n + l 6 r j i K 6 7 9 p R 6 w R e p K L 4 D v u i g 4 7 Y p Y 9 S Y x I 6 Z 3 M p M V l N r 6 U c O 9 J g 0 5 v p A E / 6 d t T 4 U J M K A 3 1 6 f X F + M 2 r 4 e x T X s o C W i y J F 7 Y Y 4 C 0 B x h A P q m L 0 9 C H e h Q S J w P 7 y h Q 0 X p 5 L y T T v Y f + 7 M M 4 k v 3 X 8 6 H 9 M D e G P 9 Z t u O u j 9 I M l 7 7 7 k m z e O S a 6 v j i d 9 b + H r 9 L i B I z + S A b T K O 0 3 V x Z k X h r o W C o n e M L n A G V B w P M a C h W 6 6 K l t g L U U w G 0 S v J G C b l i U 9 m x W y A G z E L V w c + g 4 t k O 8 J f R U G q t v f X 5 w y S f B o G d X S 7 t e W + s + o t w 2 i 2 b j e n S V t k l v J C p D W k O q s C U H Z Y x w D R s g 9 y M M 8 M j m P Z l t q F Z 9 M 1 J j w F Q x i J r d j 2 Z 2 f m U p T 4 N a 1 x F 1 h E j N k T M 0 3 B o v b T t g 7 5 L M p B J H s C c E B t t A j j O C m R j d l E g 5 D 2 3 w i 3 1 8 n l 4 + s d h B n Q W + x C p g I P n x l F o B 2 2 l L c Z b p F M b B q d C a 2 R 7 i + c W 7 h d t T B b l l W / B F 6 6 A E s s t I d F j L K a i X a A r 1 X k m J h 1 f 1 a w t z V R X X c / E A 2 k z s u e y z t r y Q Y M X + u 7 6 5 v T 1 d H H 9 i m 3 E b i s h 8 A m x 9 Y a P G a 2 H P C 7 L M Z 7 W f 2 v X y Q d j x O m w + 6 0 k z r 5 v S 4 b d y p q a b v N Q 0 q f t a Y 7 m 5 0 L 2 e 9 n c s X W j A 9 t / 8 7 0 1 / 7 b h W s l 9 I M a Q y 8 r u C h R F F X e A u B / 4 3 t U 5 0 k R 8 L B n l S z e Y G P t Y h u I 3 G t V 9 K N 5 V 8 s U k R P r V j 2 S 7 s x K U h / y 3 o W x / b Z M P + q W X 7 O Z m a S c i u r q I J / S e H G n e Y k N N N 1 r g P F 2 h 6 8 w F R l 6 B 9 D K 2 T z I X P z V k L s v J a d T r s l 6 k s e d i y I a c + K g l Y d v x s b 6 u c N G S F c I U p X E w t t a V c C 1 G T O Y L P 7 U y r G N 6 C K r 4 X c V T g V / v r q b t 6 F E F V g W o 4 o z S 3 P r p K 7 + 5 B P d V / E b 0 t r C n 2 d 9 a 6 6 i Y p L A K S r 9 c v + V 5 F + n O 4 6 n F Q 2 W 4 3 L N U P n s k I V C X Z q v J F 7 y 6 G U n o 1 G 0 / a 1 p L 9 Q l + E N 4 + n v / x 9 T w Z v r q Z s r X Q H c A o x 7 1 X d j l + I 6 b I x x L W g Q w 9 e 9 b 5 n U 2 T o V 0 v 3 k k T n b h J B + M c d 1 7 J N k a j U b o c Q 3 S X M 9 V p n k z F Y G 0 7 f v 8 3 V u / K h O A o / u K I x i 8 C c E H n g R r d J c o W o K v b G 0 T F Y t k G k 2 O / a B v m I s + 1 u 5 X S Q G K S 9 D L x h i q J k / L R u c F 0 K t d k x a c P M R Q M A G 1 X e 8 S 2 A v n L B 0 V o f P a B y s L E 5 O R a W k b l j 8 T w 4 V M x A h 0 6 w A M Z K G k 7 H Y z s f D i x 3 z x 7 o n a s 2 8 0 s k z Y Q c y n P r N 0 Q a l m g m s g s U 1 2 l w R b / u h C z S c I 3 J t b T X 3 S i 9 m b S c 6 e k j x 1 B Z f d J v 1 t 6 L 9 G W j N V B B l l 2 Y T c S 9 t G 8 a 5 3 u v v W 6 h 1 5 + e h L Z s B K N N p G / P 5 q L k o P M n k r z Y F q W g E v E Y e Z t 6 B g N e i O 8 y X 8 K u q G N O Z V u I o V x 2 L J g J M E p E 7 T 2 x 7 f / 5 f U s e Z c f W u 2 t q Y o q Q Q Z 5 T 3 o / u p Z h 4 e H l 9 G c V I l Y G x K u C H N v 6 s S T Y U k 7 t u b T R E 9 t r P X W s t y J q / X n r X M / e 2 W B 6 5 v f H y 9 9 b I N u 6 + Z v G 4 x C 7 D p S n d 2 l T j V V N V S m 2 M 1 S h C f 9 i D L U B 3 I w o T s B w H 5 F u Y / Z g R x C 4 q a F I J L e S J I 1 + P g 7 U 8 D V 3 / u k q v g f 8 r D 6 i b H S b U 0 / d w 0 A Z + 3 n 7 i L / y P B A B s W S i 8 H s e E k J V G M e x / X x 1 Y 7 9 T W / v J 8 v I x m E 5 E 6 z 0 V A Y a H y l L c j w P v u 1 + x J J 7 y 6 D K o D a w j n 7 v 9 1 O 3 k L w J W C W z S v A A k O p r L a J F i q Z v o T G Z 9 N z 0 2 6 y H V G j 4 g P p P / w / w 8 a L 1 f H C j H v i m X w r F 3 c i g m U 5 N Q W s x O 3 5 d J T C V c E L 2 T 3 y R h M B 3 M b P 8 w s v b z f J W C d 5 i c v 3 3 7 e p i d v m I g N o 7 3 b T K V Z I l C n 2 z Y k a f I T q G g P K 3 P 5 c B + E L d e K F l 9 S C 9 P J q 5 U Q Y 6 b P 9 r c x n r / U Y z Y c F + J I 0 Q 3 A e q X Z f K L e G 6 1 W c e i g f J 7 3 p b W W K G i L w H V 2 z s p M A v U Z s 5 c k k Y u B w h c 9 K 4 4 m c d 7 n 7 7 4 5 A 2 k p c w Z H 1 l / B J S 9 q V 7 W u R h M z J W y C l a t i 0 b h u E w E Q m E o e t k R Z I x Z X U 5 k X q m h n + 0 x C k V i R N A F L Q i z 6 F O e Y x p h c r o G 4 J m 0 k O 8 g B Q V V i 4 v U p V 4 7 0 v d E z P T T z b X 9 Z u + J N W J p t Z V m r h I 7 m p n 9 E y k X x w i x 7 d v Q R t a R e o l a o p 0 d m L i c w V J O m v b h D 9 X Z l 6 V s A c b q R v K J g k V s L W m i U B q F H s n h V A p A 3 6 5 O s C 0 B X 3 E h P L N G i m U x D S G n z X i U 2 n k 4 S K 3 P 8 2 V g 0 z N J K 9 X z 6 f d d + V O i m w K n 3 m 2 e j t N X N M x U G d + I c 2 v 6 Y K + b H 3 y M + n O f U A 0 / T 2 W P z t / Z P B v 7 + F N W T + R T N u 0 g + l b O f W K z 5 Y 0 k r L 5 t n 9 z Z x S V Q / k p D s v 5 o O p 1 L O 8 R y c D l y t O F m 3 9 c E z C g a w K W + G m + d A k w S l X s 2 9 + 2 C v 4 S h n H F L e / 4 B g D a Y F D p d T G R O M 8 3 r r k A + c F y k n 5 9 o r k Z E M M h J h j k 8 K l G 4 i r j q P g q s u P L h G D J g v Z j 3 g P G e V y p b c p 5 Y f R / T a k 3 F A d I D P 1 S 7 w l A w c N X s K Q F / + M / X 1 / a i K 6 M t a s h c V D w E Q L V d h / o t Y e X 0 I n N 3 k W b W O o 6 s 0 Q y 8 J 2 2 g v 7 1 + X 4 J U 5 c K 3 f K j J V R a H I g + O y X G t u 6 Z 8 6 0 C e h U w 0 l V 3 l H A o 5 B 2 2 V B 0 b m e 9 p P w e t a L U f x f D m X V p e g Y 7 x u L L + s e y h L S m 7 J 6 D q 1 q 9 O Z 9 b 8 J 7 b C P Z a U E i v I E s 8 W N V w z / p S s J 9 n S / Z s 8 P l 9 a D S M R J d K E n w v o 8 G N o s H V o 9 F e E n T T W c p G o Y 2 7 w + t s H i o w 2 z j 3 J q m 3 I E T 9 z / c g A Z E L U Q D 3 G j K U p g c 3 6 Y C f B N Q i A i V e J r g m s o G A n B s I m m R D 0 s 3 f 4 i K B t 7 R 1 h K Y D E + N 1 k E n u 9 n g N k n E 5 D B T / a o C 5 / X L X o R + e k k 0 f c K P 4 g w v 1 N Q Q / o 2 a 5 L 6 d H r g / 9 S L b a g X W S x z R j 4 v 5 o z S 8 W l R m 6 C s d o W Z G C z 9 N G K 8 s H h Q g Y v p 1 H v r e i z v F s S q z 5 V M J G Y s V I F D G 9 B M i e p z q T K N E g m F 4 p 2 D O N A P t I Y u R P B V u v g M I N S C W B 0 g m e r v b a A 6 o I h q M t d Y F t O R x q Q T 2 Q U t / Q w F T f o V 4 Y X 2 I / i 9 a J K O s o a Y 6 L k Y 5 9 u 6 t R m + E R 3 5 u V x i w E 6 L s d X 7 h Q k u J / n C w q v p W 5 v G V 2 K G x D 8 C O L C a d 3 Q w E G + Q n N q 8 N p S / l F o S I p 5 k k y t k 4 V y W h u z 7 2 q n U J S J B B A O y y k k S 5 C k C 8 s K C Q A p c E B Q F o g u V z f F z + / 4 r w 4 N J g i Q R 4 6 6 N V A G k m B v b O w I O 8 H E 3 s 2 9 l d 9 d 9 W s S v A 9 d c 0 k 7 4 X j A q z M B a J H w X c E 4 H y I O w E o W f F Y F 7 C / h N U 2 n z p z 3 Z e B 4 p j w c U V p n j m h X c b J d N h 0 P n O L T j v s z 5 Z u 6 X e 4 e M c E 3 b e 7 n 1 j D p w D r o P Y + w A j v M d A U a B 2 S c y o a M e W y j r 4 7 L N K D t l Q O D q 6 r 2 H P C v q x H E 8 c C P a n a a i 7 f I X S g J n M J S v u A a / A a c N j v C N F q d i n A t J p r u a T R Z X 8 n f m C o k a a y r E J f K l d I 3 E K X W V N o i t I V M t F X N x w n s g t h 1 l Y r r 5 2 D s p v J t F 0 i + L F n a T f X B t h m p F O k R J 5 O M e L e n f 0 B e 5 6 D k e 4 N e G B 5 K k U T 9 b 1 L g j 0 G B u T j 4 C E F Z h K b H u Q e k x 7 Q Z I U A d Z E l I U x s k k a L 5 G s + k 7 D 5 U 7 L m 3 S z J s A q x e m r x a R L u i z y c Q O l H Z Z d u Q h 8 w k P O 5 m v Q 0 I Y J h 8 Z I B W h 0 Y P H N C N F Z T P J d q X 3 8 F Y z 8 0 h 5 O W O J T l w A j x S w V D a B X p V M v B X E H A h u K W o / 0 D v 2 s T O V V x o G x s X M v P W v y 3 K U 1 g x l k X p m Y H f T H p F 1 C i F a H c 8 k P G 6 l S Q 5 i P 1 Y k k k t c c G K u / 6 X w j E 3 w n d h k k L N g k G s U y q x r H x u n w L e j Q 8 W C q T o + U 3 2 v 9 l I p p X Y R / y x 1 P / V C O h J 1 4 R S P a X o t T p I z L X u 2 L k R H M 5 k u M 0 n r u T A v J P h g m h B O R 0 G 5 d d W v B m U O A / / F 4 J E E + 1 h w + i u J s I B 8 d 1 Q x C 0 R A 8 y j s y T f I T y g R X k t f E K G m d 4 + F V f l y J V O v V Q + t K 1 M v k d N + N c 3 X N L F 5 P v z F r l g w E / P z G F f y w f k N c L v V d R m F I o q 0 8 I u g C 7 R V K l P L N Y b e Q a / M w s A E d Y 2 8 4 p o D x J m 6 G a 0 f i p M y A V Y o i M X I q X C Q r 3 / S t 2 V b r R a P 3 + U 7 5 Y O G 9 W 3 N S k F Q B e U B v X Y k w A Y f p z a c x u 5 b O p E L l A w T U I Q Y t Q 4 F u p j 8 y Y b z j 7 7 P B O d G 4 V 8 M p x f K R z U V 8 7 X q f U m q 7 + y k 8 1 s 7 b H 2 n 7 + q e F g z Y q R + q 8 E d i q r n v J E s f P g C T d h s H M h k G s u 9 V W 5 U T S T B u z e 1 f p z P 7 N L y 0 2 X X s 0 g m k T S Y z m / s u 7 r 8 e X O J s M S d W a P V R s A b d X w 4 k t i Z B l 8 h 0 b Y N K l d V n C U A c E F Y l P k y w i 4 U H M O l 0 P S z t Z n a q / + + Q M p e Z N 5 W A 6 z H d S O W o C 2 E 1 h g r k s E e D 1 B Z / X O R H s D 6 V c G R m C B 0 j G w T Y X F L d T 0 w v o b z l C k E j 0 P d E j f L p m Z E w v K z Z h X y 0 / / Q + t D 9 8 D O 3 q y r 0 J N + O Y Y 8 i Z Y T A a D P e f P 9 R z 3 0 9 t z S w P i X O 7 m c v s l P / E 5 N k d U e M 9 o 0 T 2 m R g b o N 6 t 2 / 6 3 H W v K / D q 7 m N r 1 Y C I f j S l o + u 7 9 + R 9 e t + r d V 8 y 4 x m e 6 n r 5 R 2 y 3 0 k h o q B l c O E N A 9 M y f Y v Y i J s 1 G 9 a 0 9 a r 2 T T 1 i x L Y w s T i R e 1 / i B 4 b z e T j 7 o N 7 O X + 3 8 t E y E U K p u P V 5 J 0 z m c / n i / a U Y l 0 I u 7 J 0 1 r H O U A 6 4 C p o p j Q z N q A o 1 O x y G 5 Z / f A 5 p 7 t b q l 5 l 2 V r g s 1 7 m g Q 2 N 4 T F k X e E U o J H A U 6 m y 1 k J r V 9 e c F W W P n 8 d j z r K 4 D 3 F p K 9 m O U e I P z U x l S Y O K w s X T s R + P O q S Z P J d B H x + 8 n 3 B d D o f z w P 7 U h m 3 W F D i W O 2 q u n 8 n Z B 4 O X w r E 6 5 n 3 f B Q x L o U k Y 6 9 + Y 8 W L R d 4 z r V I Z D n r Q Z t O k b x b / h Z U V j e F 1 / R 8 z q 4 z u 5 i O 7 O l x 2 z h 0 z R k P + i 3 y L 4 F d X E 8 v A 7 s a i B Z k y T B X D / n 6 T I i o 7 e M r i j a i f E B 2 X 1 q Z c a Q 3 l 6 E N x E A / K M 7 e C 5 m d w t G 6 S b P M H v F O K l B S l l v V w s T j p H 6 W L y E c H N 8 u x V A 3 l U R U X u 9 p 7 K u c F + y g q z p J h V w K 1 4 E 0 e N C Q C J c l K E S n 3 o s n 5 e 0 d D b 5 d G J i s 0 9 J K W K o T p h g t P v k Y 0 i y 5 t l i G L y Z b J K r y f R / k x L G t M 7 4 U T M F u t C W g y V p h X 5 J F G m n 0 2 m d K U N m T 7 q E d N / C n z N p P c W T N u n L a g y z y V Z 1 0 W V a 1 C B J u I p V b M h D v a A B G x k H w K v j e B a C m k s Y q r P b U 7 A p b k v x 6 Q J u q C X z Q E C K g q D B Y G c A P n T 3 4 I G U v F Y H n e l / F H U B V 2 Q 6 L g U 2 H g q j y b m L e f W v d 1 o H 7 v k M 9 S G W i H z 3 t W P R D a I 3 f R d b 4 m 9 B q P z Y t f S a 6 E U N V a c 2 h L N 8 a i M Q E L T q x y k J x W f 1 e I K v V l 6 s z H M e s e H e t F Q 8 T 7 r t O a r 9 / l n j 3 9 3 E v E y E H v n o Z r R U o X f G L N N L c 9 l X H V W Y C f I Y F e I G Z q b N 8 P 8 b H m C z L 8 p L s C L q V e x L f i K b O 3 E r z d Y F l k f m O Q V 6 l z U o D Z o m c x K H 1 4 8 y m w 4 n V / + f / 5 X / 6 9 5 P 4 4 o D J r D D J 3 a q 8 T S C 1 L / N w r / n S O t G R X C / U v B 6 T o b z j e l S X 7 7 U Q E q Y i d E n + x q F r K w o 5 X I i X x Z S s C u 7 L B / N l 8 u L Z j D l v v l 2 v m F I F h X A i S R E E c S y G w B V g G Q 7 2 + 1 T x M V l 8 B y H F h c G Y Q h I p M o N 1 q 0 j k c G / O I w 6 R 7 G s A X w 2 / j S M q H 8 1 Y y J o N 6 T 4 a V D / P v i L t Y Q p v f J p E k t M 1 A Q x W D e A d g Y p Z w 5 V Q Y T x 6 q + h O v 9 3 z T s A M g L 6 I A r z e m s O i W s c / Q X E X s p 0 u Z z N 7 0 m b n K y V a A L w w n M m H u q p 7 2 9 B O t x u Y A E W a 6 / D C z O 2 4 L m t G D o 3 P m 6 R 8 i u + + 9 g q o G N Z m W h B m p u r N T k V D 2 X v P 6 j I / 9 z m v L N / J d V + M R 2 c M S z k O l H m 7 J Y u j N h N D c c x M B Z k F e G c Z f e k q I 9 q b r n H W x / m g t 7 Q q 2 + r h 4 o z n V z Z b D C 2 N F 9 a w r m w p F Z L y g i 8 1 V N k / 4 O N / 9 A e M U j s m T 3 r 5 F t K D s Z / g T A t t B 5 q F D g i Y C a 3 j D 3 j O l Q y U U 6 9 x b F 2 9 n + M z x f n k W n Y Z Z c / 0 f D 1 U p P i q L P W 6 k j N L g 6 / a r P r Z E K N 2 u z n j Q F R 0 Q L K g q 1 s w E x A I Q X R p g i P G s s a j z C Z j 6 V n d + / p I E S X f Y V u j p Q j 6 d w s 0 6 G 3 P 0 3 8 j U G o L L y g d D 5 g o 5 X V d q B I 0 I N x 4 0 9 A 5 E M o x l 5 O N S V O C W 7 7 U G 0 Y t g j N S w T d o k N P x R E T L Y t P 7 1 A 7 e u 3 L y M b P C 8 L 7 m p 9 w M 6 L p Z u g Z g 1 D p q p w T a E A J f A 6 m i T T P 9 J + H J b k W / P U n l Q q Q 2 1 k f 0 c K L F f L m H y n G k s B + m 9 q y V 2 r c y 9 4 6 6 H T H A K l K U F H t A n k t x f J D P U / j s z H L x C c w q F z Q Z h W 0 p / Z m b v + D I e 7 1 9 B r 0 S 4 F E 9 s f l k d I t P e r 6 T a G 7 d 7 z v W H s k 6 E 9 n 5 i 2 0 g V B d 3 p C n T D 8 Z w 3 b e K D B C c S G I M c k I V E 9 3 M P j o j z e O x 3 u U d I I n s E 9 + s R R K C S r m N f 5 f F f R D i Q h F N U 7 5 K u y W T Q Z z j 6 6 V k T T L 7 f 3 h d s 7 l M w 2 S c 2 t U w t n N d 3 8 h W / + U y t i v Z C w t p L w Y g Y 9 k C 8 6 F M Q N n l 1 w o T S b S 8 + K t 1 e A R s K v O v A Z h J 5 h v 1 d i b 6 n C 5 2 B h i k v q + E Z N a k w g k M h I T 1 p t P V 8 4 D 4 y a P I Z y F T 4 M 3 g R k K q J k J d P w U E j f T N A R N J s 3 t L z 3 0 c E R / r P g / e g f J j Q 5 d b S 4 B P q 5 0 U B W C 6 v 7 8 J 7 G J S s 2 O Z d o f y h T j T 9 o c n q R 3 u 6 S O 1 p 2 s K 5 L / q c i Q G f 7 7 H 8 n h 2 g 2 X p B s z h S d 2 B 4 s 7 P p j a 8 v L D r 5 L 0 t 6 v I N D 6 V d m K R c C i b 5 h R y W w K w f P 3 B d 2 h T t w + y f U r B x z q 4 H T G p J E M x C N o d d S n M y D U s x d w G x g b g X F U q P H X P R G M D z R r l H j 3 R 7 y z 4 X 9 Y 7 n 1 8 5 U b E m G 6 R f o u 8 P O N 9 Z r P 9 F z c b V M P 8 5 m Z U b A Q 6 V w Q p D E V j L G 3 i 9 N t X O N C o 2 l 4 o X s h k L U r d n e X m g n Q t K L o 5 q d H D B 9 q m 4 N N Q R B P r B r v K Z M h I 5 M n k g m z l S M S E / S 5 F p + 4 z r 5 8 N c G J D y d q Z h v E O X n t P Z 4 g K k k s N y 8 E V O x C + + t e U g e 4 L 6 o N 2 M q f 7 y 6 l N R v 2 b N u 9 4 7 w 1 w B v s C I r l q Q a u 2 b l J J m 1 o M h Y A 9 U h k X U 5 s N 4 q E m F j n b A h p c / v p Q N I u I k Q C B K m / I a p E D g t t f / T w 8 w i t a 0 z 2 Q p Q 9 8 U v C y f + x c H Y 4 u 7 U l m L C q h k M Q L t s O l Q F t B q 9 0 + X 4 L G 5 K q 6 0 S i a m x i F h v 5 W j S f 8 G L w P 5 f p I / V g h O Z P 5 w A A A A A S U V O R K 5 C Y I I = < / I m a g e > < / T o u r > < T o u r   N a m e = " T o u r   2 "   I d = " { 8 9 F 2 8 4 1 F - 5 8 8 D - 4 5 D 8 - B C 1 E - 4 7 9 D 2 1 B 7 C 1 4 0 } "   T o u r I d = " 7 6 2 f c 8 d c - e 6 e 3 - 4 4 b 3 - a 9 0 d - 6 c 0 e 0 8 0 b f e a 3 "   X m l V e r = " 1 "   M i n X m l V e r = " 1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H g A A A R 4 A R m 0 5 j k A A K x q S U R B V H h e 3 f 0 H m F 1 X d h 6 I / v e c c 3 O o n F B A I S c C B H M O z Q 7 q r J Z l J V u y R 5 b H G o f n G b 9 v n p 8 s 9 T z b t G f m 8 5 v x G 9 t P 7 m e l l t R S S 5 3 Z z W Z q 5 p x J E C C R c 6 6 E y l U 3 n / D + f 9 0 q s F A o A F U g 2 5 a 9 w M O 6 d e v e c 3 Z Y 4 V 9 r r 7 1 2 b H p q J M J y K P I R V a c Q S 7 X w l 1 j j v W u g q D a J W D z P W z i z 7 / z V J e f U a b g / / D H 8 l p X w f + 4 r c F v c 2 b 8 A v u / j 0 O H j O H P m H D b 3 r U J l a h o V J 4 Z N 1 2 1 G N p u e / d S V a Y r f S S Q z S C a T w M g o s l / 7 G u q p J J x a H V 6 l g v I / + U c I u z o R 1 c u I I g c x N 4 V Y s Y i J 3 R / A a W l C b s s W u 0 8 Q + n D g w o k 1 5 s W P Q n 4 + Q t z x 7 H e b a P 1 P V 7 G M 6 g s v I z Y 9 A + 9 z X 4 b / + I / g R G X U X R e J W + 6 E s 2 Y 9 O z 4 7 N y H / K 4 W I p W N w 0 n w v z t f 8 W 2 z 2 O a J o c g r p h x 5 G s H I l 6 p + 6 n 7 9 P W l 9 q u / e g d e 9 + 1 D 7 1 C d Q / e f / s p x s U l o d 5 v 8 7 Z 3 5 Z P t V o N l e 8 9 h K z j I n 7 r D v h r e h D 6 M c R q I b x 0 G p H G c 5 Y 4 D K g P 1 B E 1 h Z i p V l C s + u h o 5 p g n k v j g n f 0 4 f e 4 M Y k k X n Z 3 t K J f L G B w c R n t 7 G y o c / 2 w m g 7 P n + r F x w 3 q 0 8 b 0 w D N G 3 a i U e f + J J Z P g c j Y P G I 5 G I c z y X L V A h w v o M h S H L G 3 3 I W M u l q E a h j O f + q x C o i A N Y 5 y C H p R j i 8 R T c 5 g / b r I k a I e N 4 f L + 1 t Q 3 l U h m T o + N o K n C y K B R L o W k K R z y V w q 5 d u 0 1 A e 5 q b 0 c X v 5 p 9 4 C r l D B + H f d R e K v / A L 8 M e o z H z A 9 e L W J j 4 d s c T F S s 1 + m 3 0 r i A W U h Q i J k M w f 1 P n F G C I y E M X C / h 5 F A Y e f v 2 V c R E 5 A Q d Q d N S W c 1 z l h U Q e r N Y T T I Z w U 3 8 u z T / M E y c g P U N q z F 5 1 f / w a i j n b 4 N 1 w P d / 9 B O B y X q F 6 3 5 t Q + 9 Q D q P / s F R P F 4 4 z u k j y p Q o o j j F Q v Z v s o Y H K 8 J o G I C l c J C C o o c i Y q P k D p 8 a o Z z N F N F Z 2 s G K Q p d V A W G 3 h t B 1 + 0 d 8 B I O J q g c j h 8 7 i c 2 b N y G V 1 n j F T I g c 1 4 H H S 0 M v X a O 5 i p F / N U R z Q + J + 9 X d + 6 8 H G y y W S v k i h s p e z m u + a S P c g d 8 S c D w f 4 r y p J A 7 m J B N m Q / d V g i r F m S Q O Z z W b Y n Q C j o y M I y b i 5 I A N n n E x a Y x c r E a L y l a 8 i J z g W d 3 D s + D E U i y U 0 t b W h u Y u a P p G H N z W B o L U d b 8 6 U s O / E f l S 8 C u L N c Y x V x 1 H 1 q g g S I f y E j w m i h m l / B m G S 9 0 y F q M S q S B Z S S B W S S J w 4 h M w 3 / w z J D 3 Y i e O B 2 C p A D J 0 t L R k G S x Y l 5 Z B k y i r h E m t Y 6 p S 7 y c s 6 P I P 2 7 X 0 P y m a e Q e P M N B D u u R 5 T N N j o / S 9 6 7 7 6 H w 7 e 8 j C i i U t H j u s R P s e w 0 B l U S U T N B i 1 O C d P I U Y l V K w Z d M F y x f 5 R V P M H 4 X U 3 q A 6 h t j R Y W T / 0 x 9 T 4 A s I V / R Y H y K O Z f z 9 D 1 D h z y k K T T 0 R m B V R v 2 p + h E q 1 L h 2 D O C 1 T M E 3 l U w m R b k 0 h T a u z g v d I J u N w e X + H m s b l + O i n P b P x g 7 8 3 3 p t / L V + g 2 J q Y C Y O 0 2 7 U L g 9 2 D m k X w 5 b 8 W i q j k F w r U H M W p e X O 5 L N K Z F D w y K 5 E X + x Y Z P H S b O P C 5 y 1 9 u m s L H e 2 g S 1 6 x Z g 5 a W Z j 4 k Q K q v E 8 V b b o C / d Q P O D Q w S F n q Y n p 7 G / g O H M E r t f 4 J M W q / 7 h C d D O H P 2 H I 6 R k Q U f 9 7 2 / B w P H T 6 G j o w 2 Z f I 7 W Z R r 1 i X G q 6 Q A e v x e j F Y 3 a W i k J i y h E q t v Y 1 B Q F Y 7 o h O O U K v E N H 4 N M C 1 z o 6 E N 6 0 A 6 C g z C f 3 + M m G R a I 1 E o V k y O m f + R S m f u 5 L q K 5 e j Q T b 6 f I + 4 d r V C L Y S n s 4 y 5 k c W q J A Q T t b J J 3 y d J t y d m E S 0 d R O i 9 n b j + u L Z s 8 j 8 x b f 5 k n O w e R 1 c W q O R s X G 0 E i Y n K E l 1 P 6 R g c U w 4 V 4 X O H K Z O z C D Z n K T y b A j 8 t d D y I Z 8 o q H D c i a M 9 m t d r p a D K A a 0 Q t 9 J M / 1 d C Y Z H a v 0 4 h m Q f 5 L k s c 1 W C K W o + a 0 Q Q q e a k Q z p H 8 H A l G V V q d E x y P e 8 h k G t h 8 j k Y J I z O 8 x 7 n + Q U x M l / n 3 j G l S 4 X t R i d q / S m j W 2 t K C 8 b 1 7 k X n z H a y 4 l 7 7 Q v X c T k Q W o V a u I 0 9 r k / + P v w U 2 l U X / g P v j b t y L s J O Q S R J J 1 k b A R f n r v 7 Y Z D I S 3 / w 9 8 0 A X M G z t O X i M G n t c v U S 3 D Z z o j P D Q n v 9 N 3 4 a 2 8 g 8 Y O H E a O / I a p t 2 o D a p z 9 p V i r 9 6 u s m c N Q 2 q P 7 S z 8 O / k Q I 5 2 6 8 r Q j 7 h K G m w K 3 B n V J / i v T g X X k 6 o k 2 P n I 0 F h l + U Q F d k f v P c B a l Q g B f 4 t 1 7 s C J 3 l 1 9 a 0 w u F a i k E 9 M V 9 G U T S B P Z T h 9 u k i 2 D N G 8 P g + H i O F a 6 B o s F E l A n j 3 9 S H C N F o 6 q h U L 5 3 4 a F u o T 4 E S d F C M V / Q Z H W n E w U i y / + P Y O U Z M w k Y W W S E C n B n / O F S Z S R 5 Y t F a G 1 r Q W / v K l q f d r Q 0 N x n c 1 N X M 1 + 2 0 O g q E d F A g 2 1 5 6 G Y 6 s 0 7 b r i P 3 J 9 I K s t D h s C Z K 0 Y M 7 p 0 3 D G x h C 2 t S O i R X S P H k f i y W f I / C c o V C V 4 R 4 4 g 7 O 4 y + B T m 8 q Y 8 w 6 E B Z H / y B B L v 7 a L A D S O g j w F C K H + m i M r 4 B L z W F j U U d X 4 v R o F M U d D c c w P E x H z v t p v h 3 3 d P Q 3 h n 6 U o W K u J g R x R e c h l f B 7 w U Y F l w E Q Y 0 A l u E r h Q i j x b X G 6 U v d a 4 f I Z 8 Z 0 N c s d X R i h l Y p 9 d x z y L F P 4 x y j z O p V m h 7 z i 8 a n a 0 h S e D z P Q S I d R 2 W E M J q W K 5 G L k 7 + X M M 8 L 6 B o E i l p a w k D 6 y P 6 P I N 9 / q w I 1 S w o a S I k q S i a o I 3 / l S r R Q k C 4 i K i B p 9 6 v 5 r i G 1 d H n j B k R b N p s Q z V F M z N z T h T o Z r z w 5 i S R h o h g x u G 4 L k o / 9 B O 4 H e x B Q g 8 t 6 u Y R 5 7 m F C v f v u N e s V 5 9 8 S L 7 2 I 5 L F j c O i 0 V y k 8 0 S 0 3 N W B j o Q C s X w O P k M s 9 S W s 0 Q c g 4 N A y P n 4 u R a Y P r t 6 P 2 l S 8 j o k W d T 5 X S F O o h 2 0 J L 4 T i E Z f L j Z i n y a Q X p l 9 K c G o M H 9 H n 0 6 0 V X S G X F t o V U A M 6 x 4 6 i X i s A b b y L 9 7 A u o U 8 H U 2 M Y K 7 x 3 V 6 m i i A k l R s C T c I W G h k I B v i K C O 8 R k J V R z x l I t E J o 7 y E G F u m s L J 3 5 d L y 7 d r M s W E a w S a s 2 9 c K 8 m W X 8 G e / z d E s l Q u / S o 5 v l H t p 9 / n m C z d e v o M g m Q L i d A r / N L n E f 3 q r 2 C c 1 q t C A R J V 6 V / E y J w u o a O s z h g F c r K n x 5 j a o U + V e H 8 n 0 k c P I 0 a o J K F 2 1 6 1 D N B v F j N G q V i u E l C + / i h i F K D 4 6 i p l V v T h z 5 2 0 4 v 2 U T / B 3 b E d F a L q R R W r U X X n w F z z z 7 I o 4 f P 4 1 3 3 t l F P / A U j p 8 4 g z f e 2 Y 1 9 h 0 / j 0 O E T K F N A F d V U 0 I P Y k 0 J 7 y i C p f t f 7 1 Q F a z j / + c + T + 4 E / g 7 f o A M V q p O P 1 M l w o s n 6 P v R 5 + o N m t t M u S 5 0 L 7 H v v K 9 b J L W i U r l 6 N l p 1 C h 4 i U L c h K k 6 Q Z c k X P 5 c X Z O F a g Q T F g m f L o d o s h s W a m l r N f 8 l q E a / Z m j o P M b H J 0 0 T x m N x G / T Q C w 2 D T 0 0 X 6 b N X D a 7 V 6 4 I l D V 9 I e G I O x 8 + R R d J k q a b p e 9 J q + Y T N r s L T y 6 G l W C i 2 x 9 u z j 8 7 x N J B M N S z e P J g l 0 n s O f S 2 X / k y s b 5 X d 0 6 P Q K L A A M m N A m B R t 2 4 r 8 6 T P 2 2 Y A w y R F 0 k 7 C l U 4 S J b f B v v Q l R 1 6 z / w 7 E o 0 y L l C B t r a / o w u W E d 8 o c O o 5 l j F b / p B k S E q V E z r V i N b X v 9 T c T f e A t R g p Y p E W H f g R M G V 6 v V C g 4 T k s 0 Q P h a n p j F O / 6 f M 8 V 3 9 z H N Y 8 9 w L S F J A 0 i + 8 A p / v u 6 + + g e T M D P y 1 q y 0 M X + P 8 p I 6 d o K X M Y 3 p t H / 9 W h K O 5 o O W V c s n z / u n z o 0 j Q / 6 x f t x X 1 d W t o 3 S J M 8 v 6 T 0 z N m J c / P O O h p b Y y r h n f m b B H x Z l o p 8 6 V m B e t y 7 C 4 j Y 5 / h 3 F 7 L O p S w r S x U 7 K N Y K U V o t J 6 V 1 A L x X 0 0 6 P z J G z X k S n u t h f G I C v T 0 r c J S Q R 9 E 8 C U 9 o A w n k 8 5 z I 6 S l 0 0 s G f p I b u 7 u 7 E e k 7 a X J h 1 P g n 6 6 X J z x P / L g I 6 a M C 3 s 8 q Y c 9 8 v D Z G n u x L / 7 X W O o i M J S v + s O + I J m E q w r U I w Q M P b S q x a 8 m F m 7 F m c I + b b v 2 o 3 p r Z s x 9 s l P I h F 5 d N R j i C c 9 T F H 4 u m j Z F D g R u Y R b 8 e d f Q r h p I 2 r 3 3 o U q B d G h E B R O n Y Q 7 O m m W r P S P f x 0 V w k / v k W e Q 3 X c Y / s 3 b M f z Z + / j l F O L 0 X + r 1 E D O l C i Y m Z 7 A y y b G h n + Z z v D O n + 9 G y Z y 9 c C k C M C q W 4 d g 3 K F O i E h K K 3 B + 7 Y B P z 2 N h Q p W A p x u x T u p s e e R H r 3 B y h 9 6 n 6 U P v 8 z 5 i s F r 7 2 D / I E D C D 5 5 F + o b N 6 N K Y T 9 y / B T n l R a V 3 y 1 X 6 u h o K 3 D O R z m f B a Q m k u j e 3 I G e v s L s P M 5 d i 4 i L 8 C f 9 W y 1 Q X c M 6 l G 4 q 6 1 L / a A K 1 D A s l b a L o l k v G V g R M f K z 3 1 B R j b L 6 u k B H m / I / h 4 R G L g m k A r s J H l y V Z p E q l Z q v x c 4 5 / i V h 9 Y n Q c r e 0 t d B v y F m V T I M H g C N v R 1 F T g e 4 0 o U 2 t r 8 4 X 2 z K e 5 w E Q w Q 2 3 G l + Z T L b W N S 7 B Q I f 9 e V Z t o V T x q b l m R s L f X 1 p N i J T r 5 8 m N m w 9 s S z g t E p q 9 v W A t s 3 Y J y O k M 3 a B r 1 1 a u x j + N w a G A Q t Y D W e m Q E 0 2 T 6 3 R / s x c q V v a Z Y R N 6 B g 4 h T G K O m J o B j E B F W 1 r Z f h 1 i B Q l j l P L M N w c 2 3 0 7 r l L a P C b 2 m G c 9 u t h K R N y D V 3 I V W q I X / q L J r a 2 t G 8 c i W a p o p o e v R J Z H N 5 V O + 4 F V X 2 p b p y B e K n z 8 K j 1 a 1 / 8 b M I 1 6 x G 8 P 5 e t D z 0 C K 1 f E 2 I U s D i t X P 3 o U W T f 3 Q W X c K B 2 / T a 4 t E w x t t 1 v 6 o T f 2 Y F Y R 5 w C 3 s S u u 5 j h f E 6 X y D d 8 n W H / w y i g p a y i p a U J 8 V o C n T 3 t S D W R j y 4 k M E i Y P p w s 8 a G J l 4 y L Q 8 h M X r 6 m s H k U V D h z F C h F W K 6 V l m G h B K N e e v k 1 d B K K h N Q G E p b x 8 X G + D l H g B P b 0 d B t U y F J j 7 t 9 / g N a i i B 4 t 7 p F W c S L a 2 1 v t 9 X J I o W b B u j A Q 4 2 v R j h M 0 T b h H T Z p q n f U d O L Z q W 5 w + R 5 X C p 8 w I y 2 D g + x K 0 K 1 F U j W z 1 X j D Q z X P C r o r + l m a h G g q G 9 6 U G 9 j h G 5 r s E E Z I P P Y z Y z D S C V a v M J / I 3 0 7 e 5 5 U b 6 S x + 2 M + D Y + n T W p U h i f F 6 C 1 m 5 8 Y h I V a u x s v h W B Y o R U A E U K p s b V F k l J F j Z X 2 h F 9 s h g d / 5 B / 8 3 d c j 5 D y F v P I I / G E h d j 9 c / 3 w n n w a X j t f f + k L H N t x D h T 9 v H f f Q + a R x x F 8 / r O o 3 3 0 H I s K w g E L q U h C p P h A d P I R o b A w J w r 7 S f f c g Y r t l 9 S r v v Y + O 9 3 b D 3 7 j e Y K c C I d S 8 i F X r 8 D / z A G Z a W 9 D x v Y f g U 6 H 4 q Q w S t D 5 R 1 k H x 0 / e j v m o d E W w V 4 0 U f t Z A K k I h B C k J z n a B P O L Z n H J n 2 N P K r L v X 9 5 m i C 1 k 0 p Z w q m a O 0 w Q W H / C G F z a c q P E j a X h a J 2 W I K F k r X o p 5 Z U i s 9 5 W h + F g P c Q B g i G r V y 5 y q z W e W p g L W 7 u o 0 B p E m S x Z o i z J U y y J s s l C Z B 8 I z G N 7 u 9 5 L u J R H A n 6 U f F c 4 / e 5 v 1 v I m 5 O g g d X 7 3 g K f Z T E y n 4 r O c u R T s C Y 5 F h Q E W / u Q A r x Y E X 5 I V 7 V Q / B u / p 7 b H Z M k J R d k w W w 8 q E + 7 E z p 9 H a t 8 B O B w n 9 8 Q J y 2 A I K W C l q I i J 8 g C q / j R h k 0 d t n U W a / c n / / t f R c u Y s C p s 3 I 9 G 2 A v m m L H K 8 F K 6 X s M 1 Z P I f 3 c a j Q Q l q m O K 2 X Q u U u f S h 6 Z g h u I v P L c r F h F Q p F 5 c g x p L q 7 E N G i R C F d B y + L i t p H O O h s 2 k C r V i A U p s K g Q n S 0 4 v r a m 0 j T Z 0 q d P G V p T e U v f 0 7 a y u 7 n U G D q f b 2 I 0 y J l d u 5 G p N B 9 q Q y P c + 8 p V E 6 f 0 J 2 c t t c g s l D e o k M L 6 2 9 e T 6 t G J O E l 4 B H O V T m s r c 0 N F G L z y P F T 1 k R 1 g u i k + / J r r d O 8 3 z v v 7 E R / / w C b 4 1 D p v 3 I t P h Q 1 p c + B c O R D f Q S B W q Y P 5 f s N b S 5 h k R a R 9 R B p 7 U E k f 0 a a W f B P 0 Z t Q A s u e a b F T 6 z p K I / m o t K y F 3 S v S n N Q 0 K K I F C S b Y / p I s A C e T V l D + i i 0 I K x n V h C t C r T x F m F K m n U g Q W R W o W D y L j r W 0 F G x B V 0 r F s j U I O y 8 i z R n H J q A A z L z + F g r U 4 n k K l n / z D a j 9 t Z / F + e g 8 y n X 6 E o Q t u V Q 7 s s l W + i t 8 3 n / 6 w 4 a C + O z n U G 9 b a c s F s S Q v C k b 2 f / 0 / E G z e i M r f / C U T X K U V O Y e P I P 1 H 3 0 D I 8 S 8 3 U z A + 9 Q B C h d 3 p o z S a w T 5 T O V p 6 k 5 h 2 b m F X 7 4 u k D W Z J n / X f f h e Z h 3 6 M K i H Y + J Z N a J L l U 6 Y F U c M U l a X W 1 2 q 0 w h v + f 3 8 E v 6 M N E 3 f f i d h R + r i n z i B N a F m n I p 3 k 9 1 p p y a Y p 1 E c + / Q B 6 t m x A U k s J S g S u 1 1 A N E j g / A 6 z s z J J H k s Y r o q A W 4 N z L g 1 j 5 g A R 7 8 f m u V K o 4 f u I U H D K m e O / Q Y S q R a w t K s A U f M T l 2 u Q J 1 r W T w h x O 1 m D + z X L o W g R J j 9 A 8 M o U g N 3 k k M n y K z n + A k r F n d Z 0 p B 8 E m g o j B J f 4 d C E n Z 0 G G N F N Q r A F J U C L Z h T 4 J V 2 M T 0 5 g l 2 7 9 + H c 4 C h 6 6 W s o E 3 r O x 9 N z l I L U S q 3 9 m c 9 8 k o 7 + F e Z G / i f 9 i k i M T a Z U l r q k d m H U 0 c Z O a z y C U F G G 7 a A S l U C d P o P k 7 / 4 n h I R 1 5 f X r k H 7 x Z c R p / W J k d E G v K J 1 A 5 Q u f Q f C J B w g p G / C Y N 2 v 8 1 D M l Q P w 9 r I 7 A y X Q 1 3 l 9 A 6 k 9 N 6 U y v v w n n h m 2 o U 5 C 0 / u X Q Y q a e f c H m 8 9 B 9 d + E 8 Y W r L 4 W N I U H j a h s 6 j Q B R z c P s W x P n Z 3 k P H k O d z g u Z m n F 7 d i 6 H 1 q 7 H 1 l t s Q 0 / O J s q K g j E o 9 h u G J A L l 8 C v l M 0 p S R g h S i 8 Y O 0 b K S W L U v n U f d / + S f / + M E 5 D b I 0 U m N q / M m B v Y J z f F V a R l D i o 9 D H J U w i W 9 i l N Y k P n C Z O r z Z y 3 Z Z w 7 7 O E Q E p z O X T 4 q E H W I 1 o w p Z C d I 4 w 5 Q S E A f Y S V L 7 4 E l w w Z b N 1 k t x Q k d I n 3 l c g q w Q r L d W r U E u I Z p d k o P F 9 H g Z Y h T b + x Q u u g L H f B z 7 6 + V e h o b z P 4 e V n S A w R L x d w k a V h d C 8 l 6 9 v B j y P z k a Q p J D l F v N 6 E k t b E X N / 8 k 3 H 4 d A m p 5 0 C q 4 h H u g v 6 Y 8 w B j 9 M L d S R 0 B h i 8 j o P t s X 3 / U + 3 M F h x C b G 4 S r A R K U S q 3 M M 2 7 v t W X M U c p y 8 U 6 e M P x w q n e i G 7 Q j a 2 q C 0 o s L X / 8 y i d 0 4 6 g 4 o C H V s 3 I 0 M F F O / q o q B T G H h / Z Y 9 X b r s V 4 9 2 d y H J M M r R k q a k Z 1 L I 5 p G m l E o S 4 N m X 8 n 0 O l L t i T T F B Z F e u E n i E S g u L 8 J 9 i c y N N 6 f T C O f C / h 6 G W s 1 E J y / + W 2 b Q 8 W + 1 b C u 4 o T f Y G s N R S G Q G t R H y H L 4 T + T Q H 2 c Z K l l 1 N b Z b 3 y d j E M H / z o l e l 5 9 o B W w 0 A Q J n 6 e p H f P 0 8 7 Z S m J p q V b i b N 2 E l h S K b z 9 K p 3 9 p I W p 1 H S n / R o j C f T M h G I W p q w 7 p N a 7 B m T Z 9 Z v F W r V q C b P k m a T L a + t w f r y L w J + T a t y w / E L C T B x N J L r y D P t o a 8 X 7 i J z j 9 h Z k x + 5 S p C Q G p + s O 2 + U o 1 u v 5 X j s R X O 8 H k 4 8 l n Y h n C r c g X b M T M 8 j O Y / / B P E K Q w e f V 8 t v n p 8 H S X Z Z w p l R N j m U t k 4 t N I l w t H C d 3 9 A 3 q L g b l h P d o u Z M M k S 1 4 6 e g N K I A 7 Y j W r 8 W S Q q w Q 2 v b Q y v W S q W V Y d 9 D K p T k j u 1 o Z Z s c 7 U + r + 0 g r F M 5 2 Z V N s K 6 1 d g y g 2 E t p Y n Z d S l 2 I Y L 1 I g Y j 4 t d m h + c Z x u Q l g P U J + u I 9 W 2 N F 5 3 / 1 V r 2 4 M l h T 8 5 Q L r J k k i p R 2 y M L e 5 e j W R e R S a I 8 + i / I o H S Y q 4 i h 2 U K R o V a t T w 0 g I o 0 I z X w 1 f K 9 x B B a r 2 m i p u 6 h 1 m w j o 6 x 5 6 V W 0 j t D f o S V p v v c u F C h g 3 s Q E / L v v u C j q N p 9 i j j Y P B n A C T i x l O H I a V k o U p x / Z R k E s 0 G q m f / y Y B R 2 W s v Z 0 V e L c y T q F + Q J K t 9 8 N p 6 f T L N Q F I u N p G c D t a K E f R d i Z 1 6 Y + D + 6 + g x T o F g T X X 9 f I Q K d F o z P W W B u j B a n T F y q u X Y 1 w Z Q e i V W s Q 8 f O p R 5 5 A f N 9 + l G h N M s r F I z / a V g + S B E r j O C V 4 x 8 8 m a e H i F P I 4 L a N H a 5 + k t Y / R f 4 y P j s F X 6 h S F T V Y 0 Z P f r p 0 4 j T 2 E r r u p F d c f d i L q p B O a G R S 6 L x i g s s Y l J x L V f j P C 3 S k v V U I B U H N k 4 p k / S y n U k l 2 S l 3 A d 3 X P 9 g Q K h R p z T H F R V a w i T E L M q n 9 l z F q n H A U 3 / w x w g G B l F f s x r u b A D B 6 L 8 W g a I + K B E 6 J F N Z N J F J c s 1 N 8 D Z t x F R T H p k C I c 4 S x m s u + q d J 8 p S w S c s 0 s 3 E D v E 9 9 k n 5 J H u G x 4 6 j R 4 s V u u P 6 y A i X M 7 7 g R H f 4 E J k a m E X H y k 2 l q X M 1 d l b C L z Z C T P l M u I S D z C C 5 9 V F L P E o c O k 7 n 7 U N 9 + C 2 K Z B J x y E Y n n X 4 T 3 x p t I K N W I 7 Y 5 W E L a x X 4 p 0 1 d i f K e U R 3 n 0 n 6 i N j y D z 0 M J K 0 E M F d t 8 O X F b v p B l T I C 5 l X X k P i 1 N l G + J 4 W K r l 3 H 5 V F i O K t N 2 P m E / c i T m G k 2 T W h N o F i W w L 6 o c m D h + F V q n B o A Z U 7 m B i f w M E 7 7 0 C V 8 6 F g R f H m G 1 F r b 8 e r b 7 y N r v Y O l G j 5 m s / 2 I 0 F L V b 3 + L q C D 9 5 y b M s 1 d j B Z X k J d C F U 9 k z G 8 k E K A X 5 C C d S s C N u / A r A Y J y i G T z 1 V G c + 9 v / 8 d 8 / m H n u R W L X M m o b 1 s G j B r k a R R I o s 1 B X e U A Q I P m D H 6 F G H 6 2 y 7 T q L 7 1 8 g a a u g 2 r j H I v j 9 r w x x z L W t Y j 8 d 5 M O H D m H v 3 r 0 Y J q T p I d O m U 0 u w 0 A s p 7 i F O g U z w k n 8 h / 1 U Z B i A j W L j 4 c m R K L L B U G 9 / h 5 P K z i n z G 4 x o / a m K / j j T v F y d M E t R Z i m K 8 K v E e s n T B l i 2 c K 1 k Y + h n H j i D / 7 e / D J Z M q F A 3 6 J j N 9 a + C n c n A T S Z T E G k 0 t S N L 6 T t O K J G V R l M F O o f L v v 8 f 8 z h J 9 r A Q Z P q l F V / Y j + s R 9 C O + 5 G / V P f g K J j e u R J J S d E y Z R I C v H 1 8 p m r 9 J 3 S h y h Z a L y O P u V L + I 7 h L r 1 F b 1 4 j 0 r v E J 9 5 p F j G 4 W M n c Z K W a Y T C N k B / 0 y s W 0 U V B q W y 7 G W i f J 1 B z J K E K K 3 R k X B Q p P N o R r Q C F I L r t a O Z V G q w Q 9 t F K a U f i F c j 9 n f / 9 X z + o 3 K 8 i M X J N u F Q d u R p p c m k a r w r 5 q J H 9 e 6 g V q J X i h D 0 X a f M 5 I Q o q f E l I 8 H E w w C I U 4 2 R Y Q u d 8 6 7 g M U r S p S r 9 J 2 R f C 1 i V q x g 7 C P W 2 V i F N 7 L c V C X U L 6 z r z v W X 0 G X l c k U 2 L U l N U Q E 9 T s B w 4 e w t n B Q Z w m 4 4 z x a i d j J 8 l c C g g o j 0 8 / b b 3 m S s S + 2 W f L l U s 2 D c 5 R x G Z q I T j 1 2 C N I / e D 7 e I y C U a H v N L B + P Y 7 e c S u G a L 3 2 n T l L d g h Q P H 4 K Y 3 v 3 I / X i S 0 h R c B I K c R M m B Y o A k t l D 8 p c E J Z F O Y Z z K y J 2 i 7 8 R 2 1 5 V X + O z z S B F e + j c T q h I O K x i S o h V T + C t D O J h 5 i a / J R 3 p O o H U f W q T g p h 3 I 9 f V h / V p a 4 w / 2 4 k v v f 4 A U h V E p S Y L Z K 5 V 1 k U 2 j o C y K n 3 k A Y a a N V p Y 3 n D d l 2 q L v T s 8 Q d b m o h 4 T 1 9 c a W 9 h w F S i 6 Q 5 l d C V Z 2 q c Q o i C 1 T M f V + u Q J G C r N / 1 l i y d + z v / 4 n 9 5 0 L / x B s T o E C e 0 n r A U B l m O D 6 X V d G r l x e 5 r Y X d C C O 0 g t f D q 1 Z h q u U Q L K e d X G + b K K 3 u p Q a / C Y I u Q 2 h 3 y P v l C A X 2 c v H V r 1 6 I 5 1 0 Q 8 H Z k G + 6 k T Z 9 f V 6 v / Y K D V / A Y n j Z 9 D y 4 0 e R y u X Q t H 0 b u t v a 0 E Q G 7 j 5 8 H E G h G 8 7 x k 0 g / 9 A M 4 / U P w r 7 v O m O E S j T x L W j t K / s V 3 E H / r X f h 3 3 q 7 O z v 7 l Q 6 r S Z 3 T o O 7 r n B g n J f P p S t + C s 0 p r W r U O S g l B n + 5 T L K F i / 7 Z F H 0 H X q F N o I x R z C 4 Z q 2 i P D e M 1 T W 6 W E K F f + F 6 9 a a 8 o j 3 d N P f a U L m q Z c R I 6 y k Q 0 g G 9 l A k H + Z + / + u I U 0 h B 4 S j T I r m E h J q H 2 o 7 t Q E s T q m l a j x O n b c t F l t B Q z c 5 x j g q V C n K 3 3 I g V f G 8 D h b e d b W i n j 9 X 3 w T 7 4 q 1 f C T 7 Y g l q a 0 z H b T l + X b 9 Q G a H n 0 C H q 1 l d e s m 2 + 5 R C 1 z q g c D + L o X q 0 Z e q y X c e L S N V S N k C v K D h c S q Q E y f P Y G x s E j O 0 g n J u 3 f / X L / z 1 B 3 0 y i 8 K e S x I m E Q W K a P 7 q k O 9 q x E b F 2 V l l I E 9 2 t C F R + J h 3 7 3 K Q H Q p T w G t i + 3 a D R N d C W p e Q H 1 S n 7 6 M 9 N P G K g w w d c M v D + 2 k T J z X 1 z W / D 4 z g F t 9 0 G 9 0 w / k u / s h K d N c l s 2 W 6 g 8 W 6 S G l X + 9 h Z C 9 / w z i O 9 / D C K H O M B 3 + O s c A N G 7 K j F f 1 I 9 v y y H m W F l b E s k 4 4 R p C D 6 P o b L B 1 K B U u s F s b s V S + L q R I 4 l 0 i h v H U D O t Z 2 Y 9 W q H r R 3 d i O X z a C n p 8 u y U d I U k g Q t k Q I 1 y t 1 z D h 1 p r F f N z K B G n y k k V H J o M a K + l S a 4 l s 3 h F 1 E 7 P Y y o d w W i e + + y M H x 4 g j C R 1 s a n N Q q U 7 8 e G K q u 8 q u x 2 P o / S i J A W J a Q V c 2 S N V v Q 0 B J T C H W z Z i I D P j m a D a 4 K K 0 2 f P I c W f w d o 1 C O N N F w n U 1 O Q U c i + 8 j K y y 0 G n F 6 h s 3 U n l W O O Q + p q q C f x F S C b a V b Q / c K m o T 9 P l p y W S l l E A w R u g v k Z k Y H 0 O V v u s k / U m L 8 k 1 K 8 6 l h y x C o m K 6 l W K g r k b I a j h 6 3 z W x D K 1 q R 7 9 b e n I + R S T n Q C v f 6 9 A 3 j d J w v C o o s k x R U S B G m p K k d l Z 1 h Z b W 0 Z n E V T P 2 R q U Z n + c 1 3 T J A s W i a o d O A g o s 0 b U V / d h 3 g 6 A Y c Q J 5 L m b 2 u G d + K k R b 5 G m w v w J y Y w S q Y + N z W D v Y c P 0 b m P c I o a d W B w y F J r M m 4 e f t s K + H 2 b y J Q K c F D 4 Q j 4 z V L S L 0 8 z L D T 1 E V L 5 T p Q q c T A 7 5 s I Z k O Q Y 3 l k a S l + t T m 5 d q d P p D + C v X I 9 y 4 n T C R g r u X i n J i H M G m r a g / 8 D n 4 6 z Y j 6 l l F 4 Y x f E F w l o u 6 l M E 8 S Q v P J 8 C l M r c + / h H o + i / E v f x H B 6 C j S z z x v v m Z V a 1 q c T 3 G w t t / 7 9 B M j 9 Z u o I x L f U u k F 9 P 9 D x 2 1 0 Q W P H 1 z F a U 6 2 H B f S / 4 C s x V u 9 T Q O S e S a g p i D 7 H s n z 9 N o S E z I 6 U D v 2 p i U o c Q 8 U 4 e v L k c 3 8 K C Z e I h M I 1 f b q M R K 6 K a k C f N R n j 5 a G H v N X T 3 Y 1 8 k l 7 Y / / 1 v / e q D R a X i U 9 q X I 1 A m V B 9 V o K h t I t U 0 6 G h H d o i T T L w b y x V m / / g x k P q j H L H 2 9 o 8 k T B c R 7 z l n m U I l t 8 Z / u k I V h W X 6 H p s Q f / k 1 / W b M 4 R B e R R Q m l w 6 8 K + t J / 8 e V j 0 r N 7 N K f 8 u h f x d n n z k O H U C J U P E k h L P K 7 l X o N 5 W r J A h g t F L 6 m 9 r y 5 W X F O Y 6 w p Q X + G z J R 2 L c X o o o u M l K b w K C M j t X M n 0 o 8 / i i j f h J C w T W 1 K P f E I M i 8 8 B 4 f Q L 2 z v s F 2 x 0 4 R P 0 z u u h 3 v T T Y h x f l 0 K i T Y i x m L 0 2 y h N M c K 7 k L 7 z + 8 e O 4 m z / O f T Q q q 7 a u x c B 4 f 8 o B e w 1 K t v J A 4 f R Q j 8 x Q c v j 0 E / y 6 D p I s S V S C S R 5 P 8 + U W 2 P 7 u q u F c M 6 D c v P i h K h x J Q f T x 0 0 Q 9 n m 5 D O E + 5 3 + G v z f x M 3 x f n 0 1 w 7 D w i I 1 A g n C z H k C h E e a L a r h P U p p G L T S H p 0 k K 7 G b a V M J P 9 i 3 w H x f N 1 Z L v z y G Q L d A W a k M 7 k k a J v m M 0 T 6 f 3 z b / 3 Z g 1 m a y S U L k + h j E y h e h C y C M 6 k n n s W o 5 y O 5 S Z k C S 1 w P + y 9 F b L d t w 6 A a D L U N Q z l u 8 l V + G q T M / q Z W a t Y U h Y k W g B D L k 3 + h P 2 3 e T B N y s d / p 0 C o 5 t E r h r T d j h F A s S 8 d 9 w y f u x c b N m 7 C 5 q w O r q d n X U S O 3 t D b B I 4 R N / c E f I v n 4 E 7 Y t P O L n x Q Y X X b q 9 u h a Q Y f N k 3 s n z c I 8 c J R y 7 E V j V Y c V n 4 v v 2 W g 0 K R 9 Z r 1 9 t I 7 H w L 3 r a N i N 9 0 P W I F C p K U z t x F 3 x N O j Y K a t O R g K b o c L U P r + A R a 6 A I c v f V W n L 1 x B w o U h H J z M 0 a v 3 4 6 m b e v p L 0 k Q 6 / M u f / Z q v H Z 0 0 c 4 F k 2 P I / f E 3 k X n i a f p 8 N U S b q H g E a s m v 0 Q y f l 6 F P S A y s z 2 s R 1 4 n R L e D l 8 j 1 d D h V Y V J u g L 1 X C R L 2 A q Z A C R 9 I a l b Z 5 J A o J T B 0 p o b m v i c q M Q s o B a s i O B o s W 8 V q 2 b y j C V 6 s W 2 c w 4 Y Z C i g r q h 9 i f p J 1 8 J o J P k u C 1 l s V g L k c V 3 3 0 O R f k H r 1 p X U i C q j 9 T F Z l J 8 y B R N U L G Q U J 3 u F g A o x v I 0 Q N e J i Z H U R q J G t r t v s e G k M N Z 4 z 0 x N Q V V k l b S q P L f l n f w l X 6 z p 0 3 i u / / m s G e W S x E j 9 + n P B q A + p 3 3 3 k h G 9 s S U a n x I 6 2 B T U 0 h 8 2 / + L 7 N w 5 X / 8 9 + 3 v W k N K / 3 + / x u 8 P o f z V 3 0 K w s r E d f i E F N X r M E 5 z L g q o 3 z b 6 p + 2 t 9 S A V d t K Z E a K b n q n I s n S s L g Q d r + s h g M / w w I Z 7 2 p w k l h G R s v 8 Q x y z X u M U f m 1 E U 4 P z y O A q F o o l X J 1 z Z q j b 8 v k U o c m + T 3 H 0 K c z 3 V v v 5 1 w 8 9 7 G H 3 i b + g A 5 t s d F + e x Z N P 3 4 M U R b N 6 O u w j E L g l X i 2 8 r U A O q 0 y h F 5 f H K m j g r h Y j 5 N m E w F U j w 2 j X x r H o U 1 l 6 K p a 9 u + Q a k 8 d u I c 9 u 0 7 y D E N U C P D j I 9 R q l X i V p v w 6 O z p p 8 r Z a l F U a e 4 a L / k g i 5 G S Q u N 0 s D O E E D H i 7 8 i X k 6 1 Q + s c c 9 f t p E D W 3 L J W S R u e T y n E 5 Q + c 5 w i 7 i r 7 4 O Z 3 T M t h 8 Y U 8 0 j T d 7 p M + d s d / C E 6 s r x P R U t 0 d Y U F R J J u g E F S k s O 1 I R 0 8 J U D F 9 K x V 6 a 4 Q S 7 5 F Z O T C P f s t b Q l Q U F F V U U q C 5 Z 4 5 H G 4 1 P 4 h M b 4 E M m y j 8 6 5 o m Q R K P i y V W T 3 u W K n k 2 C K w W G H l i L A r K t c J 6 d g O Z U p I E F T b 4 e g x J L W P 6 R j 9 4 H L Z F m Y D W h f / p h t t c V n 5 j s n v / A B x K k v N c U Q o Z 5 y t v X Q K a J E p t M N Y Y X s r m 0 z B z x K e x b T s V K F C Y X P m w + m Q 9 3 O H O a a i e e u l k Y I B H F + N r Z v P o b J 5 J Y I 7 7 4 K j f V L z h D a c Y X 9 p Z Y v n z y N 7 6 C h d j Q 7 b 1 b x w T q T I X I 8 Q W B a M 7 Y w 7 9 J + I n i a 1 2 5 p 9 T F L n 1 c d 8 5 F Z c u l f q m g R K 2 v M M J + f U 6 b N W c F G b + 8 7 1 D 2 C K z q / 2 h g w N D d t 7 S g T V F v K Z m R K F K d E o 4 H g 1 E o P Y o N c o T 3 Q i q d v n K 7 K / a k T E Y c 7 7 w r p 7 3 t 7 9 S D z + p J X o i r / + p u 0 9 C j Z u u G R t S J k O h z i 5 2 m Z y / P g J E 6 a z Z / o 5 j o O Y G J 9 E e 3 M a K W J 0 U y 7 p F P 2 p d V b q W D l r j b H i U J G 5 K q t W I q S F d 2 Y 3 y Y l k n d z T p 2 0 / U t h O 6 E L G 0 S b A C / m C h I t K 8 a n Y / i B C m A X Z 5 i K f D C y N H 9 O m o b W r C N P I f J z / + h t v I f P a W + C k N y J r b b w / + + b u O w B X 5 c n E z L L I 7 + 1 C g j 6 d q h 9 Z T b 5 5 A h W r U O D + 4 t t W 9 i t a 0 Y N I K X A k J 0 n f m l 5 F U N L s s x / y W f l f h f 5 h 7 g c / M i V l / W c / Z d 1 L r 7 2 O / C u v c 6 x b L N T u y Z f i s x c m b 8 8 J l K d o I a 2 5 x s s s 5 2 I M J v h G x e 4 l C x w 2 1 y 5 O F Q W K 8 F B b i W o U / p 5 G e + f T 8 g R K Z o b Y s 0 b H V q + 1 D V p r M y v o 1 H V 1 d t r O W e W U d R P n d 3 G Q 9 V 6 n 4 f a V t q 1 A G / W u T h I g d j A g n O A E j 5 W p d f j 7 b I D n p 0 L a K K c d r q a p L j z k 0 o d p z 9 U c s 8 6 R F v s U o p L z P p 9 c K h u X j K T a d U q 3 k T B J u O a E Y I 7 0 L a V + 5 a i Z B Z 9 V m y J L x l I 4 u o 3 W p D l P J z l B r V 0 s 2 5 h r L c q 0 8 7 x 2 y L J 4 F B q X z D G / f d r V q g 2 E I a 2 F o o S J p 5 9 l G 1 o R E o o Z 8 b N i K K e p m c 0 i A y 3 S 5 9 r 0 t E X f n M 6 V i P X R 6 i R c K p A Q 5 b f e Q W 5 s 3 E q O B Y S Z g k 9 K F g 4 U f t 5 E X 6 + 7 k w o g g w q t s s d 2 h 7 0 r G g u 7 8 y 0 U 5 7 h 8 8 D B C j k t s X W P R 1 4 j N U C B E O k S B H 1 W K k p A p w B I 7 N w B n 7 R p E S s g l c w e 0 v m O q K c i v u R v W I a R i U E E Z 7 8 R x e 8 b 8 s t H B Z E O g H P G h 3 l 8 w j v N J 4 x j V i 3 A T O Y P h M i J F b Z d n o x J E J b H Q Q 6 b z 0 i S I q / t Q m s T 6 F C + t C J O h i H 0 j 7 c S k H + V G d C 4 T n G B Z k n n M N v e a P / T b h f e X T H I g / T I H J I n h U h L n J h y s a w t R S F E z L P N W V y U 2 0 v I N O W i V n / 9 Z u O 3 t t r 7 w 7 r u 7 c O e d d 3 C O U / x I a D B W V v k G w i U l p W r 7 t E L o 8 Z C a 0 C d E a F o g K I R E 8 h 8 U 8 p 1 / C s R i J C 2 r M S M C w 9 T k N H L 5 D G X b o 7 P M i a t P c h y y S P + 7 r y F c s Q K 1 X / l F + m J L U U y z R O Y X 9 P I P H U G N V i X 9 i f s A Z c k v R h R s W V I L T 2 t B X n P I t o V T J U K + O J y W J L z K J B L f / y F 8 K s h Q K U M S 8 P k + C J 9 n P i P v p b r m I e + h M s y y h g q s q P I R S p O g E 8 J 2 0 W r T N Y h J E X C c T d m o v f o 8 n y + f U 5 s v J V T B F I W K P O D W y d T 6 L P 9 W I p R u f f Y F V O 6 4 F e G 9 d 8 O l Q F I t w q O f m T 1 0 G P X 7 7 0 H t y 1 9 s t I t j W + + n D 7 W C V n i J P B S W R + C k 2 6 l A V L O E M H y q g n r o I F M J O e 8 u m t c v 1 4 e i N Y q q 7 D w F x k m 1 U J j y x u T y b 1 x P P z l g V f o G c j L 1 8 R p f 1 6 e J E 8 h I 2 o T I n 7 q H R Q O X J Q n S Y r J Q n t V N a 8 2 E O H L e R W u W o n w x 3 3 4 s l P j J 0 w C h T c A 2 O r S w 5 2 k N d u 3 + g H O a w A s v v o y T J 0 9 j 7 9 4 D G B k Z w d G j J 2 y D o E p e a Q G w Q D i W I N 5 e a K F k 7 W w h U l b v K q R F T l 0 K 2 y p l x o S J v 5 s i U r 4 j x z / x / M t A J m X W z h h v i S Q r m f q j b 1 D 5 8 Z e / / a u I E T l c j r R t P f 2 1 3 0 f 8 n Z 1 m C V U 5 1 t K i 4 k n O J 3 8 S 1 r o T Y 1 a f w g I P 9 9 P h V / + k Q J X e x f Z K e D W e q T / / F q L e X k R E K G L + u d F J P P U s U n / 6 L Z Q o O L k / + X N 4 A 4 M I b 7 / l w j j V 6 Y / l / + 2 / a w i b r H p A 5 e W W k c g k E Q x R q H I p x G Y L U J Z p m f K E 1 i C U j D Y Q Y r K t U k w S W j c Z J 7 z d 1 v B b Z 2 k O 8 i 1 Z o K j U n X j G F N 4 E l c o 4 2 b m Q d e G q a h W f l a K C W U i X F y h 2 x I T C k y M q s 7 l I K + Q o 0 2 L F X J m + w K J z s Q S F T o I 3 d 3 G Q Q x 1 d o 1 C 4 Y f S l 9 O Z D g e L N p d z M E R y Y F O O x S b w W R I u v n d i + Q G l J b F b 6 p V d s 1 b 5 C K 6 U N g S o I o 1 2 1 6 9 a t M 1 i r + n F i 9 F 5 + R n l i g r F J 1 S W I U c F o q / r H S R R W Q V E r j k 7 I V 6 c 1 s D y 3 2 S j g J U T L o o i b c h f F n F q k 1 U k Y i T f f h n v k G O p k 6 q l N G 5 G k w M 4 h C E U W 5 6 M H F T l x 3 9 t t h V Z U F U u F / W P U z J r n s E Z h I Q x z p 8 Y Q f + 1 N g 5 E K P m j 8 P A p g + m t / Y B A q 5 L i 4 A 0 N w p i b h b 9 9 m + 6 V q j z 6 B w h / / O e K E i c 7 w s F n v N K E e M l n z h b Q n a k 5 J F M / 2 I 3 / 4 G G r 0 h f y T J 5 H / x l / C 2 b w V s Y 4 W K 7 0 W T N M C 0 m o 5 C Q f J t a t R / 5 l P W 5 B G 7 R B p f t D L 7 1 5 H Y e y 6 O G q p H d d u j n 9 f C g u S h M w c 8 r c C R 9 V a Y I / I U p i D s Y A + G p + / V I F S F r h t T 9 c 2 9 6 W U S u a T L p v g S q G Q L 6 T t x p y O W a F a A g l n z w q U 7 h r 3 I k x X H B w f d c k s M T S l G / C P T 2 5 8 / i O Q + T a c 3 J h f N 5 8 n T Q F b R 7 y / Z s 1 q b N m y y f w Z b e Z b u X I F h W s N / c N 2 t L W 3 W l 2 H O h m Z Y k 6 9 s 8 R + L Z H c Y 8 e Q f O J J h B l a u o 4 e v q G x u E x f O e F K c E 4 + + b Q F B U p K X F V d B f o X c W 2 1 o B 8 U Z z t 1 c s Y k P 6 v i n H U q i l E K j v w D L X C K F F q P 8 b k R L b N / z 5 1 w T 5 x E / I 2 3 U c 8 X i F S 0 l k O h 1 a L o 8 R P w a R G k i N Q i l U K u F 4 u I 0 a J o Q 6 G s l Y q 3 q N S X a v b l H n 4 U g Y I l f K / G + 4 Z r e m n h 8 q j 9 7 B f M B 5 M y s C g o h c H R X C j 8 L z + J A h / n e y E F W 7 6 Q f C o F f + w Y I P q u E 0 W 6 I n y u 9 k H V + V l B R C m J I v u r l K z p Y s 3 q J M p 3 l / 9 b n a G y I T v L Z 1 V i 6 1 V 9 e q I t G Q U Z P a o f T J e p 5 D Q H 0 3 W y s Y v 0 I p s O 3 a / + N g V q 3 j x Z i T C Z O v p G 5 j h + H D S 7 5 8 S E y m K h V 9 H m N k v s v B x l W T a S 1 k 0 9 v p w q x z B W c p C O V 2 i l i r R W W n 2 f 1 4 F r I X 5 f U S 5 p 1 E g 7 X f n 7 3 C 0 X / h T p e X O / x i 0 a x P Z 9 z A K l O n o 6 t S L o 7 W x o 2 i s p I s 6 4 w s / u 6 T M G l c Y 3 b s R 7 9 C / W U i B C / l 4 k M 0 7 R c p 1 o a s E p C p m K u a g e x T 4 K n x J b V c V I 5 J w f R Z y C G d H 6 6 L R B 3 T O k 3 3 i a T B n t 2 o X m y X F M 0 j r X C W U 5 6 n D 3 7 E W N 9 5 q i Y J 1 f t x Y O f b x J W r n M u z s t 3 z B g O 7 T R U J k T t d v o 5 8 j X o a L y 1 9 M q 3 X S L Z c m Q / x E R a k o Z m C / F e 2 k O Y m y X s 6 K n M S e K / s 1 O g B b Q V c h G + 5 P 2 7 N + P q d d f w 8 p 3 3 i V 6 m c J R 9 l V L D 4 d p k X t 6 e n G M 4 3 e U A q 3 a 6 A O D g z g / N o K R 8 T H b O S B f V Q c u z J / X h d Q w K g 2 U x d 9 M C Z X o P y m T P y j 6 y P V 8 G F G d I / e 3 / v 7 / 4 8 F G Q X v + g c 6 3 f C Y n T m f r o 1 Q 0 W o x m B c O k 3 i U O F q Q h L D F T v 1 i v J F B i 1 n m M J K g n q D 1 O g d J 2 5 V h s E A X l X 0 l I P y q p D Z d r y 5 W I 8 M O i U B + z Q E m D a x E 2 b F d U T w x 1 J S X U U A h a 2 L V I G 5 m x c u w k r t u 5 E x 4 Z d P j 2 2 z C g M D P 9 p 7 y C C C T 5 a d r p K x j b p M 1 5 o l m r o l o N C k H L / w l V z f X M G W S P H E Y q 4 W E n n + W T g X s I 2 e K H j 6 B / Z B S H a D 1 r R C h W 6 k 3 l u i h E O Q k P n x m 1 t 1 k / o L w 7 C Z e s g v x q I R + O t e B n R C H w 6 M M K u p n P M z c H l 5 k T s Z I s 1 C Q t a v X 0 K X R Q W Y z m c j h F R t e 6 p 9 Z G V 1 I p q D p s c 3 O z F c J R S W 1 t o 4 8 n k i j S q q n 2 R B f 7 d 6 X p / l C g G r 8 7 x M E R r d t k u Y 7 q 2 S K a V + V t A + J 8 i k 3 0 D 0 b B N E 1 u t k J 0 R l O m F e y P c g j W F U n A n N C j d B 7 Z r / 8 Q 9 W Q a l c 9 / B p 5 C p g v I g h t W q u x i n M r + Y G j K s S B F P j W B G 3 p T t F Q f M z M v g w S F V A X W a / u Y F d A s R V U y K C d 1 O Z k j Y t I a L V G W F k s L q r X u L t T J m I J 3 4 g 2 t p R h R i c r n m C v F d o H 4 f S m 8 i H 9 P / + t / g 3 B q 2 m r v 1 c m c r 9 1 1 J 1 Y f O Y J 1 t F 6 l G 6 7 H K V q Z m Q 7 6 L B T 4 Z j q i i a P H k d y 8 E a 1 b G 9 v X 5 5 N S o h T w C F Z 2 w 7 / l 1 o Z 2 J G n x 2 K F 1 U V R Q A Y y l U G m i j N q 0 j z j 7 k i B b + e x b j Z x v + 7 d i I Y W f 8 C 9 q 7 J K W Z Z m p z s C r e 8 i t a l S I k g G 5 W j H S o N Q P N / O h H y Z / W q X D T g 6 V k R 2 n H + h R K G + Q l f t Q K t 2 v / o t / 9 m A l 8 G k W 4 0 g S E i x m m T 4 y p L p A 6 q 0 H J 0 o Q 2 7 9 M Z D m N 6 t o e u J y U S y o o h T V T R Q v f l y H N J S M k v C p / n q P C S 3 L Q O H C c 0 H E y k T Z 8 z d X c X k g a y E m a + g Z + 1 p b t j 6 F f C g + z q T p e 8 6 d C i + 1 q p h 9 k l 7 T 3 I q R + 6 d B m R e l s Y X l g y A I u O k k w 1 t q M 3 L / 9 9 0 i 9 / a 5 F q m K E c H O M L V J 2 R f L b 3 0 P y O 9 + 3 7 8 a o j R W L 9 k p k y H I Z q 2 h F 0 n / 3 v 4 P / m U 8 C O 7 a j m d a n s 7 v T 6 r m 3 V i v o / u a 3 k L E I 2 3 V q y O x d G 6 T D C J K P P 8 V X h G z X b 7 v w X D t m R 8 y t n 0 s k p + a R B + J I 5 F O W 2 O q l E 0 j q S i W Q S J E n a A l l P V Q H Q v U L 0 6 r q W g y R b K F f R k W + l G K k o I U q V h 2 c P T s A O 1 C c / C v e q d Y D 5 N q S K J / j m K Q 9 J H M N w S w W 6 Y Z 8 9 a v / 7 M F a u Y a 9 + w / g F E 2 7 t J j C h D o x T 3 t o p q Z n M K K 0 m N l 0 o l r N t x K 0 j W q q C 4 R g S R T D q X N D e J s m u v X n v g y f k K N e L W P / / q N E O Y Q q Z T r M 1 I 5 e T M m 3 C m h c + g z N U z 7 l I p d q Q Y I W b K 4 E 1 v v v 7 7 V K n j k 6 0 d M z R Z y k Y 6 4 1 p S F i Z r X / K L X n u X M D F K p J w 8 9 a / f 7 I p H W S S j R b m e i n Q N r R P F + g q M 2 T P 3 o U y e / + A P 6 d t z U 0 O h W F C Z i I g 2 M L 1 d T 4 9 j f O p b f 7 / d n 6 D 1 M I b t h h g Q Y d t q a w f r B l c 4 O Z Z 0 k C 5 b 6 / h 9 B l 0 n y y 2 o r V G P n 0 5 x B l C B G V e D s 8 T M Z n W z i + O o 3 D P X U K j l + 3 e u Z Q X Q m 2 L 9 C p G A o i z M x Y d s e c Y C l j I 9 g s W K r M j F l f V d Z J a U N q r 9 p x G S W x k L T 9 Q 4 u / T p b 3 4 E 9 4 h N 1 U 0 A 4 t E X R 8 E M d N m 0 B j O v S O l 9 V T z H I 8 3 A p C n + h H V s p u 1 N j b Z 7 8 r 5 U X v z r Y 3 r E 0 j Q B o 7 d 3 L 8 C B V V 1 P I U x 6 S t K Y e 9 B w 7 D T 9 Z x b m A A M + U i T p 0 6 a 9 v u L c p X q 9 Z R n K G w 0 G 9 R u e N B 4 s 1 B O p e q 9 a a U o j E O v t K J N G + n e c N B Y m W V N 8 6 r b v Y 1 k L 4 7 w k E 8 N z i M A 4 e O Y 3 R s 0 v L + h o i j l X 5 z n s 7 x i u 5 W z k 9 y U Y G a I w 7 l 7 C v x T c B 2 9 a O m B V U O 0 r h W 1 T l U S u U 5 w z a L B y b J E P l 8 B j l q t P Z W O r 1 K c Q j 9 S y / l v R D n 2 0 8 O d q x O S K w 8 O 1 9 M y h t p E m Y / Z + / V H E 7 s f y a B 4 i Q 4 t M R a H 5 r T 8 t r G r l 3 J t i j L s U 3 + + D E 7 L C 3 c s M 7 K e i V e e s 2 i b r U v U D D o y x g j c w 4 V 0 g 4 U 2 p 6 f Y 0 l N X q L / V C / Q O p 0 7 B 5 / 9 D + + + D R X 5 G 9 k 0 4 u Q F h c 2 1 E z q g H + X s P Q B H W z F U W p n C I x 9 O / l z i 0 S e s 5 n k w v / A M t b y O t g k z F L w S x 5 T 9 U P A l 9 S f f h H f 8 u O 3 m t b W 7 J Z A E S k N i W f + k U J V k H / 8 J M i + + j G n y a e 6 l V + G w / U E 8 g W p W u 4 c p u D k X X o o + t 8 t n i J m D M r / I M Z O / L k R k e W T 0 7 4 j S F B W s + 1 U k 4 h w 3 + m T K 4 R s j z 0 6 M j 9 M v K + D k i R O o U p m m a O 3 G R 0 d x f p Q + I J V a I 2 w e 0 N E s + m h p b 0 J r W 6 u V 8 1 U x e J l x h Y s 7 q c 2 7 6 d C u J D y Q N f C p k e T 0 y b G 7 F h I k U X + U C a D J b S r k 0 N 2 W Q y G X R j M Z v r O d s I Q D K 0 b S Z F 1 K Z K r z 5 + H t 3 G 3 n L C G b M C u X d m t Y s 2 4 9 f e 9 W t D b n 0 d v d h o 7 W H F a t 6 G B / e t B O r N + 7 o t t O V 0 j Y R E g j L X K p c X b p d 2 o 2 M l / 8 2 R c R m 5 x A u L r X 3 m t 8 j h c H O i Q 2 / 6 l a K C 1 J z P m J F C S l 8 f h a u 5 k d f 0 X j k j 9 + 3 C C T k m C T 3 / s B Y m T W 4 P r r T a B U C 0 8 H R l u I m l Z L m R Y e 4 Z c J I O f X M h j m a k p Q Q M u Z D N z V a 7 C H T N q v a B s h e V K 7 u v f s Q Z r K S Q u u W l 4 I e S n l S P X 6 b O n B N L v G j S 9 p e U D G s 6 R c M q E U k h H h Y K R t F c + / i v R b 7 5 h l i 0 m z U 7 A U x A i 1 8 G z 3 u T I J Z t N 3 I L S b F S g 9 j 9 D W 4 3 y o L F 6 K V j Z + / C R q V A 7 l l a v g k 9 k r P v 2 e N J U 0 7 y 9 F r c C I q m 4 1 f v L i O N u S k S 9 B C 1 D R A r G T R D P v o V L X n Z 3 t W L 9 + r c l H a 1 s b 4 V 4 r 2 h N N 6 C O 0 X r u 5 z 4 q M m k A 5 V N / 5 V B a Z G L V 3 P I u 2 n h b C p k a N b G 0 q 0 w 1 k j R T b 1 0 + d L p 6 T S V 9 C x y 9 H u m d 7 e 5 t d u l 9 n J 1 9 T c A X F m j U 5 I R l J h w l o 5 K R J F M 6 X x Q h K h m 3 d A 4 e Q e P g J F D l B D i d Y 6 w J K r c / k 8 k h l m / l T t b + T S J D p 0 p m s l Y h q v J e y q 5 H x c b l L w R B d 8 r O k T X V q 3 m k y C L X r 2 n W c y N m / y X I g Q W 1 J 6 J F Z G l S 5 J j K t + S E s M 1 g 0 3 w d Q i o + S Y 9 e t M y F J v P q 6 M a U z N G Q F J C 0 x l 3 + T x d L 7 l r W u Q w M U a i c z a 9 0 o U O W l W V J R m j i 1 + l n C s C r n u d D c T G j t I P n a 6 8 g o s 2 F l L 2 q / + N c A + k / R m j 5 a p D l h I u n + d N z 1 m 5 J P Z / i c A v 0 m 7 w P C S K K I Y G 0 f N X k d 4 b E z S E 7 R n 6 V i q N P H 8 d R O C q / q p V 8 C + 6 j c 1 F Y V w j R o y W d Y D q X e n z 2 x X f m M y g K J x A u K a P L Z U 4 U m R J u 3 o E o F k c y k i F b K y O e u Y A F p L B q I i D / 5 2 n J I O c 9 J W m 2 5 B 5 K H u U M h g l i S f h j l x o 9 Z A c 2 2 3 l b z 3 U 2 g F P F Q w y x j O o z g j 5 F x X b 4 n 6 V 8 g M 7 Y Q S B P + U R 1 6 f V / 7 f y S k C h D o J A S l y u s S s 1 I P 8 / n K 0 p C l I p N L S / O 9 B s O n y U T Z R h b 1 5 s 2 W f 2 f f 5 W c t u 4 O W o x G W V V C D j K / v z k G m Z Z H 6 z 8 n j h C h 7 O r C t E b q X + j 7 b f 8 1 r i Y 7 u m a O E X b s A K o O F Z 8 l e s H i i Z Y 6 b r d / V J j k O V 4 i 8 y u p o 6 w a V l I T D / W D v B T g l 6 2 A Z F 0 Q B / v X b O Y F k F m W h q 3 w y 4 b 2 E S 4 n B y n y w x F u 2 T 8 y j Q 9 X a 2 z u w Z o 0 O j t P S d Y h M f z / i v O w Q 6 r k D q B f 0 R 9 D b 3 / k e s t 9 7 C N 7 b O 5 F S C T E J C A V B A q b n a J H U 7 V l B B c W x o n a v S h i O H U f i b L / 5 d n x w Q 3 B m q V y t I v 1 7 f 4 T E n n 1 2 T I 4 g q s L X l p S c n B U o t s N K k l E B O G R 8 n x Z l s r U D q k 5 + 4 M B B 4 1 n 5 Q a k U e W u h w M 4 n E 6 o G z 6 i d 9 l l Z s 9 l + + v T v V V Z u b K q C V q K S s B w i T t / R 0 p D 4 k Q 8 z J f i L 9 p 7 o P F h h T W 2 c 0 2 5 U J 8 O G L p M J P h Y S p r W O z f o P J h x 6 T Q 2 i h Q g O X L i W k y 1 r N s f c G g y P G s i n w 6 x S 0 R K q j 4 M 0 q P I D F g v C S F b K x N K v P I v 4 6 2 9 b Q q y Y V Q x k Z z N R k J T l r d w 2 w S p t B v R 2 7 k J I R r W V 6 q v R 7 N h r F 6 m U i / q q 8 K 3 k U x F N n W 2 r r e F z 5 1 g p C B B / 4 W V L Q x I s r P 7 t v 2 k L t t p O 4 g l i E a q E b J f / i X t N K A I y q N r n 0 F L 5 2 p w o 4 e E l b R y L h R g + P o S m 5 s Y x N j O q / U d n X J F C / / b b L r R t P i m S G t L X 0 K 5 i F f e P b r o B l X / w 9 1 C 7 / d b G X i 3 7 k I + J d 9 9 H 2 1 9 + l + M a t / J 1 U g C e i r w c O W Y b E w V r b Y 2 E / Q w I v + I c N z v F X n 6 j l J r + V B O / s g 2 X N k N f Q 7 F c Q 4 5 Q V f X f u w k 9 V c V I 2 4 i u K F D z i Z Z U C k 0 C N U d K j N Z R S T V a y D y F 0 5 / w 7 f T 4 Z H M D f n 8 o U P N I 4 6 R C 9 W q W t K + E b L F G / 1 T p M m H z p Z A J k r 5 v / o e E 8 K f Z e O q x m Q i x 1 f R F 5 P D T G i i i 5 t F x l 3 M u e K R C N I p k y e n W 9 n H V + N Z R n Q v 3 R l 2 O B P c 4 E w 1 F Q S W z e / d e 2 4 u m J N 0 D Z H A x i J Y M F H 0 t k Y n T + / Z T a P L A P X f C 3 3 a d M a s O W 1 M G e P y V 1 2 2 / k p J s I y 0 v y K r R v 7 E F X c G + e W O l K G 6 m m o a W J g k E a X 1 q i B e n C R 3 5 2 T 4 y v B i O z D 4 / m C N L 5 t E a h o R u / q f v p 0 W 5 z h z 8 i c l x p O U / C c I r R 7 L m I 0 0 f R V W L X P q 2 M Q q V S i h j y w Y 7 v y k Y 6 E f 6 D / 8 E 7 v Q U H A n Y j d f z X g r C U A k p A U G P q 1 O g 0 m z v I t O r M V E u p h R P U 7 5 A G E u r T I M h R b F k W k S g l N q k 5 w + P 1 c z F i K q 0 t r J Q T Q 0 L d c X t G w o 1 6 u R y s 1 o X z i l a J r F H F j 7 l T 9 u b M h / 7 X 4 E M u n F y z e J c y 4 M 1 6 H U y I C c 5 l h D u X r 5 g L o k 4 e v W B C u K d G m g q n / 4 B x J 9 5 D u 6 Z M 6 h 9 / n P U t m s R P 3 g U v i w D m c y K 6 Z O B f T r z i 1 q 8 y x L H j 2 O i u n H v 7 t 6 P k d F J F A r N G K V w y A + V f y D o n K V l W u M H S P R 1 o 3 P d a k K o K Y Q 6 1 p L M p E B F + v f / 3 O p S V P 7 W L 9 n u 3 b l 7 N 2 j h O E f s m w O v l d a e 2 t i Q w U I S g x k F q A c + K s U K H E K 9 z l f f R u 2 e W 1 G 7 7 y 5 M V 8 o N H 8 S g W p W f 5 X e k 6 C j g i T 2 H k H z i B d u A G G x Y i 8 o v f R 4 h x y U Y G E b 6 x X e B D X 2 o 3 0 x B o i W b T 2 G F w u n T j 2 n h G F 6 B P e q E s x U y f y K X Q D J 3 8 T 2 0 p G B b 9 N m 2 + R B z j m w X h f q s t h I N U C p R 4 R h P 1 k K M T g X o y I U I 6 R 4 l C S W b 1 h T 4 2 d j i F m q O G o V H Y g h K t K 8 c O H M A l 8 n b y i x W x Z 7 g 4 C H U O t r M b O u E O 4 e Y O a S v c d n y w 9 K U t D L X b G E k j H L k F Y n z 5 0 L P 1 3 C f J V A 4 V a d F V 4 i 9 o T T C l T 0 I 1 q + h F l + F B O F d 4 t G n V L z N Q t r h i j Y E 3 d o x K 6 0 u b b 3 E i 9 Y 2 o H I o c T w 7 W r J Y S 2 v X 2 t Z u k S c F c r S J s 4 V + w / r R U f S 8 9 h p S 6 y l M 9 S q S D z 2 G q K O V b e k x H 8 k Z O N 8 I l 5 N R o 7 R g C s f H B E q X X s 9 e 1 O 4 1 P j M s u o g X 6 M c q k C N f Y u F l w R l d C d Q o F A c P n k R m q o j C 4 a P A y D j 2 t 3 b i a P 8 o B o d p a R J Z D I / O Y H S y h n N D k 5 g q + e i U u / 7 u e / T j a K 1 W r q T l v A 2 x Z B 5 O g T 7 h l s 0 I + 1 Y j l s 5 T H 5 J X X A W T Z i 9 Z o I r a T C u l d a j L k L J o v E D b j e g O z E Y E R Y K m V S q / x H M v 0 C 8 c a A R D F p L C 6 a S g U k N A x J H a 9 T 6 m W 9 o w G X g o p C V I 7 L + W T E I H S V o o y c s V B U r C Y w V I P M E a D r J + v 0 L j F y O l s H i H D j d 2 f h J W e G S q x P M v w X 3 1 d R S 7 O u H R K V 2 M K A 7 k u c Y m Q 7 Z 0 9 t 1 l E s d b k 2 5 2 n 3 B J k / L T o J C G 0 G 3 i v S W 0 H t u b b 0 H U S f i X I S M Q x z t n z 8 K j E l G k M K Q f E V E Q p P m W c 2 k M x L j a v Z v y I s I N D / n m d h M i Z b 1 n K c g 6 4 S N N C y V / I 7 p e z j u V l 8 L c W 7 b S + V 9 p U D g S 0 2 7 c Q M e / m 7 6 I A j 7 z m H T 2 c k e n a T X o V 4 3 N I O h c D z c n w b n 6 v M e i G E 6 c O g M n m U S S 2 r x K 4 T 8 o R U w Y O j o 4 C D + Z w h n + v U r / S r t s d T h F 1 + q V i L S O R i t h x / m I H x T 0 k p 8 j q y S I t 4 g i 1 H E 3 d t r j t H x H / j 5 P W B a S r V n p N n O f o e A L 5 t b 2 7 E P i 8 B E r w 2 a + 2 Q I i 5 1 N o C Y 8 p Q P W D h 5 G e m k K x b w 0 m Y 3 G 0 U o A U 6 P D I X / U p + l H 5 O N E 4 2 7 T U q k e C f / X B O u I 9 1 E Y S M D Z K e F I h x P l B C 0 m + D j 3 W U S D m / P F 3 K 8 L B z 2 u 9 I 8 Y B 0 q K j q o q W t 2 9 D / D I C J Y r Y m V h S 5 7 M u A j W u R H y W F h 6 d 1 9 5 A 9 d M P A I J X N Z p 2 w s 2 Y 9 z H n K X L 0 6 o N 0 m r s 1 Y 7 P v z S f f J 9 Q a Z 3 v 2 w N u 7 D 7 W v f M m g l 4 q 4 q P z x 1 X b z m j I Q z R / j G n 2 e e p m M 2 8 r + U I j n k a 3 / E J 5 o k V X n 3 s b G + d m e z k b t h C W S e + w E U n / 6 5 5 b U O v 3 Z X 4 X X w T m + m i J V M 9 l W H f k j V J C o U 6 s T b j n K P H / m e d R 7 u l H 7 7 3 6 N v l M J 2 e / 9 k P P f j / C L n 4 P z 2 U / b q R r O 0 8 8 i Q w t Q / / m v w L / 1 5 s Y 9 l 0 A K n / u j g f n 8 j v Y 6 L S S 2 S 1 v f Y x w m B d h E A Q U 8 + P 5 D a K I V r f / s l 2 g V d y w K + U T a y 8 d B 5 r j y F 0 J E b a U d n 6 7 R e s f Q 1 U o Y y f G f O D R p 9 S X S H b N h 8 8 Z X r 0 w W A a Q f V R / w o V P L d S r f B 6 o Z T R y s d H i F E 6 d G R j F 5 + h z O 7 j u A k 4 P D m N A W c D Z g l D 9 j l O Z 0 l f i a 2 k j 7 a C J O l p 1 6 d x k y w a S W c 5 U t s U w L Z b t G H 3 0 C s S P H U F m 7 B r F V K 6 k 9 q J 2 r U w 0 G 5 P 3 m F I J C 9 y I 5 z v N / X w 7 Z T t D 5 G 9 c 4 8 C Y I U i i 6 B A P p c P t 3 3 W E L o C q t H N + 1 G / 5 t t 1 4 x M 0 D J p K k / + X M L J c 9 f J 7 L 8 v j j v W R 0 n 3 M n P v j l L 8 l H p q 2 i L Q e L p 5 x A n o 5 p V V J G W J Z J t Z b n z D s t y 0 B K g 1 t i u Z q G U 3 p T 6 g 6 8 j S d / R Y V + V c e 6 y b w k q j u S 5 f t u T l S V s S m Q J v y h A 6 a E R u H y O 7 U C m X x L M l O A p c C M r d Y W 2 a t 7 E G y I p c r 3 S T u J Q x 6 e y i Y v B v 4 U W K t K + t z P n r H x 0 Q O G 1 x e T L k M L n t t E w 3 c T n N G C d j K Y 2 o O Y y C S R o O H Q m c m m o g l Q r r f t S B U q k Q d U N 6 9 M B T v Q 3 9 p p Y u j y F K S C s 2 f r t 7 6 D t n X f Q f P g w D m d z O E 1 G U P 1 o 7 b 9 J c R B 6 n n o G 8 U c e x 8 n r t q D Q d P U 6 5 r 5 f 5 f 2 p 8 T g O I Q d B J 3 p H F J Z A V p G D o c G V 5 t a G M Q m D B t g u Q g 1 t w 6 5 R c I M 7 b o V r o X U S B w f n z 6 E 6 N o 3 9 R 4 7 j 0 N E T y F B z T 3 O y z 5 0 Z s O 0 A K o y y X J o v U L I + y r W z 7 I T 1 O v F v g S N M 0 t a I g E y n 7 A W r P a G g j U L B E r 5 5 J O u i C K F 8 r 7 n D x 4 z m E m Z t Y O p 8 v Y i V o w 8 k q C U m 0 H f n a 2 A t 9 C r y p + d p 3 c p y 6 c R r W h q w D / A X g 1 s e + 8 a / Z 2 j Z L y d Q c u x 5 P y 0 g e z o B f n C o s Y B 7 3 V a 7 j 3 z K o L f X 0 p m U t h S u 6 8 P U p k 1 I + p y z z V v o N 6 2 g J Z 2 B l 6 O C 2 L G 9 A f k u E 6 x R 4 O X 1 N 9 5 B / 8 C w b R P R n i 5 t y x i d m E B I G D x 0 9 j y K 5 R J m S s o 5 p X X k 3 z T 6 t J d U p O S L W Y F y B N X I g / 4 d t z W 2 l M y S B F U b F l V a z e q B a M w 4 R l b f x G t k q a s 6 1 f h U F d q 1 k V F N E c 5 b o p B E j b B v 5 i w R w b I L X Z K H y + M V O p Q c h J S L u m o 8 K 7 g w P I y u J 5 + G 7 8 V R a 2 n C + V t v Q c D B F C l 2 3 8 w B a 9 t / E B w B D N x / r 2 V F X J G U J 1 c v 4 q X X d 6 O n Z w W 8 q Q m s f f U N l I m 7 T 9 M / S P L 7 Z Q m O 8 D Y F K h 3 Q w V 3 R h b g E l U y i d R f V y A 5 W 0 2 9 j p 2 W 1 H F o s b c M e p x N 6 b M f 1 m O 7 s t E T c t o O H r L h H m s K 3 + Y b t G t k G U y 2 F + F F B v k S 2 1 P g O 2 5 F 4 8 R V j t N o X P n t F q K W M g v h L r 8 A h x K r 9 9 a 9 Y d v h 8 E m M q T 8 / q d 8 + 7 j y 3 0 y h 8 k l g / L 5 w 0 W L x Q q V 5 k J x P f B h n V W / W g + a U t 8 4 u F H U L / j d h s X l T l T i S + t S + l E D h M k W Q l a u / p A F V 4 b x / g y k E 8 l w A S v 5 y y y l E O w Z g 1 0 V n B E X v D 2 7 k X q W 9 9 H 9 d 6 7 7 B m x C v t D P y 4 q i J H J 5 O y f L K k y N y I + V 6 f S y 5 d a j M T M b 7 7 1 r i l o r S s N U X i 1 x q R k A / G Y d v g q T 3 S U C q I p k 8 N n X q C F v u V m l D / 9 s 4 i p x P Q s 5 L s c a V G 6 8 v 4 e N P / 4 M a s i V f n N 3 6 B Q Z e l 6 j N L q t 5 r S l g E 5 M z S N l Z 0 5 C 8 F L o E R 6 9 t i B i W V a K D E l t T g S L p J u G p l 4 G o V W 1 X W m E 9 r c b L C k r t p r N + y w 4 y 6 V p q S r q a l g 5 0 5 Z e s z W L c j M C t q V K J J A h T 5 G x 4 t 2 q k H / i V P I T U 6 i 7 L j Y R Y d y k m 2 Z 5 v s z 1 C S F a h 2 t O 3 f Z + o q 7 j n C D n V Q R y F h r q 6 U k i V w K v K q u K h 8 v o p b 0 1 6 4 y o d T 5 t F t / 8 i T a i f l d t j 3 L i f H e e I s O N r W V d u 8 u g c K p A O k n f m j H z o g Z g l W r G o y s f l 5 J M G l h 5 V 8 p Z C x I e I n w S T s q C j o 7 a R d I F k r W l g I j o Y n q F G Z l k M w 9 i 2 1 P C y r S + b d k 1 Q W Z G x I a Z Y 1 r j 5 P q Q V g o f 4 T + q n w 9 p S S p z v y 6 d W a l w h l a u i t Y K E f Z E 1 R S O g + 3 T n 9 V l q n O j 7 r P v Q i P w q U 5 F 8 y t s x 0 q + Z X + y b N A V w 9 C K j O N j f l 8 h F / K l P C U z 6 c c Q X 5 H q E O 7 A s b G R s 3 a q M S a t u 7 r Q G 5 F N V W O Q H U e V / G z S o + z U n a E b h 2 d S l 1 r w Y q O L r S c p 6 / U 3 A W / a 5 W 5 K 1 c K X M y R x t B V B o f m w 7 a 2 k H + 0 B E N + l C + l z Y v T 5 R A Z G h M F U m y P m f r B S 1 v i l y V Q 8 Z 2 7 4 T 7 + B G Z 4 I 6 + v l 6 Z K I 8 f n q K H y P W S p D G d e D F 0 u k C Z c 1 1 J I Z p a + T r 5 J i Y n N 6 C R 8 K 2 z f h u q K H t S p s a / f s Q 2 r V 6 9 s D C Q F u s W y f + m c q r D I I p A h R t z u v r 8 L w Y 0 3 I P j s Z 5 D r 7 U J r I Y 5 c l s x G A c D 1 2 x D n z z j 9 l u Q T T z V g l n L f R A o s U J G I 8 S 9 h b p I i T a k 3 X + K r y C q n 2 o K p g g 1 X 6 y v H K W x v t 4 y P K F 9 o j O E V S C l C q v M Q G z o H n R I I + Y N K m t X S Q F j 7 E A b y u S G Z T g m s V n V o V q n M k a V S C X K S 8 W R h 5 c e Z N 8 J x 1 U K r f A o t S J u l 0 j o k t f v c A Q m X k C A d 2 2 + F J 2 f 7 r F M z H B 1 M T W W q 6 F l A Y b N y Y x T c u L b l b 9 p g S b k 2 P n y G 3 9 a K G L 8 j g Q p u v h E B l a G K p p 4 9 2 2 9 V p n T 2 k n Y W K 4 8 u q w P U C O k K 9 N V a 2 N Z c e y v a C N u a e X 9 l g U u B C 7 b n m 3 K 2 k B 5 0 9 1 J v J S y j 4 o K V l e W n M r Z M j L j W s R r v m z D x + z p y R + P Q g J 7 8 H p W W T 7 R E s e L v L k r k p Y k Z j n f k 0 1 0 l e p B 1 J i k n d l m Q T w d z O c 8 8 h 5 E H 7 k P q z t v h B i 6 1 T o B 4 J x 9 8 G R m 6 J p J G U J h b M E b r U P N I Z l n X R R s E O T A x Y m f V g F N d g r k B m k 9 R d d p w c S z X 0 t D 6 G g S z g q r u R K v L X 1 X B y f E 5 K I Q M E a G l 5 b a R H F p H K z l M 5 7 7 2 c 1 + 6 + P 7 8 n k G + D K 2 E F A k n S E V M 9 B k V M r E J W w 5 R a J V N I e E J N q 4 3 2 O T M E C Y l U 2 Z Z E g 8 9 j K g 0 h t q v / h q i D p 1 + Q d J 4 1 a Z s m w F 0 S k S a l p G v F e U T 3 L P + L k a y k H S u l Z I k R W G V X W m V r C 7 f r O K o 9 8 9 C P u V 5 X o a U G y g / y o S G / Y 7 4 b L V V i s 3 g 5 u x 4 R e x T b I b + W o b t S 8 0 L S H E u T G G R y R W Q K P P z b 7 7 + F m 6 n R c j s 2 o U D N 9 6 I Y 6 U p f P n L X z R o h 2 d f R N N z L 1 j e Z P l / / A d U f o 1 5 W p R 8 s s c 4 + 0 m 4 p 7 1 T o h o t d / 4 b 3 w Q 4 P 7 U v f s 5 y Q i 9 H i s Z a D Y k 4 x 5 h z 6 U d J / O T J Z 6 i j k h T e D F b 2 9 l g p c p 0 D v H 7 9 u u W J Q Z 0 + R v V / + S 3 k 7 7 m L f O J Z M q 2 k X m c l f b x E L i U m x b S c P D r s 8 2 j R 5 F x q B j m Q s S t B L P W U G v k C c + l z g k z 0 R Z x 0 F 6 8 O E 6 7 Q C 8 x R n h M m I 5 l 9 C Y Y 0 8 G X I C l r q y J a p S a s 0 F F f R E f k j y y S t 2 y W e f B Z x + h U S b A l X + n / 9 P 5 B Q c X s t y N 5 0 g 5 1 7 e x E 8 1 B p V o k D U l y e M I 8 M N n 7 E E 2 c y / / N 8 Q P f I E f P o e Y m Y o X D + b t S L S u U r S r o l H H 4 f 7 2 h t 2 f w v j z 7 f C s + O p R F t P u 3 x V / m s + 8 f v J 7 z 1 k W + X n 5 k p L I 5 C m V 5 r P v P m I S V j 5 / p y S i U Z G b M + U B V 7 4 X I O H s p K E d h M j t F i E f L n B Q b i E 9 9 q T J 9 J S T K S F c 1 o l C 6 a o X 1 c i z n t I h V M c G I D z 6 u v m P + p o V x X Y V P K u Q 7 h 5 O d L 5 V c 7 / + e + R / j / / H d w 9 B 1 C v l Q k / l T 9 Z o 5 8 2 b P u j X q S / / P L L r + H g w S O o T p W X B / m M N E D z B 4 l C 5 Q 9 R G + Y 4 q d c Q c l 6 c I u L 6 Q a S / 8 S 0 E b 7 6 L + l 2 3 2 0 B + J B I k U u y U Q r Q o s U 9 m E e u 0 Y p q F e Z + T c N n h z Q u K z 1 + g w Q l O / h A C M k y M W F + M p N w 4 V X p d C L e u S r q 9 + Z s r G j C K 1 t c Z G r Q D 1 Q w 6 C Z J 1 E y I l F Z S Y d 2 + 2 S 3 v H U m + / h / T X v 4 l z i m A 2 5 X G E k H C 4 q R m Z 1 9 5 E M 7 W y + / 5 e T P f 2 Y p B W Z W h o B K X J a Z w b G s Y k m b l J i 5 s L + h c V + f y U A + / g f i Q I h S 2 E r 7 1 Y E s r Z v s k H E 2 T 0 b 7 n x Y m F c j O b l x 8 2 8 8 x 6 a v / u Q J Q s L b i p j v v T 8 C 8 g 9 / B g o + k j e d R d G N m z E G G F V m s p q D R G C + E A n F w b K 7 V P C L b 9 j y O B y x G Y G p Q C l Q w d Q e O 4 5 u C V C N 8 L K e q W C u M a Z P l 9 A y O t M 8 I n q E 9 s x R 7 Z h U H 5 o P I n K + v U o 0 f L P j J e Q j x f Q s 7 I P f a t 6 0 N v T Y 8 f E r u T P h B + / B o F a Q O a Q 0 W G N p i k E 2 h P 0 s c g U I Y B f J X P 7 C H R C g v a 4 / D Q F S m H k / g E b f D v r t 0 h 8 L X 9 E D C N Y R G d d + X c h B c X q H y y g 5 E v P I f W d 7 2 K a V i N J 7 R t 2 d Z t A L R v u i d h P R f s s 2 5 r M K c u n 9 a p A 9 5 t j d g U l l J u 4 s C / 8 e / H 8 G C b I 9 M P 0 k f D X P o + z 6 R w m 6 Y 9 Q x a N A V J E 6 1 4 + Z w S G 8 Q R h z 4 u R J Z O m A n 5 E f R O i i A p 5 2 G 1 o G 2 4 B I X y V I N j c c + g w t C P 0 9 + U y K y C l C a X 4 G n 6 k l A P + 2 W y 5 i x s v S P I E S 3 9 i x M w O 0 Q u c 4 / s q Q Z / 8 z 9 R p a 7 r g d + 6 b G 8 d 6 R Q 0 i k E 7 j v 3 r s v 8 I C h E 1 q 0 u b D 2 F Y k f j Q Q U O J a J V Z 2 I 6 L + B z O 9 u 3 W w L y A q Y T B 0 7 j u b v / 9 A Q h Z T W H A k N F f l 7 c e t W V O m z q u h L Q K F r a e Z Y k E / c R A p N L X m r W Z H L p 1 F 3 / I 8 u U C L B P l X + 0 f 6 p y z q v y y B F 9 y I 2 M t y w G a B j / Z G F i R S r 0 B y f b N S t 0 9 Y K M c I c 6 Y i U 5 L e / b 7 l o E Y U u + e L L c K i 5 d a q E j m i x 0 z M I T W y b g W D l A o o N j n P e C N a J o 9 P K 5 l a d B T G I Q q 7 K + p 7 3 r G W T v j t 3 z Z J S m L x 3 d 5 N J q N X p r M + n I o V 6 h k z T t G U T M r k k s p k U W l v b 7 X S L J O F i n A y k J N 3 U u t X o o w D 1 U c N n y W w 9 K r 6 i o N L k F B L P v Y j k 4 0 / a G l l t 4 w 7 6 l S W 4 E 6 M W 9 Q r 5 e R 2 R I 4 i m y r K L t e + K N E + g X P o u A a 1 / T P u 3 q N T q v L 9 D / 9 z f s g X x 1 a u w a u 0 a 3 L D j e q x e T W X C E d a i e y g f W k q O z 5 s P + 2 V N 9 P 5 i v C K B i l M x x d b 3 N i y a a F 6 b i 4 S X e a V r K Z D D Z 8 6 n M c L k p r Y O T B M q 6 3 C 4 D K 2 Z T p X M 1 U q E e F M I 2 I / Q S d H 1 b O x k v 6 p A K f a v e m v K i F A 9 i d Z W x e O 1 k N q 4 1 F G F O L U 1 X i n 1 C 4 9 1 u R a y i J P t U q U G n g 9 r F i M 6 h J p 4 O d K X j S 6 S d K h Y 6 p v f t Q 1 3 t k g 6 D 5 q I i R T 6 r Z H p d I / 0 C 6 + a 7 z J J j R v v I 8 w Y G 2 d f G 8 d x u s T j V h m V g z s 3 o X W X v t m N m + A 2 F w z + a G H Q O 3 A I z o m T j S 3 m V 1 j 5 X z I p M i X n n / + 8 v Q e Q e P o F y 2 i X 9 Z q v p X U G l 9 Z i M o S f y f 2 H 0 M R 2 Z M i Q z b R A c Q q 4 C q i 4 Z F y F n N t o t X I / e R r t x 0 8 g f u 8 9 x m A u 4 V + c C k U H P 9 d + 5 t P w M 5 z v U 8 e Q e v T R x n I E o a d C 5 K E W i 8 l c V 6 Z F e G G e Q N m v f K Z q y k e 0 w K 9 F M d R b 2 6 w m h J 6 l M P k 5 W l T V G N H P w p E j y L 7 w E o b 7 h z C R p Y / G z y u 0 L v 4 b 5 b h P n u 1 H E + d g Y Z Q 3 L B P x 1 C p w t d r I c V l I S f l 7 h P M N V H H x 3 y c n 6 c c T N r / 1 5 l s Y 5 t h 0 d H S i N D G F 3 o c f R d P A W c R 6 2 l D P F F D z Q y R o T E y g b I 9 / b R z a H q D o 2 v y r O D O B X e / v x + D g e Z x n o 0 + c P I X j x 0 7 Y Y W s 6 j U J C 9 T o 1 + O r e N l Q I I 1 L Z y z v u S y e O q A 3 8 V Q S K z 4 7 T U X b o F N e o 7 b Q F e r 7 W u o i o P R x C G G U 0 m 2 8 y D 7 r J w R f + j y l K Q 4 2 v 8 L h z + j R m u t q R p L 9 h 2 7 c V r Z I W / 9 3 f R 3 T g I K a J v R O z + 5 n 8 o g u n g 9 a o v b W x D r W B g k e h U m J q R A Z R A U o x 6 9 V I 2 9 F l 3 c z q L G A K J R i n v v E X B q v 8 j a s M k r l 0 q C 2 d S W H 6 B a T g h m r g e f S Z J A B 2 f p P 9 g e 2 Y b Y s q H M W 1 y 5 h K U 6 W X 7 X 1 C G q t c R O u j Q 9 1 s C 8 9 w i X z m w 9 f 2 d Y 6 J d t S W O C 9 j Y x M 0 k v Q b + U 9 V s h T S n k / j 4 9 P 8 X u P g g w u k e Z 3 n o 2 q 3 Q Y x W w a e g H h 0 Z x w H 2 U 1 W 2 t P a 4 e / c e s x A S m K G h I V T p X 6 0 / d Q b 9 b N + r h O B n O c Z W U I g Q t r r r f d x E Y X O 0 T a a n 6 0 I f x U q V 4 U m k H v 4 R U q + + h P q d t 1 + i e B 2 N t d b q Z o W p E Q a X B R T b 1 O 3 8 3 C b O y Q r 6 x E n y g U + X o J 0 K 2 H P j 8 L d t g X f s C A q v v A a X y t P 9 6 m / / z w 9 G t W m L E l n 5 Z d U z n 3 d F T p J G I E K x O M M B y 9 t i a l N z C z K Z L D o 7 O y 3 1 4 + D B g 7 j 5 1 t u R D B J s 3 D J g H x t u d Q 0 O H 7 F F S F m K U G V 4 1 V / C P s s U v 5 J A 8 f t i K h A D 6 y R v h 7 6 H d r O K 5 g u W x i e K B 3 S 8 V 1 F D U 2 j M t 2 k M m J E G 2 B Z Q + T 4 H z B a o P / M p e K v Z F j K N 9 z I h H y 1 E y P f j L 7 z I G a q i c t M O J A w 6 8 v u e b 4 n D X h M n R O s S F k 0 k x j 5 y z E 5 l t + 3 i C z T f J c R G p v 7 s L 3 n / V + z 5 F 6 D J L F l 5 r z 3 7 z E L 4 6 1 f y s S 6 F 7 K h l T f t 0 s i 8 h R T 7 J W P 5 1 G x G 0 E + 7 Y y d Q X M 5 L S b u r 3 3 E V h u r s x B i L 6 i c p G N 6 X D A b I t 5 t k m + K s 2 I e h p t C k W O j h 8 9 D g y 6 Y x V r 9 L h c C r Z p t p 1 5 / j 6 I N s 1 Q E Q g 3 u g f G O B w 1 S 0 j 5 f T p c 7 Q U 7 C c I m y r 0 F c u 0 9 o L g P o U 2 U C H O F N q a 2 9 B O i K o q X N 2 0 B q o v n 6 d l 7 a W F T d M 3 r R M O n q W S a m P 7 d P 5 Y s 6 w s l V 9 + Y h y 9 h I 0 B G V y F Y W x y O e / + p I / K W c L Y Q 7 t p f f v x T E T L F / i 2 x q X 2 q K q X B P b o k R N U A F N W Z u 7 w 4 e P U Z x 6 f m y c i c T B + d g x u 2 u X t I g v 4 t n N c g 0 9 + w p R Z L U 2 f c u d u N L + / B 4 c K R D i T Q w c i C d O i + W A X 6 E P m C w h 9 9 L L B s H o E z b U 0 u v C t j k z k I L l N l y 4 E z s H D u e R T y 5 u q U f q V 3 / f S K / x A h J B M 2 P 8 / / S M U O t s I q 8 p k f G o N Z Q R c j X R v t k d 6 5 c m n n i X k a a K w 6 y Q 7 4 n R a o o n J C W T p 2 O 6 l V V 2 / f i O V f J y Q p 8 m K w 1 y R t E 4 1 e g 7 B O / s x U w 2 Q + c S 9 y H / t 9 y y 5 c + p X f x k l M r e W D z Q W i Y h Y e o o C 3 j 6 b V U A B T H 3 r u 4 h N z a D y 9 3 5 9 S V n l c f k u h B K 1 z 3 8 W t S 9 9 r s E U I v V v V l F I M L V u 5 t J v S z 7 8 E 1 v r q n / x s 4 2 / L U Z k W G f f b v o o i s L d 0 l A a y y S t G 6 s k Q n A + 4 P f Z J k 7 J i f H T S J J n a v w 3 N j l m 1 V n d W Y H V 5 5 U 9 Y 9 x B Q a 2 W K 2 b N V W N 8 B Z V x T z s Z j z e p P f s k 2 t 9 + W d y F w b s + i / M 3 3 E f H P s G 5 r y F V n S Y T J 5 G i 9 U 2 6 V G a 0 b C M U m B Y v Y 4 n M q a R L i O V g 4 q W n s P q d N 1 C + 6 z 6 7 X A V G y G M 2 d H x e U G O 7 M 5 M U 7 P N I p J t w c v 8 p 5 N r y K J a L p g B S y U b x F h 1 y p 6 y b H I V I O 3 1 X r u h G P k H B L z u 2 z h q o U y R l R 8 w n r Y l G B / d R Y I 9 i 5 v o d n O + R Y x S o q y e q L o n 4 T G U N 6 J A s K 0 A 4 W 0 C j T i i o v C s J U Y 5 a X T h f i Y 0 l a q H W k R F 4 9 A V U d C O Q d a C 2 r R E v R 4 U M 4 h 1 d h B Q 6 O p / M y g 7 p p 6 q d X o 7 k 7 z 3 7 n D I W F I z K o q W 5 m f x U x b G j R y 3 3 S 8 U v 9 d 4 M H c y 1 9 C U 2 E Y p d O b u c L E H B H h 4 e w t E T x M / U y B u f e g p V 3 u c w f Z d x W q I W a v n x 8 T H c S 0 0 P O r + C S F 4 z B 1 2 3 N S X C / v O n t K C d m U v G 0 q T I P 9 D v K m s l o R d p 3 c n 7 3 / 7 f c D Z v R u 1 v / Q 1 b 7 B Q c 1 a K p U o S U / W C R K Z + I Q n u X 4 N l a 0 g X r s g j J g q W + T d / x 4 G G U / s V X L 7 F 8 S y X N X U j n Z n h 0 x I J P e S r h 8 h T 9 E r Z 9 r p R X q V h C K p 6 C q z B 7 z r X M A l 0 e f Z C q U r u U S c B B E r p x i H y y / / R 3 E J J X K n 1 r M H H X / c D 1 1 y F O Q f G P H U X L s y + g d N N N m N x x K x w y f z g y C b e j 2 S r E l o t k Y q + x a T A 6 e w L N Z 8 + i 2 L s O E 0 0 r k b C D s L R 0 G K G g Z b B 4 B S N j w + S H D J q b 2 3 H q 5 d P o v r E D V b 6 X 1 l o n x y O k E G p n g 4 T L j v H h X M k y x c o T S K g e 4 R X G V x Q q i y K g f 0 Z h d 3 / 7 f / g H D 9 q C 6 M d B H F d F / J T 2 F K r T 5 C f t 8 t X q t h a + 7 E x e O v j C x 0 P 0 y Y 4 T D g 1 z o s 5 x g P v Z h h E K 2 2 p O Q J w + 0 c B 0 E Q O E K Q O D w w Y b V G h T 5 z H N H b 2 y k D T h O h x 7 / Y a 1 F v 5 V I X i l q 6 g o x 4 r O P F b 2 r U Y 7 8 f X K V S v 4 s x V t 7 W 2 G h 6 8 k T u q Q H G h F l u Q j 5 A l L e + j n T L M N / S p u w u 9 L O O W s b i b k d N l X H b Z s 3 x O T i d l 5 j Y 9 P W u 0 H V R 4 V y U f Q G t C x o y c o 8 H V L u J x h f 8 c o q O 9 T m f i E f K 0 c v O R j P z E / L O S 4 J H / 8 a G O y r 9 / O E a I f Q v x u Z b P n r N j l S M x A h q n T v y u v 7 r M S z d d C s s I K O E 0 W J x F M h V R M T V b 2 O K k t D L T 4 u n T g d D L L 9 5 o T i K f 5 X l I l u O I W V r Z 8 T y o T R U M b J 2 B S G Z w 4 g 2 L 3 K v i f + w x S K 9 u R H R + y 7 / l a 0 D 1 7 B t 6 a l U i t 7 k R 8 9 0 5 0 v v g 0 k i 1 p 1 O j T 9 7 z 1 i v m 0 k 7 l W O E q f 0 l b / V i 1 s E w g T C N h x o h z / K Z / W x Q 1 R K R V N o F K E 9 c U T R e R a H S T e e A 1 N h G l u X y 9 9 n 3 Y q N p W X 8 + D x S q T i 8 F L 0 / V w q L i 8 H / / w I E l p E 1 p I K L b x 4 7 S J f n a 5 J T H M S U W n 8 0 2 3 b H 3 S 3 X 3 f x B z 4 K 8 T a 2 J 4 X a I 5 i o c / D 4 K O L n 6 S m Z 2 A Q K T Y 3 z d k J K n W r 7 m Y b j p C t h V g L Q z s / k 2 I E 6 M f M o O 6 A d q V P K S I 4 n 0 L u i x 7 T c Y q T 2 6 1 4 q v p n m w O l q R L x y a M q 4 y B Z a z b H U w C n f q z G 5 V y E q A m 1 J i H 2 w H 1 n 6 D z 0 d H U j S E U 7 R O S 3 Q L + o i l h Z s X L 2 m z y b M F r Y j Q V 8 O L i f U o B 9 J 5 a x 3 0 W n W 6 Q 9 S L q p m O z o 6 S s U y a X D j D B W N I q i 5 p g J O E t + n 6 R / 0 U q s r i 1 v Z 2 L 7 O s d 2 6 x R Z U t S 6 l Q 9 g s K Z Z + 1 N y 8 a U z 5 / 4 v m s V S L Y b Q S x 3 R T F 0 q 0 A u l E i U z C f i v / b 4 k U K i g x S S g / w 9 e l C O l Y G h m f f e 2 m W M e r F F A y W Y p j n 6 b A 8 a d l z 1 z G 6 t e p a M e I Y E p 1 W q y Q k K + P k H k 7 / d L u Z m D n T q S e f M b 8 T 0 e 5 f h v W N d a 5 q L x q V F g p M r T K C l T I G w V C 4 3 h v J 9 K b V i F D a 0 i j Z V c 2 G f G C 1 b 7 X a w 1 F u a 7 C L J 5 B f p c u w M x A E Y k s / b U J Q k D O h U X 2 5 A s v w l c K 0 i n V q P L M 8 2 h 6 6 1 2 E F y K 2 U r S N z 4 h s z A l V o + o Y Y i M P P x Q l P n n / R R P x c V F Y 9 T k J M d S 0 q H r u P O J h i Y O y k o O f I h p q b O a 7 w A g U K j a T L M L 3 6 W g 6 H O B S h Y z 5 m U + Z o 6 / 2 X V s t d c I 2 2 / l L T b b A K b 8 a K b c s 9 S d / B p / O d e k X P s t J X I X s 7 3 4 d N U K v 8 d / 8 D a v F f g n J i t D f k J + h a r K C E r J A E q S 5 l C l B T y V V K o C i 7 G X h c C 0 7 x B V I 4 F X g f X P U / l Z P j / c z I Z o 3 P y p 0 U p w c w T v v H 8 M t 2 7 c h U S h Y 3 X a F k V s J k 1 u b c 5 i k 3 6 h 9 O 9 2 d L Y Q / D S v b l N c R r h M U d p 0 6 O Z u C d T n i c / 1 J o g y d + i e f m A p C u 1 T P j M b Q N k U I m p 9 E j V Z 7 M L 0 C 5 X Q B v S 0 h u g v h J U q q 7 M d Q r I g B I 2 P u R E T Y n a P g z T 7 f d B C t c b R n L 9 K 7 P o B / / z 0 W e J l P d j o H l b L S k u o D / Y h / 6 / t I + 3 V U f / P v G p P P p w r n L P v 6 W / C o r G o P 3 I 8 S I f 4 U X 0 / V C 2 j O J x E e 7 O d 4 p d G y J o N J C m d W P j f d k Y l / / P e R f u 4 F W r o 2 1 F U z n o o 5 L A 0 g j L e j / P q b a O d n 6 v f e 3 V h w n y X F D j R Q D U h I R V o 8 B / e f / + F / e v C C M J G 7 H W p L r d k U M z K B S 1 j 5 v g J p z 7 9 W 2 W n E k X v 1 R W R + 9 C M L Q 8 a p 4 b V I p t w u W Z U 5 K 2 X + j B p H G J R 4 m z 6 D k k x v u Q k e r d d H W t y 1 D W K E O s t U G k p F E V M 7 2 g q y 4 0 Y E X h W J t 3 Y j z O Z R v + 1 m K s 9 F 4 K c Y x N d 3 e d G H d O k v p W Q V 6 f T K O s p q q v a D L F p j a 0 s e z f y 9 8 / G f o P 3 R x 5 G 5 9 x 7 E W + j T q r 8 K Z P D z C 9 u t j I / U q W P Y 9 p c P Y X T P P p z s 6 s W h g w d w 4 s R p n D p x z M L Z g / 0 D O H N K d e K H c f T I U S s 5 p n 1 l 6 Q y 1 s W o W L g x C S b O Z d i M o K 0 e o D W s d k L + 1 e e A I Y J A W a p h Q r y M f I l M J 0 P L W k 2 h 7 9 M d o 6 8 4 g d 9 1 q l G k N x 6 k 8 p y k 8 4 0 X H z v A a 4 8 / z M w 4 m + D 6 R I T L x C K 1 p l T f m X N N a a L r V N f G f I r S W q S 8 I p 3 a Q B + Q 7 a h y 0 T u U R C m s B X v 5 N d P o 0 + 3 + m 8 f k F P m G F P m O G 8 D i h s 3 e l w N b 2 6 T B 6 O 6 v 5 + F g K h f Y k S k f H k O 7 m O B C i J 1 U E k / e d u e N 2 Z L 7 3 Q 3 j k T 1 u n J M K R h X J T h L a 0 Y h f Q w S x N q B T 4 1 / 8 M 2 V 3 k h 7 4 + 2 z c V V k Y u X t h V a D j 1 n R / A e / 5 F n L p u i + 0 r + V i I A 6 I q p S 4 H I q n N b S + / i v D Q U U x u 2 E T M L U a f / d w c O Q H C t g K w b T t i 1 E C L p f s s i x Y I V C M 2 K V r 4 4 A V E o d d i r m 2 D U D J q M o v 6 7 d c h v O c + O s + X 1 / A 6 g I 0 P J S / Q u e 0 f h K O F Z / k u V 1 A K 7 i A / R y j o 7 9 j W 2 E d 1 B b K z f 2 d o v Y Z p h f J N G G o p m F / Y 2 9 t t + 4 V 0 h O k a w l D t R h b 0 F W x e s 3 q V 7 U u L K / q q J Y l Z g V I 4 P q a s D k J O Z 2 g U M 9 U 0 Y Z m H a i 6 O I v t / d s L h e z F 0 D x z B m n e e R X Z q D P V m + m L a B M 3 7 h V s 3 I d 7 R g k I 6 Q n N G x R 8 b P 7 M c H s G u b g p g d 1 N o 7 6 s S 2 c K F X V F E w Y k N j 9 g 6 o R a L Q 1 r 1 8 n e + h 6 Z H n 7 D M j E p L M 9 K / 9 4 d I v v E 2 m V Y p a b S Q 9 L N s b Y 2 W f r 4 F 1 5 4 9 H d W j T H v t S l b F 3 6 g p a 4 G g 1 r y H 0 W q c C s J F 7 Q w t Z U 8 e 7 s 0 7 D F L H 5 B / R P d C h d G E P o S a F U Q J l Z 3 M t Q j o d 3 y P 8 d w g l w w 0 b 2 N k M P 7 9 w x y 5 N m L d z N 2 I T 4 z h P y 9 A s S C M m + K g M T V J m s J I g d T C y F l n r T S 2 Y v u M B J C n Z S r C 1 D I t Z / r Z i 7 f S x B E 0 + M h F O h L V J Q t x G / e 2 A z D h F B l f x + B w n Q 1 V r B I k E N 5 d C d h A c R 8 x q / V 3 m O 4 2 D l e l f F M e Q + d o f m B a t / s 1 f R j A P L i w k Z V + w c Y Q 1 V w 4 0 a L J q 1 Z o F Q 9 w Y f V A 6 / X l C y 4 a j z D / q f 2 Z p 5 l 7 r x Y d T r J x G 2 9 K t y C 4 / l 5 Q C f f M d B W h R 7 l q J g c / 9 I t w N v S h Q f / h 8 U 1 O f c i M k X n 8 D C Z 2 V u 2 I V J n / 2 7 y G 5 X u 1 s 3 H J p 1 G h D V C O T K g P G D j p v U J 3 C r G 0 p K c J f n b u r R d 7 a K 6 8 h r z U i W g a / q w s e r a w y 3 o O D R 5 A u l z B F I c u Q l 1 x a 8 e p / / + s I V q 0 0 B V i i g m g i T E / w b / 7 N N 6 N 2 z x 2 I j Z 8 3 g Y k y 9 N + p r M 6 U M i i O B m i N + 8 h 0 p H i l U S 9 z P G m h c v R t q z / / c 6 j R K j m 1 Y T j Z y 8 + Z X y 2 h V B 2 H F / C + F Y + 6 I q C F + u o / e 1 C n s p 0 5 2 2 9 Y M L F u D U J q 5 Q x N p 7 Y Q K L z r t 7 a y r f P g j S a M D K k h u s j 3 I l M o 9 K s a A b Z N Y p 5 G t q 0 H a 9 f Y D l I d x h V u 2 Q g v l 6 b c k B E G + Z 1 x a r 5 c y u C f V S H l 3 R s b 5 j 4 q s Z 2 q I K s J Z F s V f h 8 t V n B m n P D A J 2 N W I z S p k O c S / S v T 7 D q 4 Q O 2 7 z B q Z W S j i P h 3 2 p W x l l T k O l U O 3 w D e 4 i D R W W u O Y P 5 4 L q E I f Z J Q w q l r z k f R C Z P O 0 Q B d q e 9 u P J R D b R m G 3 9 b 3 A o c N f w k S 2 F Z N b q a l p H b O b V q B Q 8 K x m Q o J 8 r 9 N 7 d G 9 Z D / m U y q C v d X P u W v W H 2 V t e h Z R x I 5 Q g 6 2 T j p j G c t 2 A f 0 j 8 K B w a R 1 A J / p Y z g t l v h U U D K O v x g 3 0 F k 3 n o L 9 S 9 + H j 5 5 x y c E d m g d 6 k Q I C S 2 5 s E 3 i H a E I Y m r L e o g 1 N a O u B G P x M o U 1 8 5 N n 4 e 0 / b F t P P C K k / P A 5 W q E O x I m C Z o Y n 4 Z c C T A 6 e Q M c L L 8 O l 4 P n X b 4 N P 6 + s E 7 P O C I j h S X B X 2 p Y F y P M w M V l A c L N u y A F k L 7 m / 8 x t 9 5 c C e t 0 v F j J 2 2 f h 1 a 3 t f o 9 8 / 4 e d L 3 0 M k 5 R O M 7 Q Z 8 g q d E t t K G F y t e H u R 4 + g R O a P 0 U G f 8 2 9 k h W y 3 6 z v v N R J J a X 0 u I s 2 M B E a L i / q u S y j o U U s + + w y 8 l 1 / B U P c m p B I Z W h M x J C 2 U Z U o 0 7 n 3 t x G d q I i 0 3 M E H B a Q R C R m f i x P l p D g T Q 0 6 T 1 r S V z J L v B P l i Z Z 2 n p S 9 v X g H x 0 0 K n m l R y r E m J y Z i 8 U U 1 Q D 9 B H R E i W h F h D h T S t w A e T c Y i N q N a f k a N k 0 9 l Z Y Z I E i W 0 g x Q k W H M D S c 9 j E z l Y B / k t Y h S 4 T w u U 8 g u a o b y b Q W q m c / P I + U 2 S 1 F G 6 x f j 8 D n s 5 u W L l C w L f r K 1 I 8 3 h M m i j B 9 + W X X x V D r a L V H o O h s 7 j a 0 P Y + N I K K V n a s p K V y t N K a A f 6 h 8 + h h w t l q f P t 7 Z Q W b U 2 / J 5 Z g Z o h 8 l C A Q Q d w B y d O I q 5 i N U V C Q P 6 U l Q M F s d L T i f i W P s R z D o p n y 4 S A A + g + v A d R R 5 u t h T p N T W S Z B u S T 8 K h 2 i p S x F O 9 0 d d r e i y Y a v m Z h d Q H Z z j T S q n p 0 3 3 3 3 P 3 j m T C N t Z H B o C E P D w 1 b k Y p x m e W D T J h z g x E 9 S O 2 m r u R x p G w A V b n z h F V T 6 V s F Z x W t 2 A h X i d e m k R e P j l g 7 j L B Y F W 4 T c f l r H a g X h X T f B i + K 2 z u E k J Q A S q A 8 1 2 T U R u U P V Z x v F 9 h s w z a P w l M m h E + U U 0 v E q 2 n P S y E s X K G u T 1 J G 2 U c x t O 5 9 H D Y E i k 6 Y I x Q j 3 V F 1 H a U t z W Q r e e + 8 j 9 U d / a t j f Q s O X I T + U o 6 8 J j G G K P z v y W q y M E I 9 V L P w 9 N z b E 7 U g + / h N C 6 v f o M 2 x o + H s L S M w U / 8 n T S D z 5 D O K v v I G J M I 6 x l g 5 0 v / g Y 8 s c P A Z / 7 J H X c F c a A j G r J s O S T Q F W e C k s X K J U 0 1 s k o Z h V N A S 3 4 o u a I F i G 6 b r N F R D O q / S 4 h 4 8 8 s 3 Y T 6 L / 2 8 b T 7 U 5 3 S q v X P g I N K E d C G h Y P X X f g X l 7 V u B H z 1 K S / a u b d + n + K K F 8 N R V n 8 s U l u Z m j P B + K f p X G r G 3 q B g + I G y s n j y J g v I v 8 y 7 q g y 4 6 j u 9 C j H x u + 7 r 4 + b q i w w m 2 K 4 w w N D i C k e E x y k D W j h e N x + I o D / F + W j d L + z T 2 A T K p j N y l 8 5 G c 3 A v Q j T 8 b 2 Q j S 5 C G m p 4 u 0 W K O W Y a A z n R L C A Y R 7 c x n X F 2 l D a V 7 i Y P s p 5 p m 7 5 z L I a j + 8 9 C Y 7 U 0 R 0 z 2 1 w O r v 4 j I X 3 m f t 9 T s 1 f h f i x s E q n N 9 H K e 7 l k V B / H z 5 d t n W Z 1 W 4 l O d A f v u M y 2 c m w u H K y t g M c 8 k g + l u 1 n h R b 7 Q c I j m h s N 7 / S 3 6 I 4 + h + g s / 1 6 h L R w g j 5 1 p j S Q S M I g W o S t Q 7 U 3 F o s S N 0 5 p T a N a / X s 1 W P l B d n n a O F 8 r T F h G i i / u l P N p x 0 3 V P z R M 2 s U t j x V 1 8 3 C x Y Q 0 p R 6 V s F d 1 w m P c N 7 r P 2 / h 4 P q 9 d z V u f j W i H q m d C 5 B Y S d Z c 4 p A F p R E M j d f M o u r s L / m s U s I S H p H W K R X 9 n C J 8 i 3 3 7 e 1 h 1 6 h S m v / g 5 g 4 J N y p i g Q C W 1 2 5 h 9 8 j l e E q R A m R d 8 z 2 X / a t q 9 + 8 1 v I 0 u B q f 7 i z 6 N I 1 N T 0 J 9 + k Q E 2 a I i h u W I u 3 0 x n c 9 s r r K P D z R + 6 5 C y N n z + F O w v G R X / k 1 J O 6 + m Y i U g v z 1 v 6 B 7 0 w 7 8 9 c 8 h R l 6 f H K f g F t a h V q 7 j K B G c t r k r O j 1 G i K n T T p r j T a j G a v S j y u x P z I 7 + u W p N C Z k 5 O f I c A h u E i 3 y m a 6 Q Z C o 3 2 3 p h l M 4 a L 7 P h R O 7 C K 5 j j 5 j b 9 A S E u p I 1 + K f + 0 L i F O L K E H Z O J M a T r 7 e h U a T a Y y p Z D E W C J j u 6 9 T r i I 2 N o R r U E L Z 3 I Z 5 u Q U S h m l G 0 K I q h K a N q Q f q w f c G + Z 9 w r 0 v q H Q r X S z I W C P X c + y T e z E L Q s 3 z z o N 1 + g + A i M F 2 U V 1 V U B B f 6 9 H s K n H 6 c 0 m e b X X 0 L y 6 B E U f + W X U e 7 s w Q Q t k d q T i k c q L m W L l A u H 3 A T K o c b 9 3 T + 0 z P i K 6 i r Q c s y n + D P P W / U i H W W j z Z M c i Y a m X r c d M 5 / 9 P F Y N f 4 D 0 Q z 8 m F F 2 N y t / 5 W 2 z c g o d c j q 5 B o G r T A 9 i 5 9 4 w d f K d t 4 0 l q f 0 U j V Q 6 s s Q 0 o w I a N 6 2 2 B + 0 Z C u r 0 U o s n u b r T x v T W 0 U D 3 H j p n g a C d 0 7 Z d / w T L G p 5 R N Q a E p q D b k 7 / x T R N r 8 y P l T U G e K z + j 8 / T + y c g B a u K 3 d c x N q L W 2 I v 7 E L K V q 9 y r a t K N O 3 a u d 3 T 9 7 3 J b P O 7 a 0 e y m N V j O 2 b Q N v 2 J s u U C E o D c L M r b P H 9 B K G x U t v k M m g 9 V I c 2 j L D 9 M c 5 P C + + t L I w S P 3 f V / V A S I B V c / 7 i E S f T q q 2 + a o E 5 w U M a s Y G E V + w 8 c s m q c V V o 4 n Y i X o L Z N H j r C v 5 U R E s K 4 n d 1 E O H J m t Z H L t w K a i W S a f 2 / 4 R t T R 5 g + R u / l 7 C u c G x 1 D z C b v O D i H 7 4 y d p 3 g f g b 1 4 J L 5 6 A I s d E Y + C Y Q Z V r L I w 8 P Q n v / X 2 N 4 y l p k c 3 C l i p I f / 0 b q H B i r C 6 7 L P I 8 M h 9 P o V K D X w 2 B k h C r i L 3 G y t K w + J 6 g m 4 b u 3 N A o z p w b R i E X R y I V w / D g M F I c A 9 / n W P R t x A z 7 0 J q u 0 2 I q 5 B x D 8 n J G f n b H r n u a z n W e v o 2 2 p E t 7 k i F 1 N l O R c 5 X 7 7 g 8 Q p x M u 3 y q i V R p / 4 A s Y v O c z d m J 5 p z s D Z H h z Q p e Q s F 4 a f 8 n E D g X T y 4 N 8 x e I 0 y t U Q W Q q U D j 6 X A F n 5 N 1 p S V T T S c Z t K K 9 M i d 4 b v j 1 G A 0 u y X c h 0 L x 4 + j d W L C h E W Z 8 P U H P m G 7 b D U w W p e K n z p j / G L 1 K P h 3 v R 8 F P n z 6 T 2 k d 4 E Z o 6 O 0 9 h F h X D 8 b p h m T f f g d J C l J G 9 2 x u s g P c h p t X o i 3 P O e I z a p M l 1 K Y C V G l R K 6 O T q E 4 4 q E 5 W 4 V B 3 J u o J t C a b k f G T S P p x t N F C r b u + E 7 0 9 b R S q N N q a c 1 c X q I t o T o O L F p 3 p q 5 P M / N 6 9 + z E + N m F 7 X S Y p G P q p P S 1 K q Z e D e p 7 m s 2 v z O n g 0 4 d k P D q A 2 O m F O Y t D W Z k 5 h p R r g 5 O l + F E s 1 D A 6 P Y J h a e H x i C m f P D d p m N G 2 C / I A D G q f w j P U P 0 X m t 4 J Q m 8 P Z b a B k J h 9 T 2 B Z f D + + i c W u / d 9 + C R E b V u F K 5 Z Z c m l 9 r N H F Y Z i 2 L N n v x l F V Z u V I j h 6 / J T 5 M 8 q 2 V q a C Y M v 0 W N G s r b Y + 6 P Y S D F 2 n j h 3 B y N A Z g y u H D h 1 i f 8 9 i O A o w Q O Y Z p 6 W b G B 3 E u X P n r F a g 9 h H N U Y y T H + d z x c C 2 A 9 h 8 t z j C 9 R t s 9 6 3 S Z l T Y 0 2 o + E M Z U t 1 2 P 7 A s v w q f V m r r 5 V o x v v x 0 j 2 2 9 G P u + h + 9 v f g E v L F W x c A 3 / 7 N k Q 9 O j P 4 Y p J S k N I S g 8 8 p E b 1 W f T y l 7 y h J d j k C V S l N o 6 W 9 A 0 0 F 7 S n q t r O a V V e v p 6 c T K z i u E q Z 8 v n H s b P j 8 i 9 h + + A g 6 Z 6 b R T s H I 0 j 9 y r t t i 0 U V V n Q p 2 b C d n x 6 1 d d U I 7 F Y 7 R 4 Q j h b L l p t T 3 O f p / h Z z o + 2 G u 7 p o N 1 f a i s 6 U P 8 z D l k + H m r B c j 3 6 5 + 8 H x P b b q K v m 0 I + r a h t i A T 9 I Y 8 K 3 E t r O a W E E i 1 Q l P K R o 7 C 0 t D U h V a A w Z a l A B Y j q E d o 3 F N g W L T 7 X k N V W j s U E y r I l P t i D c j x u 9 c f N M r G h y R / 8 C L H 3 d m O a n U v M B i i W S 1 r U U 0 H C l S t 7 s Y q X B r i d k G 4 t L Y D l x L E z Q l Y d 6 z j R T c 3 E z b Q k d E J V p U b 1 + L J P P I l x N u c 4 h V D l m 0 o 0 u x n + v U o T f p S v s 9 R e u r e g h a B q n F C t T u 2 1 t 1 T C t u v W 2 s q 3 L S o u v F I U o L 5 V 0 M 5 R C y S s 7 k L Y 3 Y 5 o w y b E C D + 0 g 1 T q 5 P D h Y 5 i g k A m 2 y s q e 0 o o 9 H Z 9 3 3 9 1 l / Z s 5 c Q r 5 f Q e Q 5 w T E W h t l t e Z I K U Y 9 Z K B h w l k l 8 u r g 4 z Q V h Z N J 2 b 2 F z w U p V q 9 W o I c a k 0 y t m u G J F 1 + 1 k 9 e 1 2 G g n Z 0 i g 5 O B r c V n Z A P K T 6 C N 5 f G 6 4 Y S P 2 8 7 0 p r a c Q M p f u u h d T a z b z W U k 0 p R o Q O O z t Q d D b a X 1 e L P S v E / l P 0 f q p b 1 J K E q 5 T p 8 7 i 2 P G T x r D a D x V T 7 t 4 V U I t 9 j p Y g v v 8 g n D b 6 3 k 0 t b G q j d L G U h Q R C 3 9 f r u Z J w 9 v 6 K H q s h I n 7 L K G X q z j t o f T g v h H S q 8 W e B k d l n B r x H 7 D 2 O z / i 4 R V E F 7 4 L K h A V B f N d H m u 5 D t K o L t f t v R j F P o X n i e X h U 4 N q N 7 N N a a k 1 g N J V D U 7 s 2 k 9 C f U 5 i c p k i 5 f h 6 R g u f q 6 B / t C K h r 3 d a E L U 5 0 E e N X f V o x b W X x m j g H E e X E y R h C W l S g E t Q S 3 j P E s V p Z Z y P N 1 2 E H V U t A J r R E x z A x L w 1 j O a R 7 a Q V f E U N p c a X j K N i h q 0 A N Z Y U K q W n c 8 R E k a D E i M e w N O x D Q k Y 4 m C Q n e e A W 5 Q 4 e x Q k V H P v c Z b G h r w e p 3 3 0 U z G a i N z v W m m 2 + A E l 8 l t D o 7 S S W f v W w a n R z w Q o q + j f k 7 i z A B J 0 e V Y i 2 8 r a q v g p j F S b h v v 4 p a c Z w T w O 8 E Z Q w c O 0 v H d g r J D D V g Z x N W d e t 0 v B r G J w l R a Y Y y F O z N u 2 j l O t u o U S / e G a y + q Y / a + b m R z 1 B m g 7 S z l I m 0 t n 5 f Q Y b S q r 7 q 5 b l k y M T j T 8 F l f 8 O 1 a y 3 6 Z L 7 C r E D F y o Q i Y + P G j A 6 F Q K d d R F / 5 C l 7 Z v x + n K F T x r V u R 6 e 5 j u 4 j z s 7 w n 7 6 t i L w a P b I G J A r G I Q C n P c t + + / W b t J R i H D h 2 1 3 b H j Z F w J w t F T R z F M Z p V C N N 5 Y h J S 7 G H / 4 M a Q o 6 M G O z U B L B 9 u 5 + G f n k 0 M F r v r m s r x q a 5 3 Q P / X d h 5 D k f X R k a a T g j U h 9 5 r O r 2 v f G y 9 + 8 A U F C S y 0 c 8 k Q T 0 r l m V F 9 7 G 9 n T A 1 S U / N v a j S g T x W R P n I R P p T t O H s 6 8 u x s z q X a k t C a a y l C e K D B V z n O S y l B n O P s V v l x J n s m g o g N 9 5 U 5 U J + D X H E y d r K L S T 1 g 4 6 K N 0 r o r i m Q p K Z 6 u X g X x k d q V 1 x G + 4 n n C m k f X s k 1 G m P / k J O J 9 6 A A l q 8 E W Z c j 4 J F 8 k f 4 s c u p 8 V E C / 8 m z W y T V C 3 C I Y S r d f e g / q u / D G f z e j h r q V m 1 a / b o c Q v R y 2 S n y S T x Y y e Q p d b P 3 3 e X l Z g S K S t 9 L k d Q G e g F C m z 6 a 3 + K g F q 8 u H Y 1 t Q 0 h G a 2 Y 4 F R E L a w i 9 x a h l H N P p u E X y a w z S H / j e 7 b w h 9 U c 9 O Z O r C W k 6 / v x Y 8 h 2 d C F / 6 + 3 I F N r R y T Z u 3 b o Z q 6 h J O 1 b R s l I w / b a V Q D u x v v G Q 7 E 8 j u K D e a s 1 L k S 6 P 7 U s K v v C n 2 q u 2 z m X T 6 w B s n c s b U u D k h N e / 9 D k K w i w 8 4 0 S 7 w 2 N k t B 8 i 8 d g T p p n r n 7 g X k z t 2 w C c k 7 O t b j S 3 b t h O i 0 M J G N b Q Q p l x Y Z 9 P Y 6 g p 1 C M M C g a L w K G J Y p P U t U 1 g 3 b l i P l R T + D M e q j X P e z v t V C N l X d 6 9 G l c p l t a o H z / Z t s U v V Y J 1 K k d B y L Q W B 7 9 R o H f i 9 D 0 s s l O x n q N I L v H S G V 3 C e 6 G h 0 A P W w D P + l V 9 H y v Y f h U W n Q f G F 0 6 C y a a a 3 9 v E t 0 Q P 4 Y O c u p 8 h G s 6 k B Q o O K y 7 B q i G m 1 r 4 U j H 5 D / x e w H 9 R I e K q s K + e N r h T Y u b V P 1 0 I i K P w j 7 g t M J F F f 6 3 v 4 f m Z 1 9 E Q E Q S 0 a 9 U 8 M d J t c J z 0 v S 7 V U O d 1 i h O v z M o Y v p U E T 1 3 r 0 D z 5 g K a 1 u e R W U P / a k P L 4 g J l p 6 u r + o v g l z I m t C 3 7 + A m z T M l Z h / B q J K g S f 3 s n J m i B 7 D v z S e N 9 l V v Q i t L E X 4 / Y D T c Y o x l J 2 6 e S B n G C p l b C n + v g K V W H 0 E 7 V S L X F 4 b K F Q 8 g s 8 T f e R J A v I N i y m R o p a Q y b e O x J R B z Y 1 N d + r 1 H A R e W 3 i K l F E t r 4 6 2 8 g O T C A + M n T l v A K j o 0 i i q r B r a T Z h a S F 1 f o q W j m H F r x O C E E c b p k V s 5 c i g 5 H S f + g z G V N f u I g X t E l N W S J a h C 6 R w a o V O u H 3 o H 7 7 z W R I 9 V P p S V X Q Z C L 1 l 9 + H d + g Y + 7 I e / q a 1 C A j / n G K M z v 4 I R m b K 0 E n l r q s M 8 4 x l s f O m F 1 + 6 j 5 h O c J e 6 L w r l R 5 5 H 4 u X X k E Q W 3 X 2 b 0 a z E 0 C i B 5 r Q O d M u j M 9 + O 1 R 3 0 J / n 9 v j X 0 H c i E 8 / s 2 / 4 q F / N s a K s P b b k C s f R 3 H o R F Q c l J t h h I a V 6 P M g s P X u g g l U H 7 4 K b Q 8 / g K i 1 R v g 5 J u t T U 6 5 b A q j V m h B h s J e X U 3 l + u Z u Z B 9 6 E o k 3 d s M d 1 c F w X R Q q 3 S c L n w K Y J P R 2 N q 7 n 9 + 5 r l H 0 m a f / b 5 E Z a K l r f J g W 8 b q b / 1 M Z n K K H B T 6 O J c L F G h T F A V 6 O a p T 9 X m 0 G x 6 m B 6 6 D z K u / b Q X y e M 9 p K Y K V H p D N d R b + F c u t o 9 n K R S 1 E 4 C s u j V g h J a a 4 p U S Y a N i x O W L A w d L 0 p i 3 l f f h E u h m i T s S S l b e 1 Y I l b 6 i 4 i F 1 D p J K S F m q 0 W I k J u N k 2 4 T P J 9 M 4 G x F u 2 4 Y Y 5 y 4 k I 6 g W d a C k U l o h Q S U J n H D y R U m 1 f L 6 / m p Z 1 x y 3 E v Y 2 q s K p n E G p h T 4 u u J C X C W o F 4 P k N k A s S + S M G 4 A 0 N m q W u f f g D + f f f A o W + m Q i w 2 i r J q c / 3 j 5 5 U 0 G T 9 6 B H 6 6 0 3 a Z 6 i i U + V c j a 0 A X J 0 E R Q l k J 9 d M u j S / 7 J D + O C M F O w Z i 9 t 0 h b N 8 j 6 c K h x F J 3 T q R 1 + t h 1 h h T q W 7 Z h J t B C e Z N G e p W X K J / h J K h s J 6 2 J X Q 5 I Q j P G Z d Q r X u X N I v P o K Y t T 4 0 Y Y V h F + 0 8 C p h n K G v k 6 F / k 2 n 8 n t F u a j r g C / u 1 6 B W f V X C 0 H o 2 k 3 I a y W o z E I y E R Q 1 q 7 u 6 n Q o 9 t u h U 8 f 2 7 I 0 r t t q i E n K U L U y X M J S R S 8 F d T 3 O T a x a Q r B u H Z H G G O p U C o U f P Q L n z B k K N v 1 G + t s Q T x B u u 0 p d 0 o I v 7 z l F 3 1 X u T a H / r J 2 F l S b K m S A P n e Y 4 H i T c H j t 6 B r U D R z C z Z y + 2 v / o a T k 5 O 4 g S t 3 9 j w O G q J G s 7 2 D 3 L q 6 Z u K j x 3 y G x X G V Q W K o t e I n h C 7 L 0 m Y R B w Y F Q A R g 3 r r 1 k J H R M 6 R e 7 b f T s d T o Y w a c X J K s O D U a V R p Y a w e w B x J o G J s 5 D y B U i a x m N p 7 b z f Q 0 4 l Y C y e L 2 t j Z d 9 S 2 2 c d y G S R U L v i V V z H T 3 I y 4 o O k 8 C r 0 6 Y t S y x q C a P P o S N k E c a F k 3 K 5 A / K 0 w i q z 1 H Y T O f i t h d f d L p I c p E c E + e Q v K H P 7 b N a T r p o y E I J L Z D 5 Y W T z z 6 H 2 q Y d t J i 0 H H Y 2 8 Y d C I c b 5 8 J J j r 0 s T Q u g 3 e B 7 e K Q p q I k 3 o n W f / i d v n X S Y E T g L F 7 l 6 2 j W 2 f o N R P l 1 D h c 4 q 0 A s r 4 6 G h y k E 1 5 q N U C W y a o 8 q f K w L k e B U z p P 3 o W P 6 s M E r 3 2 x 2 K N P U 9 0 3 K M 1 H B P 5 f u y j m q x q S 7 Y v i 0 y j + b c 2 L 5 E N L q I l C J S o P D 2 D / P t 7 T N n Z 1 h W 2 J V Q 0 U o q F c 6 O c U C s T x j G v q Z o U 2 x c n i g q 6 2 1 C i r 5 x 8 + i V k D x + F Q 1 6 R I K m c m 8 6 u c k + e t J N B 5 K P p G N r 6 6 t W 2 e K u D 4 B w i q P r q X m T + 7 J s o 1 K r I 3 3 k b S k Q 9 m b 1 7 c B u R S Z K C 5 6 m 8 W V M v P P q 5 L Z 2 t a O t q Q 3 N L k 2 V O a A 0 K j j Z O F p c g U E s k h Z 0 d H U w t S W W n 6 X 2 b q Z 0 v T E Y c J E s S v Y 5 w j Y 1 J v v q G J e H O k F n d l h Z q t F m G X k y g a I 4 T r 7 x u 9 R V 0 i o Y s p 3 t + k L 7 E d 1 E d H E F A v y W 5 9 3 1 4 + / a h S G F N L I B k l 6 T j i 2 N 0 L X w 9 n / Q e + y D L p X J g c 1 s F F H p V P U A x n x 3 a d e E + / E 9 h W Q p p e P 1 m 8 h C Z g J Z U + 8 L 0 t y u R S n 6 p h r l C 4 F p r m b + Z 7 Q L R s g x x r A c H x w l V 6 N 8 + 9 x R S u 9 7 G e T L 7 y a l x + O V x Y v 7 I t t g P U D g d C t E A x 6 Z W D / m 9 U Y y O T d p h A h G l Q s K m z J F A h X J b K C w Z C h g t r H v q j K 3 5 a E N f + g / + 2 J K d L b 9 O j H y t t E S B k u W R z x S c O m X h c B 3 8 X Z c Q U D B k + X V o g t p m c 6 D 2 U C l q O 3 y 4 V j 5 r E 5 y p K h L n + q E C / 0 b 0 5 R U t t b C 7 q k N x L u v s e 9 3 1 E G / O 0 / 9 a Y d b Q 4 X 1 n u g j 9 b 7 z O j q n t a C 2 g i 3 N I 9 U O U R k X H M W h O R 2 j b s Q I t H R n b J N n M K 0 N l q X J i W r K n a l o C 5 O M A a z V 7 T q N e j r x 3 3 o X 3 o 0 d B N 5 O M 0 A u X G n 3 R z 1 N g V G x E u V s e L Z O O r B R O T h 8 8 j F H 6 Q y l a A 6 N F B M r g 3 u o + K + 4 Y d n e S G c g E 1 G j x n e + h p h o O 2 7 e i 3 r w e 0 X 2 3 w l v f 1 x j w e W R b B x Y e o b k U U j 9 0 L 1 n Q 2 T 7 Z y X z r + S w J 0 w J o K Z h m J X 1 l n V J 0 o I u 0 n i m 2 d S 4 w s B j J U f 7 O 9 y y y Z 5 a R D L y o Q N H P O k W t m Q j S Z A o K 1 4 v P o a t a x n n 6 D + f I s C d p O V W 5 5 6 W X X u F w x S n X O c 5 I D P V a H e d H R q H q q i d P n L T F V E V Z 7 Z a q 1 p R X + z S P O + 0 E R l l d y z O k L 6 b D E 6 w t S 0 U o i 9 E S B U o J 1 Z b o q p M k 2 U Y F X C o c 0 + z v f R 3 x D / Z a k C a U H 0 u y Q w n 4 W g g i 6 C I a y d H q b r v R 0 r n G O Z 7 Z M 2 f t c 5 o 3 n b W s u o k S t F A C I L e E f q k U v k q s 1 e k 6 + L l m J M Y I I Z 9 7 G f H 3 i I S G R l G m l W s 5 f A S J 8 U l C X r o g N 9 J l 6 O z j 9 + g G J K n Q P U L 3 o A R H l a j c q 5 y x q 4 e e P H k G O 3 l z M Y p y r m r V u u X 3 6 W B q r X q f o d a w Y 0 L P D S B H D J q l d i 0 S e j k q 7 H 4 5 / 2 i W K R u r 2 P v J k J y o N B l k x 3 Z 4 g l 2 i x Q R K 3 5 P m p O a 4 M L m y a P R n v L W r 4 a x b h S C a w d h Q h W a d 7 y 1 w x h V R u t y G s W U T 2 + L R u U 3 8 4 E e 2 U t + o N c B n 8 F E G j d V 3 t Z c v F e n U s a F W + 3 0 x 4 p d U P k z H i P o c g + r f + d v G J H P j J L J 1 H f 6 r V Q O k n R w m q y o 2 0 o L h H i q O B + 5 F m p 9 X 5 o H q 1 + m n l g 4 2 b F i L L q I E Z Z V o 5 7 D O 0 7 L t 9 h w X V X 2 a U 3 g m U L O r C f I 7 t X i s 9 S 5 L 3 i V s v 5 I w h V r X o t 9 q g a M r C d w S B c o a I c X Z 1 Y l p t Y P 3 T l H I H A r / G J 8 V D Q 0 h / f i T 8 L T g T q T j k / d i 3 / 4 + 0 q / r k D w H U U e n R a g V 7 V X v A i o E f V a n V y Z e o K C o K u 4 t N 1 m V X z M S 9 i m b A p w + N Y 7 k c 4 8 j f u g E 3 l l 5 M w 6 0 b M A H k y 6 2 l g d R W U F / l Z / J v L 8 f 4 Y Z N N k b S Q O J P C 6 w k 5 S t f 5 c A 1 b T d W l S L V Q l A m g x Y z B 2 i G V d h Q v y t p V t W I h m l h B t i i N d S q M f p G h l X V o S s N M E k T p k q r 9 f v v R f 3 z P 2 N 7 Y G L U o q C T G R K T 6 i S L i w R q M Z L F W 9 V r k 6 6 8 t u x / + B p y H 7 y L 6 W 3 r k H B r c E 6 f Q D A y y J F g x 6 V N r j a h y y C d A 6 W q s l a a W L i c f V f x G T m o 8 y l G i V L N Q i t g s j C j m 0 r K S j e T I c R M 1 b / x S 3 Y v v b a T B r V P T T l p y Q y F M k R Q I q T J x 9 H S 1 Y N S l E X f q g 6 0 t + S Q J c M p g b m V u F 5 Z B 6 s 4 J k 1 U N F o s b S O D t b Y 2 2 5 q f s h X 0 u S Q F L E a F K J 8 2 N k S n v V c F R g l v i B z M Z 5 T S W g K V 6 N N G 3 / 8 h e Y R a f 0 4 Z L k Z L F S i S h C B 2 i F a B 6 K X 5 k c d t 1 3 b 9 9 l t R 2 X f A s h + 0 i 0 H 7 6 k L 5 V + Q x 9 8 V X k D h 6 g h b s g P V J S k C n V 8 r S + e R d J c k K t q p + u i y U Q x 6 O O i l 4 V O J K M V O t y b F i D P F 6 C Y U D e 5 A t l 1 C 7 9 T b E u n t w Y M B H 4 g u f Q u F z d y L i v V P k + 4 B I a O 5 M K a 3 Z g X L h T l H A y Y t X F C h J s F b u t V K u h U c t O O q 0 u J x N m E p 1 d V p p L t X a a + v o Q J O V I V 6 P h D R C / 4 A V M 7 l s F E 9 E G G U T J + g h 4 a N A q F A 9 n n o a V T p + L j t 0 V Y G a R 4 r K x d 9 + h 5 2 b R r T p e m r l D J K P 8 F 6 H T 8 G 5 / W 4 y 9 D w m 4 W d n l d O 1 E y c r Z L + V x C t n 2 X I e p b U 4 Z n M k y 6 K M j n q F i o Z M Z Y d m z F M 0 K r 2 s X b M O l Z M S P 6 0 K z + y Y K T c v + a 3 v U M l M o r Z m i 2 n T W D Z A M Y i h R N 9 M i / T a Z r 4 c 0 j q X S r H F R k e s w K h 8 t s S R f a g / c L 8 J 1 H J J y y r Z 4 S E r g 2 1 B n T l a O L 7 L E K j a 6 B h y v / 9 1 p N l / + T 8 6 v t R O z G f b n W I R D v m q e s v N d s C b a w i F / i p 9 L H n f 0 2 y D S 8 b 3 q J g j Q t V Y 3 0 q U O a Y O x 9 m s m r J h B g f t J E U t H M t X L V U 4 R y H R Y 2 X U a t w n y T 8 f x F f g e N F F M u X h l l t 7 k S u k U E 9 z 3 E I q T H 7 W + s p 5 V i W r 8 M 1 3 b P + V T l 6 8 q k A p K 1 x H L C q T o Y 1 S r 2 M X 5 3 5 X t o O K j O h 3 V W I l N 8 E d G C A T P w H v 3 Z 2 Y U k C C g n h F o V p I 2 g M l / 2 h V N 2 L 0 B Z Y j U H q + M s S 1 Z h O s 3 Y y A 8 M 6 h 8 G M d n U 5 C o T l I Y l C T A z d C 5 3 W M z 1 N f x P g i / d R L a R 7 J h a q U i j m M P + Y J i s g K c 3 B g 5 9 c W X y h M y j F 0 F V m j M o p o n Y I T x 5 H i G E G F G j X J b + + k w 3 3 Q C l i q 4 o + d W E j 4 r D W x K M P 7 x w u o d 7 D t v b S A G R f j 9 M d c P q M l F 4 e W p p Z K i p o J o u o g N g v 3 s 2 3 x 9 9 5 X + g Y q O + 5 C t H H V E g Q q Z n U S l X o l 3 0 x j 4 w h l r F q N 0 1 Q k O h p H / Y + N j p t i 0 w F v O t H C x n 0 Z A q V Z c r U b Q E E T K i 0 t N u s s K I d W t 1 K r I v v 8 S 0 Q x R B 2 c x x i F I h S f 0 Y / W c s g w r V L 2 p V e R Y j 9 V K 8 K U E x W 3 d / Y s H L o r 1 V / 9 F d v M G K P 1 V i 0 I z a E K / U 8 U O R 4 j Z 9 C s W E C l g p G + j U i s X o E b b + x C N l a i o L 2 N 2 t G T S L 6 / F 6 n 9 B 4 i u a M l r A S b p S / n n z i M 2 M Q 1 n y 8 a r B y W W S 6 p U o z C 4 S w t V 5 O / R D T v M O V 4 S a T J o b u O E U b U k G Z B 4 W G H e J R O / H / X 0 w F / f R 6 e W g k S n s Z 5 q g d v Z 0 n B g N b H 8 j K B a 8 s m n c Z Q C t V f b r 8 k o R 4 4 e s 4 K U R 4 i 1 h 4 d H + P O o p d 4 c O 3 b C z n t V z W v V D V x y X 0 h i L h 3 / 7 z g U E g k U t W 2 O M C b 9 6 m s W 7 Y w T 5 r l 8 r o q C 1 H 7 m U w 3 m I 2 x M P v E k 3 P 2 H U O t c i / r a t f Q N u 1 H k O J w e p w W k b 6 n K Q x a h W y J p X U 4 + W l x b v C m 8 z v Q M g p t v s H U u H Q N a b V 0 H t y B / d f Y L l y G V Q 1 D d b 9 E Q Y f 4 p + t e n y d h n K W A H j 5 + 0 e o M z M y W c f + 1 1 r H z j b Q w R u k f b r 0 N c U b l l C F S F 3 0 2 f H 0 F w 5 2 0 o 3 3 S j W S C d 3 U w 4 B J d C r B r 4 O k 8 q c f I 0 / D t v h 0 + e y 7 x B y L y i B 8 G O 6 5 E 6 e h z x 8 + c J 6 9 o t a K S o c 9 T b i + C G 7 Y 0 k W i p B J S 6 E N A a K y H r 1 K i Z q v P + p E + j Y 8 7 4 t j e S / e D 9 S H S n K I t 0 e 8 k I L r X m K r k 5 C 8 E 5 Q m f 2 t j s 9 g + r o b E e / u w P R a H Q x H V P V x C 5 S i X 3 a E C z V / g h P m y i 8 i Y y 2 J O F g 6 l D n x 6 E 9 Q U d W j 9 Z R 4 H c y 8 H C I m j p T a T R 9 M W c T J 9 9 5 G 6 t v f a Z z x d P A A Z h S C p S Y N Z 6 Z R o s A O U I M d o 4 B p b 4 7 K p s k v F L R K c A K r Z C B l l M t P P E U l s X H j O r P Y S y V F R 2 d m K j h + 7 D h 2 7 9 6 N A w c P o k 0 Z 1 I S 5 k d Z W q D k V T f M p T L J 0 O l j A O X k K s e k S 6 o U e 8 w 2 d 7 h x m I g + 7 z 3 h I J 0 J 0 Z C c o o C p L v f R 2 S I D i T z 3 X 2 P 5 N V O F f v 5 0 + y G Z b W 9 R 6 U z B F R T 4 b 5 b s i 0 R f c S y v X T 2 W p p F m t n 0 1 N T V m G v Y I d y s F 8 / / 0 9 q O / d h 2 0 T E 1 Y N 2 C G D p 2 k F l i V Q T z + D P O G e T w F Q m Y U U l Z 8 g m o r z x 6 j U A o 5 d y L 8 F t 9 4 E 2 6 F L w S 2 8 + j p C + l U x C u E 0 E U 7 2 r X f t I I m A 6 M S q I 7 G f d h a v W F F K k f O r b S X e d x 9 C 7 s l n g U / c i X P D D p p q Z e B T d y O 2 f g 3 n 7 A M c o i / X r 3 G j 0 t s 3 N o o W 9 i s n o d b u X / L Q W F D G W D a B o d E h 1 C q T n L t l H F r 9 U U g B D m l 5 w S s l i f Z r E P g z I C Z t p o M n m d O O y P E 3 d y L + 7 j v I 3 H c b 4 j f d T I x 8 9 Q l Y S L b x j 5 o 8 R r j k v f k 2 E s 8 8 R 6 3 G S S c D j 3 3 h C 0 j d f Q d m S k W r l y e L I x 9 H S Z 8 a a 4 6 V / k + m n e M u n Q z R g H + X q 1 p 7 O R I k O n O 6 H 2 f Z b 6 2 o t x L q 9 a m U W g c d 5 l / 8 e Q 2 K M b l V g i L M S D 7 8 O C J a z O K v / S a C 1 b 1 k H g / D M w 5 O j n r o p F V a 2 0 4 f z K f d Z 1 t i H p l U x D E T Z I y y H E s t y C 4 G r + W I a 2 2 G f d J y Q 7 T A y t b O B I i v o I W 6 A j K X w J R K F R s z 4 V 8 v T o v L n / I h p D A V / N B P h e f j h F e p 9 3 b D p 3 V R Y R 6 D 4 p y P C 9 W W r k K W 8 E s r p G N p f C q 0 p M 7 / J U z z 7 7 t 7 9 h M N m l P U / t g Y 0 i + 8 Y N v / q 1 u 3 4 T y h d M s j j 1 s h 0 s m 7 7 4 S 7 f h 3 n s 7 E x 0 K K l a m c 9 Q L V U Q v O P H q F F O 4 b i v / w q T p 4 m 3 B + Y R M 8 t r V Y S + i k K 8 l q 2 / w S t U Y 1 Q s 0 J f 7 k 6 O w S q + r k 5 O o q 0 4 g 9 P N L T h 6 3 X X I b t 6 E f Q c O / O c R K O 2 l 0 e E A 7 + 3 6 w B I s t Z d I 6 y W a H A U 6 l F S q L c U 6 J H j u A C 1 l b q 9 h Z 1 R P b r 4 T v x S a L 1 C a d V u E V Y I l o V s 9 T Y Z S x E w p N y 4 n i x r 7 k s j b V U i L e G F M V o K W c O 6 r G s X 5 t 5 n 9 v c R J q / v a f Z u A d / g o c i 9 Q G 9 L v U O k r Q c / U 1 / 7 A F o h 1 h m + 9 R R v 9 X P p S d 9 g i p Y p E D k / H D O J 1 5 R v T p I R S k d J 6 7 C e t Q / o / / E c E 9 A d q P / f l y + c y X o G W I l A S H i k / l U e 4 G u K w 0 D w t S l x l w C h U F n i 6 m k D N G 7 8 6 5 8 + l 7 + w o g k O q 6 N A E b S X R u D s u E r R K g n 8 X S L m V t S m 2 P 4 H j p 4 d x + s / + A l / k f J 8 j Q n q 1 q x u d H R 2 G L F T n X o h D p x D a B l U q l u 0 F W t F K D Z W u P o w c G i W 0 9 o G u Z i S I j D L R D N o 7 m 3 H u / A Q m y K + Z k y f R v m E t Z r q 7 k J R A v f 4 G 8 v T V i p / 5 F P p v v h G Z l u a P H / I t R t I K c v K L Z C 6 9 V v F F M a W y m L X Q q N Q N p f t b E R h O l i x Y Q G j U R M s l v + V q E 3 g J a R e u I m q W k M n v U m s r H 0 z 5 c U 5 T E k 7 W a V w q W K 8 c U X 2 8 v p y L V q v K + 9 c d e + 1 Q Q X j v 7 x L H Q Y e l S U C 0 s h 9 T 6 g s h X Z x K o z x O K E F r 6 2 1 d 2 0 h f k m P M S Y n t e h 8 u r V J 9 z S b U t t 1 I R q o T 2 2 d R T O Z t x 3 F r J q I 7 2 L C Q R o R N o g t Z 4 v y D Y L Y i j S F 9 B m q f x v v L o P k L u 5 c j P V + K 7 a K 5 o O B Y d V f R v O d K O T q v v I Y M Y a Z V d 1 W I + T K Q z 4 J A t N L y 7 b Q Q L 4 V w v n g C V S o O L U H o m d U z 9 F / / 7 F v I v P 0 O E v v 4 O S p i y 7 b 5 c F A a w u o k c P r s E N I U l A T v N U 5 I O 0 2 Y p 2 r F U 9 N T V o B I p R Y U R Z z i 8 w r k u w z 9 1 G I 9 i + o E + 1 E d R 9 v R 1 1 C o j 9 N S n U V h / 2 F a 8 y S C j h V w + 8 9 h 9 W s v o 5 n f S d + 8 A 7 k W n Q G W Q o x 8 V V u 7 G m n O s 5 V w + J 3 f / q 0 H 5 4 + R N N H 8 3 0 W N 9 x a 8 u Q z S o A g S F P I f R g j 7 + l a i m y Z d m w u 7 q X F 6 V / Z Q k 7 T b Q m R X V z u 6 O w p W u X Y 5 z v c F s m 3 t s w I 1 S 8 p A 0 O 7 O C g f B 5 S C r P 9 p R 2 7 j 0 e t 6 V 4 D V b + H 7 x y 7 G F U i M q C h 3 N n / 7 W X 1 L B x h C y X 8 r 8 U D k 1 b d G 2 6 k / q f x C H p / y 8 b k 4 E J 0 G j q T U 3 Z S Y g x 0 m / 7 V b E R + l o P / k U J h L N F L C 1 a E q H V s L 4 o q E X Y 1 I Z N a K f / A O V h U U a d d b V P K Z e D t m W 9 q X 4 U P O J T C E L m 6 D Q i J T 9 M v d 8 G 1 s y d a R Q + v q 1 l s K k b e / B 6 V N I 7 t p n i / i K r q l j p m z 3 7 k d K 5 / a 2 N q P a 0 4 q J y g A q / h S F a g Y e B T A V z y E u H 0 h h 7 g 3 r G v d s n Z e n S Q u l v U s q X K O z w d o J 8 a q b N i J B h K P N p t r U 2 U 6 L p l 3 C f X 2 r 0 D z Q j 7 V 0 B Z q n 6 q h l u u C R 1 3 I r M k g l 6 8 i / S F 9 s c g a 5 0 2 f Q s m 8 f / N Y 8 n L W d Z q 1 S K r e w c h X O U 1 i b f / K 0 H Q 9 b / s w n M a W g z y u v I 0 l F 6 n 7 l K 1 9 5 U A t + G g Q V s T 9 x / J Q d P i V / Q d B L / o O d s U v M q c + J G o U 1 d E l z S m v Z 2 1 e l x u 5 M z 1 b x 5 b s k O d D a o a u F 4 7 k d n P r p E Y K p / p y n g M S V c M h l S J V V a / Q t 4 o k P t W H i t d f h v v S K m e s E B / U C G W d / e H l 7 9 p H J 3 z H B I C a 4 5 O 9 z l 2 C i a k Y o 8 T V G v K 2 I U h D P I P n U 0 4 h o j a q 9 m + H 3 0 R r J a m h h t 0 i t R H 6 L E g G O n z i N C T q 3 z S 7 9 j o F h W 9 v w z p 4 m f J v A 8 J Y t O E 3 r 1 b S i D Q E 1 q y K N 8 r / 0 U N P m H P e x i U l U a 7 L s S Z u 3 j 0 p L s V C X E N v i H d T i 6 3 N W L j l U Z s e s / 2 Z t U i 4 i x 9 C l L 6 X w v E 8 l G R 4 5 i P Q z L y F a r a N F P z y 2 U x n g s c 4 u h N T 0 5 V S I o o 6 n J b O K t 7 K J F q S z L b Z + F N A q 6 Y z g E o e y q H Q g u g g x W 2 D l G 9 o y E l d V L v I W r w x 5 W N B O P K t L S l y X v S Z S a p E Q c 1 z j d + 5 A c m 0 7 3 K Q L R w G n j e t R p S J P a 2 G Z y G O 6 p 5 P P J 7 K g 7 x n b s t 0 S q m f 0 f S p M U Z 0 K s 0 Y 4 m F e O q f r y T / 6 n f / y g M h 8 O s 4 H 7 9 h 3 A G W p b 7 c 7 U I c H 7 d a Y R H T K 9 H i M m V V U a 7 U 7 d / f 4 e H D l y H I f o E 6 i m 9 l x O 2 L W Q B v 9 S p u A A C R 5 I C 1 + D Q M X o 3 / j V C o V K w k 9 m o X I Q 7 I g 4 K d 5 s I f i L a f b 5 Z J L 4 c y 8 g o d 2 h d 9 1 u U O q q p K 8 q O V O Z G j p g g V A n W q E j I + 9 q 7 N E Z Z V v O 0 1 p 6 M b g 5 B 2 P T k + b I 6 5 j M g 1 R U g 5 y g M Q p U 5 5 n T G E 5 n 8 f 6 m z U B e Z x k l s I f 4 X G f L K l N 8 5 8 5 d G B w a x s D Q C M 7 1 D 1 P I U p b t / F 9 M o C T g g t G 0 B v O T h k V K R y q R y Q L 6 U N l X X o V H m O Z v 2 4 z 6 5 D h S B 0 8 g 2 r a 1 k a E / N / e C r C v 4 O 5 F D n L 4 h Z 9 9 8 q G y y j Q L V T E V L P p D 1 k 8 D K I h 8 + j P w P H 0 H m g 3 1 W Z d a 0 r 4 7 4 o U A t h U p + B s M d 2 x D / 4 t 1 w q b j m M n p s u w / b U C O U T a k m i f z T c w P w z p y F v 5 E K o 4 N t p D H I N B U w o w g 2 I a X a W p 2 e Q U Y F c V p b 4 H 7 x i 1 9 8 U N p A 1 i F P S N Z B B 0 5 Q T I y o r e r 6 3 X w c M o H O d t K 5 R s 1 N z b Y H 5 P z I i E G 3 u Q K Y H x 9 J 4 9 S v W a C C e g X v 7 d y J f Q e O o 0 w z P D o y h j q 1 z z E y c Z 1 O 7 d j 4 u B 1 6 p n N g d X b T O + + + Z x Z 4 l B B s u F x B / M Y b 4 C q 5 d V b j G l H Y O C j W N B O i h Y z M 3 w V j t B F O a T E 6 s M i g Y c H R X C P e Q Y v v c Z z 5 7 5 w V m J l B M y G O S 0 h 7 j u + V 7 n s A k 5 a / p 7 J U z Y T H e d s 5 q + i U y l N J k f X 2 9 l L L k o n Z j n Z C v B z H / b + Y Q O m x 1 P Y W N V T Q Y V 4 7 l M 2 Q f / J p 5 N 5 6 B / 6 9 9 6 C u r e u 9 P R g v T q M / n r E A S t 2 L o 0 r B 0 3 E / y g u t 0 o 9 U u S 6 t Z e 3 e e Q j b N 9 1 E X 6 g A x y c K I t o g X L G T L R P a 7 K m M F P m t S q 7 e u 7 d R U 1 A C N R u o u R z p t M T a V A 1 j B 6 f Q d l M n 4 s 0 0 B G y 3 F d w h D 2 R U Q o B 8 b R C d f a h o T Z B o I M i m M Z U h o v r O j 5 F Q 9 J G W c u D M G X T 9 8 Z 9 b W e j a y p V I E U Z q k T k 2 M T Y c K V l y j l P m z 0 8 D 0 j X e E N z Q 5 I q v 9 J a q F W k B d B U 1 r L T p x 0 m N K B 0 t l E L D Y m J e W r N Z K v P 4 1 S L 2 7 9 2 D c p A w a 6 B 1 J D H i A C d j / f r 1 H M A p S + z V S Y f q o x x V Q V G l W O W p a T d Q 6 7 a 3 z z t 5 h J P t 0 Q e L U Y F I U 8 p n 8 d l v j Z i g r y J f P g d W 5 + 1 e Q v x Q 9 b Q P P 1 v H q a G z 6 M i 0 o Y W Y 3 c 2 q P 2 T m U N V h y Z t E l 5 Z G R A F 3 6 a R r y 0 C M c E / 7 0 X Q I s / k c t I R E j x S o G p z Z H b A K D C j 0 r g K h m h x b 2 1 L 4 f F b r L o V q Z 9 n 2 n i t H + Z Z F F B L t W x P T 6 8 D u M t u X P X E c 4 / 1 n M F V z s Z d j 7 V G 7 a 2 6 0 Z K E I n K L A B Q r o F B m 4 R M b + G 7 / 6 i x Z M 8 N 5 6 F y l V c v r r X 8 H E j x 5 B L 6 1 d 9 Z d + H m U q / c x P n r G x r / C z O n c 4 l i J M 5 n j o P C m L w O r i k I Z + i P o 0 r e Z I B W V e r V u a k G x p w G V 9 f u z s W a z + v / 4 j Q B + r 9 A 9 / 0 y y v a J p W t v O x n y D o 6 c D M x l X I v P g u Y i t W o P b l L 1 D w S 2 h 6 + V V g z R p b 1 x N s V 7 3 H 2 N D B 0 1 G y L W k Y 8 q 8 K X T h 9 w 8 v Z O h K l F 9 N 3 3 I Y 0 N f d S K O T 3 K 1 q 0 S 7 f Y p E 1 Q + F X j r U I Y m K f m l w B p w F t o I T S o K m 2 m y V P V I V l b + S w J T v o c q S J r U m c H E Y K J Y f 1 P f g I D d 9 1 h S k U k r K 6 k 4 f V 0 l p V m l S F j z J E U U e V U n c J A Q U / S r 8 u o x s W s L y r 5 o e 7 w g 5 g d B 2 N + 4 6 7 3 7 Z Q L H S R m K U L K 5 K D w a k 1 G V X / q K h s m b U y B o o q z 9 a U 0 2 x Y b H J R 0 W p S s 9 F v / s 5 X J W g o R n K B 2 q k b n u w I 7 3 I B t 0 C Z F R W H H J s p o b c n R a P J D y y a p m 4 Y C H H n 6 e a x 9 4 n k N B o J c B g c + d R 8 y O 7 b Z Y e K x W A J + 1 K g i 2 0 l 4 W 3 7 / A 8 u u 2 E S m 1 Z w k H 3 o Y a Y 5 7 6 a v / T 0 w 9 8 j i 6 6 f t U f + G v o b b j e n j D 5 4 U N U d d C f Y V z k W j F x P A Q c n s / Q I H Q b P r m u 1 G b 9 i 0 i G 9 D n 9 K j E C q t z m D 5 9 C g V l s N A f K 5 I / P A p G y + t v o v r 5 z 6 J I + G r n R b W 1 I U U k k y Y v q M y A j q p x x y o Y I L K Z I R 8 m U w 0 3 J 0 O Y L x 5 S e T W h I f d / / L V / 8 G B p u M y H 8 o F p j 4 O 6 N C v w U y U L D d M p d W h m t a 3 h g z 2 Y J m Z N m g O 6 B K I w q l K r l 2 w E P L S d Q T m I 8 v c U k l f m t X 5 X c E S B E U E n f U Z O q 3 5 f u I B r B 0 N z 0 m z f D Z m 6 t m 4 N D p w b x H t k / o n x C V s O O H H i l D H F F J l E U S W R 1 r r K F G 7 X p 5 V J l O n 0 1 j j / F A O + L 4 a d K B P G U J h a 3 A q S I 2 Q O M p x C 7 k r b E j M 6 K i D D C b X 3 D h 1 G j X B I u 1 K d B O d J V X q O n Y D 7 z P N I H j x k 6 U v h S l 4 e m f b G b Z Y 3 a O N 4 4 a J Q X / Q 7 L 8 L q o E J m G 5 v G a H U Y + w 4 d M 4 u t E m y n 6 S / v P 3 g c K T 6 r m T D I z O m 1 X h P T y N A X 0 Q Z R d H Y i 9 5 n 7 k S F U V M S 3 t S n N e W l G V 2 c b 0 g c O Y i 0 t U N v N d P 5 7 u 6 g u y A O 5 N I I 1 v Q i 6 O 1 A 7 d B w 5 o i K d 3 l L S 3 j n C S m f v I Q x 6 q 1 C b r K J e i q E 6 N I b 2 F 5 5 F e s 8 e F P 2 U F V x R 6 a 9 s T w b Z r s a a Y / G d n W h 9 + l m w A Q j J A 4 V n X 4 C S w M t K T j 5 0 B L l H n 0 B 5 b A x 5 f k 4 Z G q F 8 c L Y v 6 l m J U 1 S i B + g v a X z k e x 0 5 f B S n j p 9 E k T 9 T u 3 b D f f D f / P M H X W L 9 G q V v 5 r Q K i k T w C t L O F 8 O / / 5 z E J 9 u E y 4 d S 9 r V P n 8 a j 0 7 r U g 9 c E i f y g S v / k I / p 2 h H O h V t H f e B v B q l W I b d l k O 3 d 9 O d F k f o V i B R E F + 1 o V 1 a K g F M h 8 E l x p L f k E y m 3 T t h e / V m H 7 Q z K o N B r 9 q c o E p m t p t C b L S J 4 4 Y g n F s d I 0 / O 0 b K L h 9 1 I p r 4 e / Y i v q t O + C T w f T a l V P / 6 u t A K / 2 o D m r J V 9 5 A 6 r 3 3 U b v / d l Q / e y / q 2 z Y 2 T t q j F b 5 0 8 m Q x F l I E f 5 j + U 0 v N I O b Q 6 L S N u Y q I T k y V a P A I h + l 3 r l u / w Z T b t V 7 x t g 7 6 H X 2 o 0 7 f F 5 A y d 9 3 Z a X f o b n m B X I 0 N F N j H W 1 Y F I K U W c 8 7 k I q 3 w a Q V 5 i K q L f C s J W K p L V 3 W R T 8 s Y 7 h + D p e / f d g l R T Z I d a p w v 0 k S i E z Q e O 0 N J S s X 7 2 b i R a K F h U K I n 3 d s P b u w 9 J w k 2 H 8 6 i 0 J B U w j T Z t t G U L a M t R h Q p Q Q k X E E a c C 0 M F t t s V F W 2 j Y D 6 W t C d o r v q A t M l o o d j n P G 9 5 9 F 2 t P n 0 G s / P r L U X j u H I r b t t O B b s P E k S l U x q r o v K 0 d y U K C A / J f Q K p o Y W y h T n 4 C J 2 S 5 1 K g 5 T l i 0 h D S X K 5 E W L e M 6 S P m N t 1 D 9 t b + B 2 L a t J i g i Q b m 5 n 4 3 X e j + y T Z j C 5 f L J J s k 8 P S t W 8 i 8 x E 7 b x s V F a T B f x R B I H + k N s K A w R O m T h D o w h 8 e x L t n + n f t d t d t 9 L i E J r 9 R F e f w P l e 2 4 C t m y H 1 z 9 i 2 9 U V Q d N R m i V a t n B q G l k y y J K U D 5 t d O V H D e G 4 M W V q i d K a J j K p F + E b w R Z Z a B 1 w n h E U / I g W 1 K m o f 7 E T m x 8 8 i 2 d u L 6 t / 5 W 4 j o E 1 5 K c 2 O 5 k D j O h O 1 l K q Z K b R q V / d P E y i m 0 3 t B K G J 1 A f f w w v B g R Q N M 6 z k c a q i 2 i r R m 1 r V s M h s / Q 2 r f + x 9 8 j n B t B 5 T f + N v w b d p C 3 + J x 5 i i f k v N W J O v I P / R h x L b r P v l / N p G 0 d b P I r X 0 I / l W h G u 3 g p l K 5 2 M n O s x q h 0 O 7 7 9 f e T o q 7 v / 8 u a b H 8 T 7 e 1 E m X E i u X o F c b x a p 5 i S G d 9 K 0 1 g K 4 K T r c 1 P g u Y Y 0 z X b R L u N 5 C j X O L m x 8 7 K R D B Z 1 T q 8 J 9 4 B h P U L O 7 m T T Y w S y L L l C B c m L e w e 0 3 E w b a M B u W j 6 b L 1 o A Z J s J Q g W d t / A G m 2 z + q w a x c o x 0 X J o N S b m J o u W c n l A f o 3 W n d S N D X N y R k r x w l J X b S 1 Z K 2 N 2 v G r B W C t t f A G i 1 / 8 v N Z u A h 2 1 Q q g U P 3 4 G 8 d 1 7 O G 8 r U e f z h O F z O o C Z c M W / 5 6 6 L 2 n p Z I s e E 1 D 0 p v 4 I M 2 + L S e i o V L H X y J L L a x q C s a v b H 9 q j x / b m a 4 s s h n / A x Q Y a L 3 t 7 N s a I l n p 5 B o C 3 o Y u h F g 1 m X u z / f 1 7 N p m a q D R A 6 l I t I b c t h 3 7 B j a C k k M j U x h q p 5 F q e Z S 6 O o Y y + Y w T l 9 1 d E y Q v G z Q P 6 W 1 L P q g O l p o r g 7 6 f A o p s O G + A / T B 9 m G G f q s O G 3 B 9 + r C 8 l 8 P v x z h H F X 5 m 1 V 9 8 G 2 l + T t t t t C t d f r q q G y e n p + H + 9 r / 9 N w + C J t b b s J 6 4 v D E J 2 j s v w S o N E b K c L S I Q b H n l H V T 3 H M b M 3 i M o H j + H M J 5 A o q v t 8 v 3 / K G T Z A C H c q T J y 9 K G S K h J y 7 1 3 L F K i L M y W u i S R Q g n T a Q U u s v Z D k 6 w h v x 9 / d B f f o c c t 6 c D m o E Y V f B y 1 P U f m c P n U a o 6 d O W u U g b e M g D K C 6 j q E 7 7 7 O Z 0 r p z l 1 b 7 5 y 5 Z 6 P m / z 7 t k A a t U c L v 2 w y P k S 6 g W O y c z b C G s U h H G Z B r + 5 i 0 a P X 5 + / v 0 v v U J e s Q S t 6 h B h F / 3 n K C R D 1 Q m T 3 q b v 8 P y L C C n I Y Z p + 6 I 8 f s 3 v X V / V R U c z d d 3 6 7 F m l v n U z P e 0 3 Q 2 W / 7 9 n c p V E e R H R l F M d 2 E d 9 t o 6 Q m 5 0 k k K F l 2 M h e 2 a f 0 m 3 G g L Q f 2 S L 6 k Q V 5 Y E Z N K 3 Q D u g a j h 4 / j V b 6 Y C N 8 f 5 x + j w r Y i E t C o o p g c A j l Q p N F b 7 V u l + r r R a T o 7 K K W k d 8 Z P o 8 C 5 1 D K c u S O 2 5 D l 3 D n 8 r v m 8 H e 2 W 7 J v u 6 o R L R W o V s 1 R 1 i Z 9 N U d j i C g g p A + d K y b E a c H X g 9 O k p 7 N k / g A 2 b u j A 9 U 8 X E W A l d K 3 K 4 9 U 5 K 8 Q J I K H 9 B a T m m w T k h / G F 1 K P S 7 Y J D g k E h 7 j + S U i p Q 8 m 0 4 n e S 9 q Y l F A T E / M S w u O + J t v U 0 N k b Y P Z 3 A L c 1 a g B + W p k F j L v E k m 7 a b V G N A f p l k L K i N a m P c s W p z b T l v V g Z S / K t 9 6 J 4 o R v u W O x Z g d t 7 x L q j I 9 j d P 1 2 1 H s 2 I + f F D G 1 Y D H y W y D 7 8 n 6 J p + k l G 5 0 R G 6 u / C P m t y 2 T f n / A Q 8 W r 7 0 x H k q m h A z W 2 5 G v V M 7 n P W h p f X B 4 C o Z O p z g 8 3 K 0 6 J 7 s a g w e F U D y z C n 4 H f R V y E i J / f v h E 6 b V V q / j m D Y g + E X t v U B 6 b / Y l S f d W 9 a L W 0 w c w N j S O l h W t G G v u w j N T T b j p 9 v X o I Z 8 o s n g B P t N n 0 1 W f H E G C 3 7 U s C D J / j J / R v A Q U 0 M o Y r U 0 u h r a O c T s W 9 G j / h K 2 J Z h W l j m q Y K o e Y G j y P 2 7 7 7 K K L u D g z + x q 8 i n t K u A o 9 Q + w p L L 2 x D 6 d 3 3 0 f m 9 R 1 D 7 z P 0 Y 7 l u B n m / 9 i E K b Q O 1 m b X n P I 7 j h x s b y x V w f 5 9 9 q 9 r 0 l Z Z u f 6 5 / B i y + d x t Y t X a h W A z L K N F b 0 Z H D b r Z z A B e 0 7 S U w v m H C a D l q K 2 q 1 Y n I F q l w X U W v L H J D T K w N b + I 9 X x l o D p / F 5 l l S u H T 6 R i j g b 5 F F R Q 6 5 b B 5 K J r E S j 5 O G K m 5 Q i U G i c M 7 a i N V A r V w S m U R m r w n Q T c t A M 3 6 x L T 0 4 F 9 + D F k 3 9 u J m S 9 8 C f 4 d d x o f m g a e Z a S L i G 9 p X U k Z G 7 Z v a e v m i 4 V K / q U y 6 R 1 q W U q P Q 8 X j c K w C O v g q D b Y s 0 u N 5 1 Q c 4 B 5 3 8 r t K p 5 n f / c k M h x u c P n T g i R l Q a 2 e X G z Y Q E d b z y 8 n G U 6 g 4 q 2 r 1 M P v j c J 9 c g b e O t W / B u v K b P D l B B H U D y 5 D E k + T k t T w R r 1 z b u z b + H t H r l k R L v G a C 9 c x I e I W g 9 l Z F 7 S f + J / M L 3 a 4 4 H v 1 h F y 4 u 0 U P k M / A f u s e d p n k a P n 0 R O W e P r 1 j Y q I y + g k P A w e f I c g l 5 V o c 0 i f v i U B U e C D b 3 s c g 3 B t G 9 R v x g R i 2 2 B n y X d u 0 Q L 3 L x 3 7 9 I E q l 6 P s P O 9 Q e z b T 7 + K m q O n P Y 0 b 1 r W h Z 1 3 e Q p I i r U J r A k 7 S T C o L Q d s w u o n 5 J T i t b F S G H a m P j O B Y Z x d i + R w y F D I r 7 M G B 6 u L n 2 m m t 5 i y W E h 3 F O E t N J V l I 1 y J Q F 8 g m l z 8 X W N 7 F S D 6 R t j T 4 4 w H G j 0 z C j d N / 6 k 7 D y Z K 5 E y 7 8 m I f p c o T O X a + i a d d b q H / m 0 1 Z P 8 L K M O k v a Z K g j Q + u f + R T q x O k 0 Q b N / I U m g 2 D / L 2 v 4 4 V m L Z 1 + o x H 4 n V R B U q x X Y Z E m z S p a q u q S e e Q r C q F z 4 t R I x W O P j c Z 4 C O R r n j x U h D O j x U x I G D 5 / n a w a Z N r V S m 9 B / n h J D 3 V U W i 8 K 1 3 4 I 6 N w y O D y p + s f p b j p U 2 D s w p F v F I v + p g 4 N I V k O k C 2 j / f I J M n s B K J U K i E d w s j L 0 D + N w y l X a e F 5 / 9 k 0 M 3 1 3 9 M 2 3 0 P v 9 H 4 G W A N W / 8 Y s c v 0 X 6 q 8 b O v T / 3 W o j J L 6 G 8 / y T y j / 0 E 7 q 2 3 o P a F z z Y + Q 1 L O 6 8 x r r 6 O b 7 s m S 9 0 N p f W J q Y A r V 8 + N o 7 m 1 B a Y I o Z 6 K G l q 3 N N M E N o V I a i U L F O Q q L l R C b v b N 7 / j x S 3 / 8 h o i P H 8 O b n P o u + u + 5 A c z O d / c a f L w z s 3 M 8 L C 7 u q d 3 0 N N B f l C 1 U / m / 9 U O G U p J M u g Z E + H 1 r X 8 f / s f G j s 8 r 0 B h L c T E c V q l w T L a t j f D K 6 Q w V n Z Q 9 m P o 1 P 4 l d i f p R n B 0 d C j H z 0 5 1 W A j h F i N a b V X v s Z M m F g Y X l i h Q E n S N 5 2 X 7 r m y C A 4 c A O u z F 9 h 0 U K D r d V x C o 2 P t 7 4 D z 5 D F L 0 M 6 z A p 5 Y Q W l p Q O 3 Q Y E + v X W T X W 7 D 2 0 v g r Z L 0 K h t m P 4 h K q J R v 7 h 7 F Q 3 i D 5 h 6 n s P w Z P f s 2 6 N p W 8 p 9 z L x y B O W X F z 7 y p c s c F M x R c v P j 8 V Q P 0 / r q N x p u v H p f A q 1 c J z j 4 m O G f y 4 k m 5 B a b E f z + A R i / 5 / / g L T j Y v L 6 b Z i i w L V m M p h a 3 Y f a w U N 2 H h l 9 D + T Z l 7 i O z s n l M E H e b a E Q J g o 5 j H d 3 I / / s i / B U W f b L X 8 A g F U B h Y B A 5 W i u 3 p 9 u q C S 9 5 P 5 Q G o f D O G 2 j / z l 8 i n B y H c + + N V h 5 r b O + 4 M Z a b U j j Y s 7 1 O 8 q G s W h K 1 h m L 2 F s L N F + i s b 0 T X n T q x I m d / b w z s h 5 c R m S m s l P h A Y m i v o V 2 W T Z E O P 5 N P 0 E g v 0 b / L k T T X 3 L N d C p I y M 7 S P S a e O g 4 O 9 G J m W P D q J 8 / u n 7 F i Y l u 3 t m H G T m K y 6 a M 1 G a M s 1 j v N U t L l h 6 D j 5 y i x X H f O r E R m 9 S p + s x I k U d K 6 + / Q 5 K n L j U l j n o R 4 5 i / x p 5 j p c X z k a v + W 9 u X B e Q g i S J p 5 6 B u 3 M X K t v v g t u i 9 l 1 + n F S 1 N X n 0 G M c k x b G 5 3 R x 0 b U m v b 7 8 O u Q / 2 o v m 1 N 1 G j Q i r K Q V d f 5 y d M U w m E 1 T G 4 Z H T J A + 3 P x Y I u S E b f J F y 9 G v V P P W D l r 6 2 A 6 T s 7 r Q 6 5 F n K l 3 D z 2 W Y E p q y 6 l f 3 X 5 5 Y S G o z 4 t F C F 2 g o L G L i T J N / r s Q l I w o n L s O L J k / D S h W z O v 5 J G j i J / r R / v e / c i f 7 U f T s R N I H T p i U U A F H m r a k P j q 6 4 1 n E o I 7 2 l V A B V J y i U a e e B L d 7 + 5 C U h k 0 / H z t E / f B / U f / 8 B 8 8 q G 0 A i 1 H D 8 f y Q 4 V R u O a b d k 9 q X Q u F I t 6 Z s B b o 8 U r b j P Q K V y q K P J R 9 B 8 E c h W C N 2 W n v / K y s 6 C M M u U 1 F W J B P L j p V o P m s U T r e 5 h Z b u 0 o G 5 K p H h / F o V k z P a / N b A z 4 b k y a z C / U p D k s W 1 1 z T X R m o S r Y H q t Z n 2 V Q h 7 r v 2 z Z B h + t I L h w 9 O o g R O 7 p g V R W x 6 l o B F 8 W d E U m h B d 0 j t l K Y i 5 l 7 C m 5 u 4 / g M Q f / i m a V B M h k U R u z z 4 0 0 T o E t 9 5 s T O f 7 2 u H o c 1 x 4 r y s J F B t 0 2 X E W S c l R A 6 v s W z U i E k h U r N r v J U G Q W V I h T 6 3 d + H f f Y Y V Q t N e J m N 1 q 5 F k d Q g p F 4 s x Z 5 A i r V M 7 N f L + 5 5 0 u K K F R 2 y g b b f I n V 5 O f s b C 4 V U J H T L 2 I 7 d K C E q h u p M E u w c Z 1 B O P 3 T 5 8 O J g D 5 S g E S 7 C 6 + J r g O n 2 i + R V + P k G 8 6 b f O J L 6 i P y e 0 m i p 1 i V 0 J C / R z X 6 n 1 T g c S X H t r a g r n o V f D 9 O Z e P y u T o g O 6 k M 8 p Y C I W 4 X q q m s B Y J q t N D l k 6 f R q n V B 3 k g B p I D f K Z H n 3 J / 9 2 a 8 8 2 E W p u x B h m 0 / s S E O D N / 5 m J 0 J o t y k n Q f W k R Y r S Z D q S S D X X K U x k 2 O k a q m N k 6 D K t U 8 7 j x H 9 4 3 0 b U b 3 Z Q Z i k k 5 K i P 0 8 p J 8 / B K 7 N p t B T Y w M Y l p C l S C s G L R t l 2 J y H A T 4 6 O N b P N y I 9 t c 5 x 0 d P 3 4 C o 6 P j l m E + P q F j S I c t i 1 u / 5 7 I 5 u D T 3 f n s H 6 q 2 d q C s l p 1 x n P + g j 8 Z q e K m L 4 1 C i m z 7 M f r V m 0 0 n 9 s b X H R n I n Q l I 5 A 1 K F 5 n n 2 + R n k e M y 9 D o F T g X o u K I a G P B F t F G e 3 g 7 B 3 b y Q D E 8 m + 9 h Z C M F W T J y F 4 c d f 6 9 x n 6 F I 6 M q S 4 S Y M t A l L C I y i 7 6 r j Y y 2 F W X u f R H H V J s C w 6 5 u O C + / h N j B D + D 1 r r j s l h U x W p 1 o Q 4 V v L h J U v q 6 1 N t t 6 m M 5 g M o W k Q p k U O F / b H k 6 e h E M G j t F k 6 x C z + S T e k l + 2 m P B r U 2 K t U r b 9 a X F + p n z T d S B 3 0 f I I d T S G N E r Q d 4 p H K E U V J F T q W k J U S S G o + 2 x r n Z b q U k N h J y F u 3 I i 6 y k z L X 1 M + J t v h c e x c X h 7 H W A V T t c Y o h V N W h d 0 e 8 k N z F v V z w 0 g + / 7 J t 7 W g + e B g x J f X y 7 3 F a Z m 9 m B m m 6 N O 5 X v / r b D y o h d D G m / b C j s 5 2 l p Q n S G Y z 7 S Z T r K p h I / 0 B / U q T J q S H Z k k e 6 g 1 K c i V t u 1 d R J V a G n R l K Y 2 F b d L x Y m T b j O t H W e e w F F 4 t A k c b K K j T j 0 H 1 J 7 D q B C S x j X A t t V B S o y j a R L l k h b s D V R N b + h D J Q e o t 9 n 1 G k O g t J G F F 1 U i D + T y e L M q T P o z n X a m t v M u R K m R 2 o Y p 1 K o T d X p K 3 J y q i G O n T 6 J U / 2 n U U 9 x 0 t J V z E y N Y n J W K H X o t M q N S T i r o y N o 2 X f A q j d F S p k R E 4 d U n 1 I m C w R K 5 b 0 8 w g s x 9 1 w t C K u m u 3 E D A s I L W X X l 8 L m E g P V b b 6 J 2 H E L 2 4 c f g n h s E T p + 1 w x X c 3 R 9 Y f X g d v R k / c s Q W o Z W u I 5 K v o / 1 Z 7 t s 7 U a X F V f 3 A h W O p 6 U 3 t 3 o 1 k / y B C V U K 6 j N + o w 7 y 9 F + g / c P 7 m z l u a I y t z / M R T i J F J / Q f u v / B 3 l / 5 o 4 v m X E D 9 6 A k 6 a k G 7 V v I 2 d p L K i a o 8 8 B o / I w S z e g r Z 5 4 5 N I n B u g g G 5 A f e N a 1 C k 4 c T f d 4 E l K + P T o K C o H 3 k e K S t m j c r C T g Y S A K A v O D J E N X a 6 Q V m v u q s 9 Q M I f G U B s v 0 e f i 3 5 M c 6 5 6 1 8 F e u g z t N w a L 1 d 3 j N c W h I y / U y l V Y z 9 e M Y Y e E I X R v N Y H x 0 j D q b M F N j w d 8 d W q f B l m Z k l Y b 0 r / / V P 3 9 Q M f r L 0 z w B I E U U g P 4 D p 3 C y 3 o R 8 L m l b t O 3 0 O Z U 5 p i O o V B U d S Z 9 s T s J L 0 k E f r m D y + D R m z h T t N G 3 V Y F A 6 v T E 9 O + b s 3 g f 3 4 H F M 9 G 7 k G K U R p G g l u l d w A N f A W a 1 T E X T P S z X Y f J I Q 1 e i o F 2 s z d M Z 9 7 N l 9 m L 3 0 s I 5 a X p F D J V 4 q v 2 5 F b z e 6 O j r Q n M u j K V u g d a E A c 6 D d C Q / x m o c E I e y M w r D 5 N N p X J J H v I K R t T y L d k s T 5 8 S F 0 9 L T j 1 M m j t u u z W C x b o R l L J K U m 1 l Y W C W + e g t r x 3 m 4 4 Z H 6 d Z Z v 6 y 2 8 D M 7 Q 4 C v 8 u E C i X k 5 T 8 9 v f N A R d e N + 6 m A K p w Y 5 3 3 E e z w R k Y Q 9 P U Z 5 H O G h u A R / k m r x l W u m l j e o X J I n D m D J J / n y b J R c C y k y 3 u p O I 0 W n C W U D j W q f s Z U s 3 x B o K N e 4 H h v v g 6 x 3 v a G A l i E 4 n T a U y / Q k h G C K 1 9 w j q S Y H M L 0 k H y h y q k g e h G c r m k f 0 e E j 8 K i 9 1 b Y q x x x U E v P Z K e z v R + E H D 9 P f m j 0 g Y N 6 z b b 6 p X C L 6 j u H G 9 S a Q s k 7 O X C C G A l W j z 9 P x 8 M P I E I H 4 2 9 e Y Z Y 4 l U u Q Z + j v E 3 l G c Y 8 A h t 1 3 V 9 K + m y l T w z z + L t p e e R 2 r / H i T P n A T W s O + f u A v n 6 N e 1 n j j R K C X e 3 Y U h + v x p W j C d b J m n 0 g s P H 8 c x C t c x G p X o 5 h v R T 8 u / a m w M H t F N j W 0 9 S k P Q K a j 4 a 7 / y 5 Q f z T a 1 L s A I k m s b c 7 / 0 R 4 v 1 D O L N i G 2 q E f Q V i b 6 8 + R i j Q W E O a I 5 P d f b t R G z 2 N 7 G 3 r 0 b R K d R w c T P c X a b n K K A 2 U 6 I / 4 K L W u w s y W m z h j H F T C r P I w / b G R C B N j a X 4 2 w N Q J w r N j U 4 S R 1 P J s o r V T k 6 K L 7 o 9 Z U f 7 T k S K p e M Y c U m U v N x W 0 D S P N 9 x t Q U h i 7 c r q C s Q / G M X O q h K q i R B T u F P 2 G z o 0 d h D s F l A g R 2 l s d Q j k H K U I I T 0 e V 8 H I 5 M e 0 U y q 6 u D j s P V 6 e 0 N z U X s K K n h 0 K 6 A t d d t 8 X 2 h f W t W o E W M l W 4 e U N j j w x h g 8 4 l j n g P / + a b L h E o h / 6 o R 8 u i r d 1 z Q h D S q h R / 9 A i y v N I v v w q P l k + F X / w 7 b 5 P m M A t W v / 1 G 1 L / w W X O O t c E v J s G j x R L J D 7 G T P 6 i E t N W k v p 7 3 p o Z P k e H l 4 y i g c M F P m a X A p 1 a k Y M Y I 0 Q X D J C Q 2 r m L q W b K A j a K C 2 r 5 y x 2 y + I T 8 b e + 1 N x N j O R 3 p X I n n b b R g m v J w c m 7 T C k C 1 v v Y N + R c 1 o i Q 9 x 3 p r v u Y v W l m 1 V A R t a c x W N V O B B f V e N + 0 u E m c 8 y y 0 2 r o w l v u B 6 y C e w b B S p e 5 Z z X p 3 B w p o T i + i 3 s c x r H T 5 z C p C D 9 1 A Q O H D 6 I m U o R z e 0 6 K c N B N e B 8 v P U m m s 6 y L x U y f 7 k I v 6 8 H k 6 t X o H r i G N q P H U d t 0 3 Z M f + G X 0 c 9 n t p 8 6 h l Y q / q T W x N I J l F a v R j P n P 8 v 5 H 2 P b 1 t C q h T U f Z 2 6 6 G R P J F H o p Y O 6 / a m 9 / c J x Y N N 3 R S g y q F H 9 i S L X W O F a N 5 2 U D 2 x j c K B G H 1 9 e L + O Y 1 S L v T 9 B / I z G k K k 3 X 2 Q x L c y P / + H y J D b V q 5 / R a k s i k k C n F L a W p a l 0 N h b R 6 F N T n k + n T l + X 4 O 2 Z 4 s 8 q v 4 t z X 8 v T O H 5 k 1 5 N J f I U A M H U O t u B Y o u p k 7 P Y P r M D I W S P w n R y k N l F I c q q G j z G K 1 h a b C C 6 u A 4 q i M S z h p m + s s Y P z K F S Q p R v M B J 3 Z B E 0 5 Y W p N c 0 I d a W R Z k Q d j p K U D Y p N P L N y f P z + O g C S S j F Y I o q W b 4 b l Y n W 0 V T n P c 3 X 2 W z a f r f l A j K R r o h a W U e r + N d v R b T I i e s S l P q 9 d y O g x S i 9 / g Z 8 j l m K m q 7 l O 9 8 j s 1 T p p 6 Y s f 8 5 X Y U c K j z 4 f b F q H o J e Q q o X j w b Y I 7 3 t k I s H H 2 u d / x r b u 2 / N F w 8 O I V D e d f o H / M 5 9 E 9 e 4 7 L a N 6 I e M K D k V 0 q B 3 6 g U X 6 Y 5 F S h W h 5 o d S a W V K x T I c Q T U f c 2 I 7 k W U r Q 8 i X J i P u a m u l X r s W e P X s x f P 4 8 0 h T y J v p O Q y t 6 M U k Y O c G 2 d 9 1 4 I x K v v 4 n E w 4 8 Y 3 I 8 o 7 N r P J Q v k k 1 H r Z F 4 p z P m C P J 8 U H f R D w i q V F 9 O a c k h r c d c O H C Y q U u b N B / R t J m k Z V Z R U u 7 K 1 F n q e b V F J h z z b k E w k 4 d J H T 5 M n a 2 v 6 U P v U A x h u b 7 P 0 t t 7 d e 2 w s U Z o m Y h l F n C g p 2 3 8 G s Z Y 2 j P 7 i b 6 B E J b S G 8 9 P d w v c L P U Q 6 f R i u U j a m Z h B m W t F K C O n 1 b S U q + J f / I h r / / K e R 2 j z v + B R l a k + M w 1 d F U G X a d q y g C b 0 4 h G y + S n W c 7 + c v Y R R R j A P m v f q 6 O b m q O b c o l 1 6 O 2 M 5 g k i x O x Z T 9 0 z 9 C R B 9 i 5 O / / 9 x S 6 F f Y 3 S 5 d R v p h W 4 X V R U z b e 5 / e U Q 1 Y e J 9 N o W 7 Z D C B g D d R G d d c K 3 D D V q U C Z + T i B S C J Y 6 o J C a 9 Q N / i q R j d M i S B o n n k 3 a W K n 9 M j n e a v k Z w 9 x 2 o f v F z i L / x N v F 9 o n H Y 2 K z g u N r g Z V / 6 c B 1 K G w y n O U c 5 Z c X z X j W O t c U s N R 7 s X G K c P s o T T x N O 9 q J C + F s j s 6 d u v p m w j H M 9 j 3 w q n 9 p T j y K 5 Y Y W d Q Z z 5 / g 9 p s f m d v / f r s 5 8 g E U o r Q 8 G f J G y a L n J 4 a d F a i D r 4 / N r 5 M Y y z v W 3 d H b a o L 3 9 V E d W Q 3 5 G / W p w a p / z U s W n 7 7 Y 0 i O G T q Q E I k A d f 6 H M e / n 9 B q m g L Q 0 i q 0 5 F o E V l v 9 B f e F I p o I w + e z U F S J I Z g i g u i K 4 / D R Y 1 Z n r 1 g q E p 2 0 W 1 R X / r S W b J T W p t 3 U 6 9 l / h R + 1 Y N 5 + n P 4 t l c 4 g l U + S A t 1 C S K e D 5 o z 0 E F 6 1 L 3 + e Y + j Z W V + T d D / 8 5 5 5 D z 7 O v 0 Z r 2 o f z r f 5 c w P Y P 6 i y + g 9 c U X M U P U k F Q w K Z H E / x 9 j L 1 V 1 r 0 P Q 5 g A A A A B J R U 5 E r k J g g g = = < / I m a g e > < / T o u r > < / T o u r s > < / V i s u a l i z a t i o n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AD203E44EC964F90006DB58C02C149" ma:contentTypeVersion="15" ma:contentTypeDescription="Create a new document." ma:contentTypeScope="" ma:versionID="c2df1c2f35247f9ef7b3ed73faf0e47c">
  <xsd:schema xmlns:xsd="http://www.w3.org/2001/XMLSchema" xmlns:xs="http://www.w3.org/2001/XMLSchema" xmlns:p="http://schemas.microsoft.com/office/2006/metadata/properties" xmlns:ns2="02f50921-0804-4de3-b71c-6701f397f37d" xmlns:ns3="9b21e58d-ff0b-44f4-b919-796f0b4bc57c" targetNamespace="http://schemas.microsoft.com/office/2006/metadata/properties" ma:root="true" ma:fieldsID="8a25498bca7e60182c35114e90b2ae64" ns2:_="" ns3:_="">
    <xsd:import namespace="02f50921-0804-4de3-b71c-6701f397f37d"/>
    <xsd:import namespace="9b21e58d-ff0b-44f4-b919-796f0b4bc57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50921-0804-4de3-b71c-6701f397f3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778b159-427f-49ae-bdb9-7f4f488eb760}" ma:internalName="TaxCatchAll" ma:showField="CatchAllData" ma:web="02f50921-0804-4de3-b71c-6701f397f3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1e58d-ff0b-44f4-b919-796f0b4bc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9e51267-03c9-498a-b451-c441b751d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 6 0 0 0 0 0 0 0 < / D u r a t i o n > < T r a n s i t i o n D u r a t i o n > 3 0 0 0 0 0 0 0 < / T r a n s i t i o n D u r a t i o n > < S p e e d > 0 . 5 < / S p e e d > < F r a m e > < C a m e r a > < L a t i t u d e > 4 1 . 7 9 3 2 0 9 6 3 1 7 5 1 6 6 5 < / L a t i t u d e > < L o n g i t u d e > - 9 8 . 7 4 6 7 3 4 5 3 0 0 0 7 4 7 3 < / L o n g i t u d e > < R o t a t i o n > 0 < / R o t a t i o n > < P i v o t A n g l e > - 0 . 0 2 0 1 2 6 5 9 8 2 6 7 4 3 0 3 6 5 < / P i v o t A n g l e > < D i s t a n c e > 0 . 2 0 9 7 1 5 2 0 0 0 0 0 0 0 0 0 7 < / D i s t a n c e > < / C a m e r a > < I m a g e > i V B O R w 0 K G g o A A A A N S U h E U g A A A N Q A A A B 1 C A Y A A A A 2 n s 9 T A A A A A X N S R 0 I A r s 4 c 6 Q A A A A R n Q U 1 B A A C x j w v 8 Y Q U A A A A J c E h Z c w A A B K Q A A A S k A V H F s H 4 A A I L 7 S U R B V H h e 3 b 1 J k + N a l u d 3 C A K c 6 U O 4 e 0 x v i l e Z W V l V L V m r z f Q 1 9 C m 0 l 7 W Z T A v t t N B C H 0 t 7 b X q q 6 q y q z I z 3 X o w e P n M m M V D / 3 w H g D m e Q d H q 8 y L S W j s c N g M D F H c 4 9 4 x 1 r g 8 H Z 6 8 V k 8 m q Z Z V b C 0 j J L a g u b x H W b J X U 7 a m Z W r 9 W t p r 8 i g m X n Z s G R 7 g O F W s 2 C Q D e 6 8 h f U 6 7 o 3 G 8 w + 2 T A + t 2 y Z W l R v 8 s b m 6 c S O u t 9 Z v 3 G s 6 P q G b B W W C W k t r R b p w y K b X W A y m f i 1 0 + n 4 F V j G S o J y q R j L Z W b j x Z X K k N h e 6 1 k e o Q L U l T h A r V L H 4 e x U 3 1 1 Y o 9 a z T u 3 Q n + 0 K y 7 S m b + v 2 8 6 B r h 9 2 l P V X R u u F S d V x a 0 F H 6 Y R H x C 2 A 5 U z m b u t k R R 1 m a 2 m I + t 0 W 8 t L r w G w z U e E 2 F T k N 1 T G 2 v 2 7 B W M y p i r 4 C i m b e L b h W G 8 5 q 1 o 8 x C 4 X U V l r O i 7 a r v U n C h M K K B z U Y j P W s H 1 t 9 T 3 E b N s l p i S b p Q e k 0 L h P t V W E 7 0 U a r Q q 9 l 0 s r D R e G 7 H e z 2 b Z r Q T V V D r L Z Q W v 4 r P l 2 P F V 3 a 1 v p 5 B A 4 J Z U r O G 6 l y n H v p d o m 4 a D 2 w 0 O 1 M W V N J E l z + I T l t + 7 7 C s 2 c V Y V K s P 9 t v C X f n h G k h V j / e j f 8 q z j I O F X c Z v F N 7 a d D m w J M h s p D z i J L J O v S Z m C v N C V 6 B a f x i j 3 m x a W I R 6 F F k Q h j Z N b y z J F s 5 Q i 2 T q z F Q T 0 0 H A I q / 8 Y 0 o g A n M i U R 5 L N X z 5 a h f I J A h I s w q e R o F M G G a R T j 0 / 7 l c B J g 9 U P 0 K 1 j k 3 r 2 1 7 w w l q 1 / e L J 7 l C r L 6 3 b T u x F f 2 I j M T d 0 Q f 3 A 2 X K h M F W 5 F Z a S B Z l e 5 t e V M K 4 E 4 s 9 V e h F L N i q u Y g w P / N Y 7 C H c V b 4 m q O 5 j X 7 W Y e 6 r 6 o n f 5 D c D R b D Y u i w M 5 u p i K q V G 2 0 A e k l S n T t i o C R l W t B 6 d + C y u L 1 g r A V P 9 g X j g 8 D 6 z 0 X t u e Z X Z 4 u 7 f p C b b 0 Q U 4 m Y 0 0 x I 2 g C J B E g 2 V d x 5 I O Y j v Z q X o 4 1 Q o C 6 i 8 p r k Q R m C P f 0 W s w J O o w g v X W G q q 3 F g U + U J Z C r c L B 5 L 8 N 3 o O h K N T L w s 6 2 A a U 8 7 i x w Y I 6 q E 1 w 5 5 0 g g o s c r e 5 W m 6 e j S y u i f j q i f U U 4 U h E 0 J P U q a D K A a I w h F r 5 Q t c A 7 V S E E t T U + g 1 l C y H 8 q R J Z l t r N 9 K M q I E q p g j 6 r N X R V d B q D R n k I l g U R u H a s Q q X A T j y q q E u j + a U j c i d Q 0 o F a Q 6 R Q P N g d U k m 2 T + O m X c w i a a a F D d W I S x p X g T r W J A Q D h V p b 1 7 Z w 5 t e V I K 1 2 G 9 Q O g d o B 7 U Z 8 v 0 o C e + B e R G Y S I j C Y a 5 Q C I J 4 L E R E K q B W l a i O 1 g T R J v V V 3 n H X b e S O + f j + 0 D + d j C d A 7 p J + P g j v + 1 A 0 o R c J X U O s A o a V C 6 V J p A w i L G z F L r D J B 4 K 4 5 C P o 2 D V W W 5 4 H t H y m V 6 9 g u 3 y j O s G 8 1 4 S q T 9 k 5 g r A p j p 9 J O E z 1 a S L N + n M X W 6 U W 5 F k Q A k y b l o n l g G q 7 F f U 0 4 W y J k e K / o r U i 4 U R n f X S t C k T x 0 m m U t M W m k e o V 2 0 v u N N U J 9 u A K R 8 h m I R w a z 1 Z r f g d O h 0 j 9 o v r A g F Y F 3 7 F A q 7 a V 1 o n 0 h W i k I Q 2 7 8 K I 2 1 y c z 1 n A o V o J h e 8 q U I q c Q H 3 5 3 0 f m v f 7 P + D d Z u H K l j D w k C a S 5 r A N V Q R b x V q Y U 4 k L n W n i r Q h X g l o q P q K 2 E R q l U D Z u o 0 D e y q E t V U / L + s O s K l 8 u 8 B A G g G m a s n M e z d s i Z k L o h O 9 k i y a w 4 u x a y i J Z d M 7 i K i l m n W F N w m j 7 D I P 7 U l m 3 9 d T 6 0 p L 1 c e i 7 o n w t J A 1 E Y m r V Z C G r I h v T 3 r 2 + + + 6 L v 0 n 0 0 Q m o l 7 o v k k E y l k J m Z j R h R 2 V E I I w l a Z x a m e j m k 2 k 5 e J r R V L S 3 S O Z Y W r H V Q A H V z O J K Z l w + 7 8 J r S P l P 7 5 a 2 l w a Y D F U u y 8 j J V 3 5 T l o P Y Y G 8 7 D U X 1 m 7 B O R W g H C U e q l D g Q + a W l 9 P E 7 P 3 W 0 n 7 / P L G 2 t B v A J 5 F w E 4 W Z m 3 m l S 3 I P 9 N 2 e v v v t S W Z T m b s L b 7 + l x T I Z k l R M w C + l n y x m t p i N Z X 6 m V n v 3 9 q f X 9 b j 2 S h h 0 m G M e 4 f N k V E 4 a R U j D v k X T E N B E S 6 n g m p B T 6 + o D l Q z z L m h 2 p H l k q 6 r N K L z X E 4 6 s g F K T G Z A q 3 V R S o f F 5 B V Y A n w M t H N A 4 8 M z 9 5 L w y w + H Q u p 2 u 1 S u G v d v z T U V e i f 8 Y m E / G K i u U 9 H h A a s P T i Z j q 7 a B l s 6 x p v 3 + W W k u M h e l 3 K f O l J 5 O l I Y Z 7 L G A e o t F 2 r R t l u c I Y k M n d C c U w 7 + U H f d O R Q F R 7 F l Y G 2 m E 6 n n m S q Y i r J 2 L U I x O t u a T 3 y o h I 0 Z R o I p f + e h R g W v E 9 G U k z X V 6 q X i d L + W T 6 p l o 1 E l 4 D 1 x N 8 o 5 o d S 6 3 W R K y J N B j C p t P X y 0 V m 6 Y W 0 a k 8 0 d x z Y z x + n 8 v d C e 7 K H G S M g C 2 h a J O S W z S q Q v y y p J J t b H E 5 E l z 3 R H B W + g z i d u b n X C N u u n U p h W x W 6 p W A 9 H c j 9 U 3 1 h M D d R 9 b x e z 9 N L 5 l N p 0 9 w 0 C L o t J R Y 1 r d l s K T T F f X V x o p h J T D J J R 3 Y 2 k W 8 1 f a / w Q e p X J m E i m 1 e c v Z C T t Z g l / n u x i M W d c / k b c w u y m c W L h Z 7 l I Y 7 j 2 2 s q a b b M h I E s d E m Y y m E m o G U I M E g 1 l C Y S D Y 5 f t E R 6 F h U E i J N K t K 7 w b d H C v w 4 8 / 8 c C n y B V i 3 u M p k 5 p a v G M c i o 8 6 W Z f x E x f A v D C Y Q c J n W c f L E W g X T E T S k o O P Q I L / E U d I b u l E s M k o p O R f A 4 p D p P S k G m p g D W E z I K A M V P F Y N 4 m a p s a t C T N d b C f W V P + I 2 Y n H U M e d C 8 Z 6 v 7 U v X Z R t H 0 R 5 7 M n E t 5 i G A R N K B q I R Q / T N 2 K m U 3 2 k f F R E 1 5 5 z 0 q w 6 M n o G r G U m g b s f q n y w D C 1 c i p k k P W C U 6 l 9 D t v V e 8 0 S W B L 4 P d K k P o b G y r J X y t m R q j q S l A B i z Z C Y H d z n y d w E J 1 W U o 8 h f K l q x H P S G r b 5 2 u M p F I D d v S U 4 2 Z g t R c O L R l S 4 y z 1 7 L O Q c + a S c e a c V f O b d 5 a o Z B Z F / H A J I m w k M B 8 x T 0 M V T I X Y U 7 P U 3 G d z S Q p K o F n 9 N 5 N p 1 K l s e L r b y Y V O 5 8 q T P T d P G d Q 0 q 9 V K l N C B e 2 / H k i s D N u A 9 6 n K 4 Q 2 h q w h y E d d l / k X e G K 5 A n d N + J d y v 6 k 4 Q Q F i F L x t I C + Q P 9 Q v G E E H i l z j x Y R p J u 8 B g e 2 r 3 R D d z q a I 4 t 2 7 u A S Y d z j + E 6 4 w p A n f L G + b S P S 6 B u w X C x 1 T + h 5 r R G c z K Q D z U Y C x B K i K u 7 y s d m a i 9 W W Y h t C p T L 9 N 3 i 5 E U D W a s u L K u Q t T o X E E 9 q i 5 u J W 3 4 c 0 A Y 6 K v J p G l D m Z p S V n m n E P U p y u D 9 A Q Q v t 7 5 T n m 6 a E y o M B d r o n F g H u E n 0 b A d i s t r g 9 O y 1 E P u K D E h g p P 9 Q u 9 1 G I s f 6 X 6 S B p M s r g P l H 9 / N + 4 7 k t M S U o m K B + D P a U R k W y r 0 p 5 f u e P 7 p 6 j m f J r 3 p C 8 5 w o j A j j P + X d 6 w W f k B 0 1 I Q p b f d r t d b 1 j A p Z g q 7 p J r p f 6 e N z 2 A v O B S B o C 4 B a 0 R c S 6 G F n 3 Z U g 7 x L a g h h W 5 b I o W J z 2 8 a g W c 0 M h 8 U m m c i P 2 o k 3 + X T p G X H 8 h V + O F Z Z 1 X C 3 j v o X w m O 7 z U t I s B C S 2 I L z 0 K L v P h f r C D d w 3 m q 1 7 n C p q k h + y f r I r E t n C B 0 C V V C V 0 F A A z L K Q G U n 3 N F q x B L T L T O 2 B P + l u F U 3 G V c H b V Y 5 V n M j U U 6 i d z y 3 C T x L T 0 P p i K U v l m 4 W S 1 6 e j i U U q 1 3 F f b S 1 z 3 g l e j B x g 2 o N P i o G Q I B O u d N T w W I w y k S u y 0 O 8 D C Q n H v 8 r g z E 4 Z u O f b 8 r f q Q R x 3 J d W m k d p 6 L u F 4 O m A o p G a / k z + F 4 r g H 1 M O 5 T / Q w v D x / L e J 8 5 Q V S 5 g k 3 K h B j F q P F u V 2 M f o F c / L s S s D d P u q 9 0 7 T p C 0 0 + S H s / k Z x W V + D W w y o S r A M P Q Y Q E W 5 h I 5 N H 6 n L X v E k a H n Q v R n 4 y G A n m d 6 7 9 2 s 5 T t F L 3 P z k h f F x 3 e C o R x 4 5 h g X w D T g j e y 5 8 L s 0 3 b j A f E U a d F X / c t O x I x W t J x o 5 6 R U I h 5 Z L x v 0 C + F K G c t M a I X U u I n k J V d 2 H d Q w F I J 8 w z w P R h j N U i T v w q X a A + C B i O p D o 2 Z P 3 c K 9 o C 7 S A r g 3 h Y F 2 R 5 y L g 9 1 e B M + 7 L 2 d S 6 U u U 1 W U w z x U / l C w d y 9 N v d p V 3 L e Z y L 1 l 4 e 7 T u d O Z 3 A D H C v 8 H n P H O T V U C 9 V 1 q C p 9 F S + T O V 0 K 2 1 d I d Y A S g V h Q C + f P B U x l P x D m a g w Z V V g r A I 9 w z k o E k W q i 0 h C F Z g O i F 7 j W L b 3 0 / x 9 B e j h G M d X z p V U j t 4 l F y l f A W j M b S G Q F A x b M l C l Z m t y 7 r 3 L X A W n Q T E F f A x i h Z l y e 1 6 I w L Q B q b w n 0 M h F c D w U z / M u b i V K K J m E w D 0 M p L D k G g n r P C M o L h K N 8 R 7 a O t Q z F d e O D x Q O e a C 8 y Y N 0 / s q g 3 G V t 4 B O r 8 v z Y A q s C D e I J V X Z w l w n H S H w I O Z u q 7 b H 0 0 Q j U S a E B c / l X d x C p z p u Y a S H J P 5 N m O t 5 b 2 j d 7 s T X E O N l E L o I 0 1 f L D w u q X s U 3 F Y N P 9 0 J o H T c v o 7 O o J j w w V y A 8 M + t J q o j 1 M V / 9 N 6 M i 0 a y s c y N R T 2 j M J + 3 Q k P 7 Z s x x 0 B E 6 9 J u f U N 5 e R K h 9 s 2 Z g L u y U o + c o w X O I W p 6 E 5 c B Q Z q B 9 N T H w y j k I 7 U Q v V / C d C T O F x 8 t K v p T 2 L U f G b F O p g n Y x / D S r C d J O m F e r d 5 K W + m w q c Q 7 I r 0 p 8 c P / e 3 d q D C K 1 / F X A m k U g V q n Y q J M z P R u 1 L J / v u j Z + b R h P 9 + 0 v Z c P q 5 S R i K + S 7 x c C W T P k l G Q i t E K 4 r I O t 1 g H E h O C k n f W v F o m Y o a 6 y X j n x f A Y 8 X f 8 G A l 3 a X l P m p M y + a C y t J P W 9 3 F c Q U 8 A 0 7 e 8 D m 4 s 5 / v U i s p 8 v p 9 a B M 7 c U E W A A 9 / 1 N Y C P V N Z I b 0 v x e B V e 9 6 D F 8 6 N s q Y J V R J c q O Z j r p S 0 t O a r L Y 8 p 7 I T Z C P 3 h G I V B J j h Z 7 7 z R O p u R d 5 P 7 3 n w E t J E m m n s / F r 0 a p a C O l 8 / e U q K s 0 W c t 7 f 2 / X 8 j U 2 T G 1 I v 3 l Q B W 3 b k + X k 5 B G i j u k Q J T I O d f D 6 U 8 4 s E p T 6 6 M q N A h n f O T I + C 3 T C P N m J 6 1 p t h y / 7 1 q m N X s 0 h 1 C O 3 1 d d u u Z w 0 7 E g F 2 6 U I u g W I 8 t i i r s I 3 o t w C d D U 8 6 S 2 t 8 E 1 r 8 S y x N I B y v J F X 6 r R u B s s s i S U 6 z X F s x 2 4 M g u U p X e j Z U E M 6 9 k 6 J 0 9 G l K A v S s Z y l j Z F c K A 8 X B q u Y Z j C l t d 3 C k y z f S D I d 1 a x 3 I U j q M 7 N s n Z v / d i 9 S O + n v y S Q P 7 e D n b W E 5 M t I n 8 n G / 2 M 3 s i b c e Y U 1 3 t X z 8 W I 4 p M M 6 Z A r S O t N S C q K e 7 y a o 9 k a s O o f z w P 7 G q C X 5 + / W 4 U A f s h m m V f W k c O V X p A i Y 7 T U Q e c b e 9 r / r Q p I / 6 l K j U F d w 5 m c y r b 8 F 5 u m A z d p i j 6 C R w P S A A a V 4 l 4 7 z Q l g E J E p R D A V 0 5 k A O i X c Q V X l W i r w g d R 6 4 B J Y 7 9 S w D B D f + k u P g Y d o V g w 9 l z r 8 M O n a x 0 l H 9 W / a f j e S F K v 5 r I R Q Z u g P R 6 n 9 e M y g Y f H N V 4 I v 5 C e Z y F 5 s a R b 5 O T 9 G l k h i O 4 E V g J A i 7 Y d 8 W L R 9 c C w S 2 N c 3 7 S L I T / Q p P x J c a D G 3 W F A M S h 5 a c p N b Z E N b 1 A 8 V h 6 D 4 S 3 2 X 6 N l C 8 c J I 6 X o P p D S D 2 r Q u 3 4 c 0 c F 9 x O 1 / I h D s + b N u l y n x x P b H p L L W p P o w r l h G d B v t t B v q L B w J / q z K H L 0 I f m E 4 + i X Y f q O I 6 Y O j h l d o U w Y Q 5 v 4 Z E H Q J 8 i q A l F Y s 9 3 N W 9 b F S f V l Q B C L x R b 1 s n P F R h a B m Y S l g S U z F H D 9 M r k Z S R T / l F Q N d m r 3 E i 9 f / C W q G c z h U u w F e b L g Z y Y E d u D i b x X B J S t r G Q S i 8 b A 4 y h G q g p f l c x 3 V f x j o k N l X 4 Y 1 m P c f b g w t L A h e z 5 s 2 Y 8 n N f u N X M x X Y p x v D x S e Z G 5 a v T z M 7 K W k Z K 3 s z P i K 4 G b W I w F / H V O I m Q q M 5 y C 6 w m d 1 S w f p r f n n d f M h i C 2 g q D B H 0 B C 9 w J 3 r g O Q g E Z h B n O A M R 0 c F X E G z F p 9 R p q m k / k R W R S Q m b i D 8 n O n 1 H 5 Z d w d h 5 r 5 y Y T O Z z T 7 7 z 7 7 5 p y j d a 2 t u L M / v T h z N 7 f z G y B b 0 G A n w d B E c V b o u p a 3 i S d 5 x 5 h 0 W e / E 5 A U Y Z y L e B 3 r E 4 X T s W 7 V R B m 9 P / q W 2 q 7 k i E V z D b 1 P C g D 7 x u Q 9 H h I w K 2 D s N 6 y w 9 b 3 C q + s H R 6 o O P c L R M 4 L + U + M e n f 0 P h p I K 5 y N b X B z Z u P L K 4 u v J Q a 9 n 9 M j 5 0 E V / 1 K o S m k n N B 9 j q P u U H Z g p j C I 7 l C R m b K m l B k d 6 0 Z W a y Q R k L A e i / e k S W 7 t S j y 9 B z B p A m 5 d A k k y H 2 W b T l 4 C V B N 2 9 v Q 4 c V Y F 8 o H q / n s / O F u Q a a n s Z M e u 8 h 3 E N u D Z 6 p B 9 d F 3 4 w i R t o t Y o M h e h 9 L A / Q c 9 I e T y / k F r y z a f b R u r 0 L U f Y b t f F r + T X v 7 L 3 8 q w s x S Z 2 B q V U g G U J B u v W j u n e o O F N t w V s i 1 c o U I 7 9 X v K t p 4 G N z P z x J X W h u g h V + F h Q 4 8 V k J V Y C w J C 4 C F D B a i o h o q q x u y W w u + p U W G y U + O P d l I K Q i n Q q Y q f U x A y E g x r 7 a j T 2 Z d X t i p q 4 q G N t 1 / b 0 N l q d 2 n b 2 z y + k 7 G 3 6 4 t O k 7 m Y M 3 i 7 w 7 9 5 E M V d I S V 5 x 3 G A c G i p o t C 8 v A L P o t U h x m Y k r R 6 a D u 0 7 A Y 5 L 4 F 3 f r M A p k d P n W n D O 5 v 3 P 1 m O c K 9 Z 3 x T 6 R K u s K g D 5 X 2 A D 1 Q u c 8 J l + Q W 0 6 m a o r v i g 1 X a G o T Y y F f m o a V 3 z r w D P I V j X J p + / X g v Q f q Q P 6 8 y t W / 0 G J k K d F u C T i W U b M t e v H j R l V r c s a i T W 6 c T W 7 F y K 2 N / a T 6 f v 7 N 3 F 0 N 5 c J L f j k 7 e g 9 G + r p e a r y 0 d j b C 0 5 F 7 0 K x 6 s Q p x P R 1 J 9 l Q p 6 p 2 p i W a C e V V d + C O 8 a m N s F a 6 r h F d O U 7 t E a k y o S I K O 9 X p k U k m Z O G x Y F 0 N 5 J L t v N y L O 6 X T 1 b 9 d h 1 A J N 4 Q B O J W 4 s 9 k 0 v 1 y G d u b q 5 E Q A d M q 7 2 n X + q N n 8 m F H d t N 4 Z 7 N o 4 A 2 Y t O Y 2 b V / Z q H Z m w 1 T h 0 4 U t P s 0 f J L I q 0 H Y D M Q C 9 O J N Y R C d t F D b Q R o 1 8 n q K Y y B l p k 5 l T A M i G o c h 6 k Q T 2 p 3 N p A H 6 o C j 4 v E Z T R S S I 8 7 R r g B v d B 8 E X w b 3 V f A s X B B H H X Y w f Y E 2 G + l G l a r U V e 2 g d A U S C 8 r e Z m U b d d A V l D c l 7 H V e A R x S q K R r 6 t 7 r 6 1 4 x P r 1 k 5 k p R w 5 L X r 9 G 6 n 1 p L E 6 v b f i l H + x n 9 T + 1 2 M h v A o w O y R b g H d m y S f D 1 U m v 5 E J g + l Y I h o 4 v 9 9 W l m i a T 2 D 7 c L N 1 k f g j Q Z J 8 3 B d / 5 0 8 8 T Y B J h K 9 q z I K P P W t S s 4 F N B C s M 1 w C l V Q X F 2 4 3 e x X z M Y b A 6 D 5 Q V G 8 q Z n q c U / x Z Y o D j 1 O y X v 5 Y K c K H x J L J T V q Y z m X i 4 X t z S R t z i Q x 3 o q S Z M M 2 j z u W d B c 2 W w 5 d e 3 m r C D B X 0 i i x S f / S B v s f f N F Y R p f P j h C r D l g Y v d Z S 6 h z z L X + + 0 U 8 o g D G Z k s i 5 R + o + 7 S 7 t 3 7 5 I 7 G + P E + t L q s U y q d A 6 + B 2 3 o / r V A O o I x W 9 X 0 p V n E A I + I s L D f U O F q r C g h N u K S V x m u 8 8 U 6 K Z m L O U W 9 F 3 5 K X W t r z o g B f j M f 9 C N H 7 Q u L 8 q z p Q y 8 Z 7 b E 2 6 t 6 P r O 8 J M 5 N 3 + m 5 4 7 Z S U R i v L j 8 L E 3 U h Y h d G 8 u e 6 h G F m r V Z i 3 e 7 E T g 7 f 2 9 n N R C a u C l w A Z b 9 L K Q f S Y x w L E 1 A E Z e l H B H f x T o 3 A J H C r x d Z o i p 7 V E N D F u q J W g f d r M Y h S 8 F H x l R R Y e t F O D 6 w 1 3 7 f G b M 8 a 8 7 4 a P L S O m M y l F w 2 v E B 6 H V p c D C J O 4 i T N Y W v w m s f j n 2 J m J O I 1 X M q e + i y x 6 F V n 4 j R z 9 5 w r P Z D h 2 Z G 5 N 6 3 Y U d W x / 7 8 A l C V N l w q d 6 J w e X e V N C h W V C G I O 8 U d x W W b q W h t J K o u g s T G 3 e k G a b 7 c Z Q W F P 4 F / J 3 X d J v E 8 K f g Z j J n W + + g Q j A m 8 J + u L R n n c z 2 V J 6 P N 4 F d y F x x p b 3 a q r s C 6 Z d M J q b M L v A B x K j n 8 m r P d a U L e q R A l 7 U v S t Q z F h 4 q T j y S / X 9 e s y v W K F 0 X 8 Y p 3 3 s U N m h R c g 9 7 R o O M k v 1 H 2 K r c L g / X 8 9 j l D w w x y P 7 w M Z T k U 3 p 2 b / e F t 4 J a A d 4 Y I d 9 e y D K 7 0 u 2 L V F q A H q + k q P r 2 D k 0 8 3 N k 9 V s R W g H O 1 m a F f D 2 M 6 v Z 2 L e v E L e 2 V G p 2 y 0 o v l s M R 4 H N w 4 X N / 1 V + U z q z i 8 m f p W 0 W t s h G u p / J 5 G M i b / H N F v D O i u H g / L X u X + W P B D Q 8 6 0 i o T K m O i 8 q m S S K 7 8 t y S c G a p / K d F L I n Q / 1 G a q + v T 9 x n b g A G o + G e g N D D z 7 g 0 G b g H G O W J R R y C R m r t W q r i o l 6 k d g 9 m p n V 2 + t W A h h m p F l j R k c l Y g W I R 2 M v u t d V 7 1 P S 8 k 3 S Z t Q 0 M i M Z t i g g 1 R N g J E 4 0 s p 1 g A 9 k / R K J i L w R T O y I W r C 2 s q n Y U c 9 C Q N R c k r m q h y + F n h B M j 6 k F Q E f E m C Q F U a Q K U i 3 9 T q g c + R 6 E h T L t 5 d u k l a T d 5 9 t o L L s S w q L g 6 b T q T V b T b u Z N Z z 5 m W Y T c o N m r J p z e n Q L u n d m h P F U B 8 e 1 a 1 L F r z K g 6 I o V D k x F i o Q K Z i 4 w r I E Z j H d B B 8 5 t G + i 3 d x q Q h L R I C S x K v Z m / s Y W I P I g l Y G U N N B v 7 0 s A X Y r A x F G L H n b 9 X m f v 2 4 Y q V w D J x n 0 T S L q q 4 2 v j W x y N U Y D 6 X 1 T N b W G f J t K u l D e p v J R P m l o i 5 Q v v O P l 6 f 2 I 9 P 5 R / L g n k I 6 v / 7 / / q / / f t a v X b g v 1 Q A n + 8 m Z D A W 4 N K 3 D K o X P U P N T t c 6 z U N r h X 2 Z S b J f G 0 + c E F w q C b F M / V g t s I O e 7 c p M Q F Z P 7 f 3 o P 9 h 0 f G 0 3 8 V s b x B + U g U y y U J q x 1 r O a G l 3 y Q w 5 r K U r v Y F m X B B + l 1 g 7 2 P D + W e E i J + z u Q 7 g R R 4 A a 7 F 3 O E 8 a M d i 3 Y H q u 8 m v 2 G e D k W Y b 0 R o s s / D K 9 X 9 Q u w U 2 d m w a a 1 A p m y y s D f X d T H a 0 u q y G W t p 7 M R I b + K D p q Y I E i 3 v d R D e 3 R R b A 6 C b 6 T M s F c G M / S x Z G F L U z J o j h O B c Z Y r k l P W 7 r O b N J S 5 x 3 B R S S D H X 8 D F J R 3 X 3 d 9 x D L 0 r c u 8 m x U o i g f + A W o i 7 d T 8 p T W g G y 2 j 1 N u s O n E g q x C B 6 6 v + 3 z 0 T s Y P m i X D 8 h y Y R f T P 9 l S p n Q Y t K 0 X P L d 2 e 0 / 3 L e U 1 E T r E Y P W 2 d V s H 1 p Y g n s j V m I u D a f N E l h K D u w E u C o x V A T o x k j i R c J Y g O c 2 s X T t U O L J u / a n w 1 l W e d T H u 0 r o b e j i r E N h C t Q O o A A 2 l n 9 5 D x u N q o F 4 g x n + A 7 M g O 2 9 8 o f l H h M k 7 + + l f D P B 1 Y J s J L Z M o F S e 4 4 5 H 8 C I X 8 p m 5 a l + p t g / m R g 8 W A h H 0 w V Y / o / g 9 d c 8 e s k / R i D Y X Y H v 2 t o z u K 7 x 8 H m r 8 A L G 3 d k I F X A 2 p u W q J p Z / D T 0 z a z u q 3 k / j h t q s M g 1 p S 9 o R C M 8 C j b H h 3 B h p q 3 8 y e f V J I h b B j Q N X d q E t k w t M c o F Q o R x J Z Z + + P I P h T L 9 l X y o U z m 3 0 X 1 N B V / g J D q p P 8 X f J o 1 8 s 5 U + 5 c R X E 3 P 5 y g e a F t T B t A T d 1 x c S R t m h M 9 J e 9 M I 6 d i S 8 d q 0 X P Z X J L l d E A h R 3 A C Z t i X O / 2 W / 4 Z N v h N L F 3 N 3 P 7 a Z j a T C Z o F d z 0 1 L O A 5 R 1 j u S O q q / t u a g r o z F f q 6 t 5 n R + S f b A T G q o L b L l k u + t A l 3 w p i N o H Q U d w J 9 P 2 9 3 7 8 C Y J t J c u F 3 M B V S u 2 1 P 1 L 5 q S S r K c 2 F 8 W x d 2 J q N 5 + Q z x L Z + u H / k + C l 4 3 h A W C Q d S G z z A V M h s T M d a a q T i A O 8 d l D x u B x v Z 7 R d 7 W f S q p h O R M M 5 k e + q h Z R 5 I 2 b F 8 M x b y / R R r Y S W d h b a U R Z 0 H e M e K S k m U W m w W F Q 0 n B y t 4 d 7 s 3 F 2 A k g I J j Z V 2 N v S Y z F g 8 w U + A z K Z l 9 5 R Q e I O / M 8 p 0 q K x x w 9 H 8 s q m 0 7 P v D O L 2 R Z i 0 P I Z H / m 4 l t / n o a 7 G O 2 r 9 x g 5 a 3 1 m n f Q i S L T m X Y L y S p T R / b v v J 9 9 Y a H + b C U s w T S C v 1 s 9 C O 9 d 2 B 8 D Q 5 n d r r 0 4 X F 8 u 3 5 p h S o r A n s t F u + d C R 6 K p 9 e / n y d i b f C R 0 / W z Q t Z Q f 3 m / d 7 R d T A S n Q T L k G l H K j i V F g J + H a x g 9 E t B y W Q i x N s f M j X 3 G i 8 l k Y 6 l T R B v E l j Z 3 Z y + d R B F T a v T 5 c 1 E S 5 k i c T C x O J x K I k o a 9 d W o Q t h M p s 2 4 f W F x / c J G 5 + c 2 P D 2 z 2 W R o y V z 2 s + z q + X g s A p c p E U h y K U + U c R l o z L V d v g X k / l B d k n P P 9 p o v f Q Y I H S p d E c 9 x P 7 O n C j 8 c x v b 9 4 c J 7 3 y 4 m D f k C 0 m q J G G p B t / 8 O u K Q s 0 h r u 8 z 7 A g y U g P 0 s Z W h I q g p C F m m 6 S b w H M 4 r 2 S 6 K v A o 4 p g d p 8 K I S T X 1 r c C 0 7 3 3 U m 4 w T W 8 B H O P 8 E 5 e y g G d o k s A z 5 d 3 o t K 0 u s 5 S l + M x M Z 3 0 b 7 k m j 3 b F m u 2 t h u 5 l r T T 3 D X K z L n I 1 6 d T t 5 0 b J X 3 4 a W T l n E K u Y g j g L 0 E R 6 K g e R H M l u 9 Z H T e 1 Q / 4 N r C j L L U j e p X Q l F v g S D 5 d w O w D 1 J 7 v b 7 Z i W + 4 M I B E C e K B B N g E a K c l m 3 n M T y x a e x O x O d F f 6 T C p h V r v x 0 e t s p P h q v L V b P i E K i 8 m 7 k b R B F L Y d M X S x j + W 4 X k z / a G e T f 5 a 5 d S n 1 n O e 7 D M / s q v a L X T d / s f H g 3 A a n H + z T + A 9 2 O v t H O 4 v / q 5 0 n f 7 R 5 T Q Y / j Y p 2 K 6 7 e f a 0 / J y T h m l s H X S l f k N V t v / m d z J M T N 0 f q b F L T b E o K t t z x 7 3 Q a 1 u s 2 7 L B f t 2 f 9 W A w n c y S p S 5 u J Q Z T M T p i E o R j 0 B O 9 l / g 8 A f g 1 r e 5 x f y a T I C O G 0 E x N v A j W H z 0 A Y K w 3 l 4 R 0 T z k Q Q t 9 6 D u 8 e Q R 6 V s n w F Z j H M C r x 9 J a I o R f J M a 1 3 T y l s V I P p 2 O f o D y W a d u e y d t S / o t O 2 U z G u G M e M S 5 1 Z Z r A C Z u H Q f W k K + Z / S T l g / D a A I w J 1 s 7 e / f l 1 1 G y / q i 3 E o T i n X w K q G y Y T 0 p I C P B b Y 9 O J 6 9 r O N 4 k / 6 B U G p 0 G I C v x a g 6 l s n O r L D 4 J V M w M j e X P y L p f W B d 5 3 f A 2 e o m q T F K + s H z 7 x s b O w Y p 2 O 7 m r + x y e L S 2 k r j S e d Y 0 Z Z 2 P v 6 z z e N 8 S z P W i d b k d D c u 9 y z t s u w / F i P g K 7 4 S U + z n a U H E q m d 6 K X N B x n X Z s + V F V f D a i 4 j 8 R k V Z i s j o y s L 5 v + 3 s Q T K C a w j O H f j M L i d 6 L q I u N 1 T M l / a v B 9 + o p d q z l 7 t p n t 5 D Q D G R A W S L Z e I 9 s 3 t i M P 0 e S y N H U c O a z Y d U y Q r Q / j e q n 5 j b Z / b r 3 y 4 A 2 p g d T h O y 1 V c V 4 s H S F j e p d b 5 j D s 5 9 w B 9 m k m t 0 o g o 7 4 + 6 Y o e A n m X z v 5 E 3 8 u + 8 a 1 h I 2 v D 1 g 9 s 3 o d k C + Z y o P Y 6 S 1 b z d H d o b S 5 V W Q R R b t F U s 0 H g t C q C / f U A P V n 1 H D 4 v k K 4 E t c z 3 6 R a X M l o m H w L H K z C F h I O 6 E t N 0 P N + o 1 n d h C + 0 j e B v b 3 4 Z z H U a K O Z 8 m L v H 6 y 5 6 D i D 0 x s 5 S 2 7 s Z v 7 O x o u x h b U j f Y c W R K y C T Q G M 6 F O q g M z C q c R q I c a D p U y 1 6 N h 6 7 D z L J 6 p n 2 J d k r H T p A j 6 N B a b J q 3 Q f S n r R N Z O a 8 P E g 2 f g Z e y r o c S z 7 f d q s 2 0 E / 7 9 6 u Q m l N l V V d Z a i i 3 + P R F o b n L x + C 7 Q s Q C p P J 1 E I 5 8 W z W s x P Q 7 i z d o K c Q Q Y q V g 0 Z 6 J D + W w B Q f 5 i b u N 8 R M 8 o M g h 9 b T H B n S f a J 5 4 V u 4 W P y 0 k I k m / M O 8 + u 1 C v G j G h + A n M e K n 6 7 n 9 j 7 / r K D X R B h p V y X r 5 C / y u A 5 e Z O K x / 0 l X x a / i S h 0 p h 5 b s 7 i v D n W 1 L c B h R o X / 9 h X q m B N k E m T c Q 8 K S Y d M m 4 w T a 5 l 3 l 1 4 2 M 5 M e Z n Z e o x x K B q f b Z s 2 M T 8 M B 8 O 6 V a h i k R 8 a E E 2 U p h 2 1 w Z U 7 8 8 F S 6 a H 6 A x x y f c f Y i D R D F H Q t 6 8 a 2 7 K l 1 F c L 9 h p x U 2 d 8 N + V Z t m c g H 8 W f M 9 C B Q V A K 4 a s i 2 f y I X + 2 V o 4 f c N m x 0 2 b D T I r D t c y J H O f d r b I C Y d y 8 y V 8 s h 9 E w Z t Q L E u H n T P o K U P X B I e A 0 V 5 S g A X d 2 a f 8 g J J m 0 C v Y M i F y n M l 3 3 C u t m C l g v e a F e X y 8 u p 3 W Y / b O v G s D O V v X R t Z Z m 1 x V P x G f u Q v M s t E / I u f F z 4 h Y P 7 T z B b v F p a c J W 7 m 1 d k p i Z U R O / K + g 8 r 1 b G 9 p f V k B 7 G F C / T F H y + 3 Q H g L v 0 f 5 W d d x L X a M v z 5 Q G D F m B 2 i d p q F E c v K q l T X t y x O T P 4 s 0 X Q D Z U R o w d H O b T 5 F c B L X E x / b N r o 2 0 A Y w c B 2 z 7 J S c f H 0 x + 9 Z g f N H 2 y v 9 l J + a G z v r / 5 Z D M w 7 m V 0 V + z / / N r R n j b / z 7 d G Q m P h m 1 5 M 3 R u c Z S 0 0 Y 5 K y b T J v b f a z J I f + T A S L L S b a 2 z T w O K T a k D q r C B s Q 2 u 2 x K e B 8 g M F / Q u E 5 D b Q B m S P 1 y F Y j Z z V 6 p o R p o L + G Q / P L 5 j r p H 6 9 E u c L 3 S x t l 3 i a o 6 O 8 0 j O C h e Y U L m / l 0 F y h 9 c F Q / / g i v 5 4 I v A 3 O B v K g 0 F L t v t t q V x I n z R Y d I u v g c 7 R R o w i 7 4 F M P E Y x 2 O N E G N d v u c F m p I 4 M L / A e 5 I p o + C 2 s 4 H y 8 p r A P T f U B e J W m t O B B K H 8 l X 5 P 0 f F z p B E C Z V C U w o F 7 e l z 9 8 0 I 7 3 w k E A U n i O o B D h I X S T / X f + d X E n h 3 1 r U H n B u U U Q / N + m 4 Y v k 0 2 y 1 E b z g T W C n j W u x N i q c 4 2 d c A u + q X 1 6 + + f X r 2 / E U F n P / v Z b t d c j i G E V k E j 4 F u X 6 / l V A E 8 F Q d E B s A i f W e l c m 1 l N p p K a d T / 5 Z S J G W k C j B l + k u T 8 S Q c z s d / t m y a O q z N B p i D N Z L o e V Y W d x p H F h / 8 d y i g 9 z 2 S N P Y x p M L G y Y X r q 3 I o x 8 + t Q 6 r 5 L 4 A 6 K 1 r V A 4 n c M B i L P y k q t R / C K A 1 t k s e T M 2 e y t z r s W 9 C 8 e 4 W F M e J k z z 0 A V N 5 k K p O P B A h j Q 2 P i J n y M u g R z 4 D y P Y l C P P 6 N i A e L F u 3 A w D I + l L 5 n C z e 6 z 9 u N d p 5 W U R D m a 3 o 3 N j 9 U h v G 1 L C z J o m a J A v L I 3 4 r R l H b h S 7 n 5 B y E X 7 + 5 B 8 a h 8 R 7 l K Z m D L s G y Y 5 x + y 6 X 8 Z V + / Z g 9 2 r I k 5 I Z K U w d 8 Z 3 u Z I g w 3 j G a E E o l N Y L Q x E k m w + x k E f N z g Z z 7 y Y / l u X h w l g 4 Y 9 a L z z 7 J P 1 s L p D O X w P s 0 n M g H b d u h k N Y S / p y h Y H q B + 1 C v b 8 J X Y d a y v 3 k p U 2 R H W 3 Q t K E M Y C r v S Z 0 y s w H B x 6 t P i 1 / b Q F d A M + 9 J E 3 1 k 7 O l T d A r u Y / M n G y Z k q 0 M j X S y 2 f S C L O b L 4 c 2 / X i Z + s 3 j 3 2 r 5 a v J O 2 n A k f W a R 3 b Y / N b q C y G r K 6 k b X 3 t X O y d Q T N I r T w d T h m 7 X p q R M S + b d Y 2 E d Q 9 3 6 M e B v S 6 O s A 5 h q N J N U V h o s 3 V 7 1 o V a B A w R 2 L j Z M J C Y o y w X x Z F d 6 K G n s G o q p R z C U N A D 7 H U L M r a Y Y C o a o D A t A + N D 1 c p 7 Z 9 S i w 7 n 4 + V a h k B N 7 5 r A h p a Z 9 S x J 9 / o D z Q E E V S q Q i c S b h K 3 Z m C b 7 n 3 d 2 m q d 1 R e 3 8 q I 4 W m w d 4 c M i D 9 n K K V f f E u n F P U L E t E b W k y M k 6 8 M K D 4 S l M y V f 2 d 2 P o z t 9 C q 2 7 5 + 1 b K / N z B T l i H X h A s C j r g U m 9 j J l i p U J p H N A f k w c Q E v J B P X r m T T U J z F U u 9 O y I 8 Z s 6 i o w v S a V A u 0 M q p g P q P k K 4 M 8 T Y C O W n K E U c Q N 0 o x N 7 0 v 5 R J k R u H N O R k Z u I 8 m 1 k i t W X k b S R f L D s 2 t J A t j V b 6 S 4 7 l s 4 Y Q E 0 k 4 Y + s F x x Z v V f 3 i b I f h v 9 R h h t H 0 h x 7 I 7 D E H m T I U l c V 5 Z F 9 g Q f N S Q s N m U X 3 A B k B A X 0 B Q w F 0 Z 7 + / D u y k l + + F s A 1 c Q y G 5 d w G h u j Q b V 8 u F u Z e e K 8 K x i E W 2 E w S N b x r 6 T p M w g d q x + C Z n H F 1 v 9 J + I v O F c z 7 O c Y a a q / 3 h W t + N 6 J q 3 C d 3 e Z 8 V 3 l Z / 6 O 3 6 g g C T Z n K P 3 L 4 9 E j K 8 s j z r e o Y 3 z I v y n i r A N n t I l w 8 k D H Q g l M m m V v i l k c 2 I s n D d t D + K v 8 y H k f B 9 s A 7 F l C y 8 C v L D J k 0 B o N v / y Y W X a E p p e + x O b t 9 K / s 8 E A R S Y z C S X L 5 F B A 1 8 q O A y u g b k L w K S t E Z a d 2 7 K g R y Q B x 5 B b C F b j s 8 t H Z 9 3 + p J w 8 u W i v q G i 0 / K L 7 Y n r W 8 t n k t j h U N b R D M b y r 6 V L v L N K I f z D 2 L G i a T i Q s I j c r M R H 4 k 8 I m H u S 5 g J o C 7 e + q u w Q 2 N u g i S t 2 V j m 0 t v r m m z 0 B x L K a X k 3 I B 5 h T Z J I Y x + H c d 9 h K Z 8 i s l 6 v J x + q 5 X 4 U V / b p I / C 7 0 9 G z q K 0 4 j K X R v d 6 0 l u J 0 u m 0 x r T R 2 K p z q n n G 2 R r N x G 4 h 7 e 6 9 v G g 3 d E 5 q R X y P l G 0 X c R 7 7 p T l 0 M z f 4 S / l d o H P d x R J v r Q l m X X a E Z B W 7 u B T X m + u V z K M E p J j A + 7 d W 4 Z p c K n E D C P b P h L y f 5 5 i y D m d w F a S Y 2 7 g S t E 5 X t Q n y z f K 8 f p 2 J q 5 l L 1 G / t y K M G u / g m 5 d E d y 9 d F u O Y f e x V s 4 o V u B S h F t H S O q 0 M 5 Q H m E z + D l N 6 7 C D U t N j 3 3 g F m 1 l q d z Y a + M z j d r 8 v B p I g U K H P k z 2 b T V V D 2 f 3 0 K P 4 l g A m v s / F I + Q / v w m R o 8 + F Y 9 y O b 6 5 2 H y d g W U z H 0 Q 1 O J B E 1 J u 9 8 / T + 3 5 / t L + 5 b T + G V P h C 5 Q r U d 0 v 2 T L A W A X n + 0 1 R I U a 1 M w c t Y G r F s X w S X S F u Q s j + G Z U Q S A N F e + z r L a E E o Y t m S o L v y K r 5 5 q l Z i 3 l / K w R f D c 7 Y 9 6 t 2 D 2 j / J h v 3 E 3 e 3 K h a w J d E V g I G G U 9 k o E s z 7 n W I y s v 7 J h b T R o u Z L 3 Q k H n c y 6 8 m m Z 0 E u n y 2 9 O U v v x K L 2 d t Y + J + 3 5 Q s / e J r C Y s E + H A K X c t A e s R z F Z j w r Z P G F S j T m W 3 4 i v Q r p s a i o T X J A c 0 6 l 3 f j K U d P r F m v e + d D k x u j A L Z 7 M V H X r k 1 k B O G / u O 1 K p m 0 Z x Y 3 J h a 3 h 6 r 4 S 3 u x 9 7 d y 6 r + 3 b w 8 l Y Q 9 r l o j R 6 N 0 j + u q m L 3 8 R o P g w f a G h P e A Q u 1 O 8 D l H 3 g X K K T 1 z 6 / Y 0 a 7 g 8 f 6 7 7 9 L 4 0 G Z O w L L + Z c z K a 2 b O g h H z y c 7 I P A J j f 0 l C V z C T t J a N Z 4 b Q T Q v 2 L p l s A J j Q / 5 f o 8 C b 7 j 8 d h d 4 E M e V 1 / i s y K a e 7 D a E C b + x D s Y S E A e q B 7 o l Z y J o N j 9 N h l M 3 v E i 3 Z e J 3 L L q b 2 W + e J t Z 8 p i f y p w K 3 k x / q 2 l M i P o G R 7 l Y V n L 0 r f J 4 W y C 9 9 h w e A f L r R k Z 1 0 f m / P e v 9 g z 3 v / v b 0 g 9 P 8 H e 9 b 9 B 5 k S B 8 5 Y u V k G d V Z A 6 c u 0 z k 0 d Q e 6 D 5 V x N X D o 5 4 m x k 1 / M / 2 C j 5 D z a z d z 5 4 m h / q J s l Y f v i X B j U G m n E X f G w D T q V 4 v k 9 v U u A z m H 3 M h E S F e 7 T d d D z 1 T h b 8 n b w X 6 1 d k K M l L h w U y B 9 8 5 H q t B Q W 8 Z Q D O h v K + + I 9 D + 5 f 0 K P K p c R C 3 y Y h o n 2 o K l R G U e L s i h N 1 3 v 0 V 3 x j f d E b g L F 8 0 4 H 0 l B 6 g e L j N o W y N B Z K C x z T I X 9 y I N p m 7 i F p l n U q 8 8 c F 4 v t b E O U F o X V l t v a a g T X 7 s q x + K 2 0 d y q 5 l N v d O o D L 7 t J m u r m g v u S D 5 4 J 3 e l Z X j u q V u A C T u f o w Y i A F Y 3 / W o / a O d d H 8 v x m J 9 1 U o C S p f G 8 a 5 c G L r S S 8 j Y 1 u X s J + 9 B Z J W l S M 6 7 z z k T K A e Q 9 d d h K P y 2 / P C A + + X f o H Q 3 A v H Z r P G o m 7 l P d S 6 T e 6 K G p 8 t 3 s Q h k 3 0 f u R 8 a i u k T + Y 8 b K v Q 3 g e W / K n + f 4 J g r 4 N x y + x 3 7 x T K n y L n W C D 8 C q C T A x a Y f i t 4 c y D o F 3 F K M I z A B x 7 V f E 9 e d V 5 q j E 9 W f Q k b 9 T C y q 9 s T O U f u N 2 i B k 8 E E f R + c 9 X G y P U / V v 9 x i X x l y u g P J 0 B X R f o G 8 q v + D A V b s x 4 S O f g 0 g + Y g 4 H p w L l f d w X y Z g B 3 h Y y g Y / 4 8 X f 1 B n 5 + v 2 P 0 C u B 3 k U 4 O n k 9 S 7 z J d y d j F h v g q A F F W M n k M k 8 t n l R 7 t J / i S s 8 E L v y U f X 3 H F V v e t y c O O e z c J r 4 b F u / f o L 6 9 S O F C E v 0 M Z i 6 f 2 v L X J N B L 9 k z / M i I T S z n z s s H + S x w I p b z L 5 r S c 1 I V H f Y i i 2 I A + + f P A p V 9 w a U o f q 6 Y y / p V t T v H j i h o 4 X 0 b l X x q 9 0 y B n Y P 8 w H T 8 o g h T j P J u 6 / v g K X s 2 6 Y V 5 U w C 0 Z U V 1 z 2 9 e C I 2 b y O I g V f l 7 y K a A / f g n v L 5 v a J U y n Y v L k A S z m B 6 x V w 8 + Y F s A 1 D t 5 S M b 0 O F a k u Z Q 2 W / r r 0 e z e W w 3 4 9 i 6 j c i 3 e C Y N y o t v e m 8 8 i r x U d w a b v V 9 B t 9 v g q z A U g J p m j i n d 5 q y w 4 D S 6 b k f 2 K P h g p H 9 N t + 3 O o L R 9 w F L I o 2 v 3 / O q D X S d / V l 1 5 4 f 8 c c U h J 1 i C x t 1 + Q M N 6 k 9 3 L 2 m 0 F f r l 3 F + H d s 0 8 Y i f j 4 q H u X P V F Y n T A X e V Y m 0 i M Q j 4 l Q 1 a X m f M 5 T K y s 8 i X s 5 Q t N j j g V 4 n J s 5 e Q z B y q L p R a o f d R V 5 O t K G u d R F F 2 N 2 Q P g y l N N y N 3 M J Q j A m N R m N j L h 8 9 e t W 6 I c x 8 / w w I d i W N W 0 C 2 g d Z N c q P A 7 6 6 A h s g n 7 q r g m / J 0 u l C y E D o D r D B N k Y e X h X u + X f M 9 g v n 8 R n 6 p h M D T g 4 Y 1 o j y S M + b e X U H z z h / h 2 n v A 8 3 S 3 w V d h K N G 4 D Q d i Y q a f F F y M 0 + c n U O j e p U k x g u 9 + G F I F S X Z X 7 s 3 A 9 5 J + 3 l D 6 N J E P c X H z w S b 2 i w S K M s 6 j 5 F e p a 0 z G w + Y r 7 2 6 H m N h x i T w 9 T o G N M r 6 D n r k U E 5 S j 8 L f / 8 b y I j A R n K T 2 b w 0 B 8 p Q S n 0 X i X p y E J B 5 F i + j G + I o a l G / j u U D h P 2 H 2 f n G C x w / M x m 7 I X L + 8 1 y 5 8 D + E + p C D p e 0 I v J d l a p H b Q y Y 9 p M j e k N 8 h 2 o K 3 s G O o B X 9 4 t 0 J Q u K B Z p I L k / y F m 4 Z 6 o B l I 6 l d X l 5 Z v 9 / z b v I S X P M o 3 l 3 3 + g Y o G X d b n E c A T O y L / x j T o i 7 r g O a B N t Q U b L N M D 3 C B 4 p 3 g e p T 4 A O / z J 5 H t d e h d V j r S R r 5 7 M v V R v W l W 1 4 J 5 c / v v b f C r G Y o M r m 5 q 1 q t n F t F l W j Z a N W M K R 0 R J F B / j U i M i 7 X x D l y o C + I b f 5 b f c O 1 O o k k h H A S c X f r r 6 2 R b R q d 7 r 5 Q r Q e 4 g v h n 8 G s A u Q z 8 y u 5 l N A y U i f g R 6 7 z w A x u Y n D A y W g + H 7 a O f X h M f / j J 3 D V a 5 d i b A Z S T t j 0 T / K Y V V h 9 B k P d f 6 Y 0 q u U l P 8 o S M h k 1 s 6 u r G + t J S D R 8 4 0 2 6 u f M d b S m H J 8 N U G t n 8 7 C C V 4 1 4 p N v Q b G 7 + S c F U L J D I x r q 9 v n K F u Z 5 v r O 3 D P F + s G 6 u + B 4 u L v e N 0 f i L o T Q C v Q C a Y W z L w O y F P x o D n 8 p F K L 7 A p z M e 2 7 8 7 n N F q m d C A f s m B Q p v U Z L J j C M K u G w O s l h T X P e g 9 r g v R g q W r 7 a W O g H Q H 6 s T e T Y 9 f J t X m 7 B p 4 Z 4 A 6 v B V g 4 L B h H x W 5 V Y F Y p + F M X S 6 J I w u Y g o I i B p k a y 8 k w n l U / X 1 D z v / Y v i L L e r n I m 7 V v g L M R m f z m C e t v 7 F Q 2 G W 1 K E v K x w s 2 Q j y 0 R u d O 8 m 4 D N x / A x 4 p E 3 w o q M t r Q 5 4 S J + R 8 k w M e A 0 k Z a q l K + Q Q l + z v V w b p P p 3 P a U z 9 6 e T F r 5 U F M 5 X W 8 v 2 J S E P Q Y l 2 a X x O D h v y Z o I a c 2 o 3 b C 9 r p i v 0 K 5 V L c A K a J Z v d D o d H 2 D 1 9 z j m Y h K X 2 A 9 V p y i j 4 + 0 r V B 1 6 Y E k Q 2 8 d t a w d n Y l X H / c S q n 7 Q j Y B V 8 u m E i c K r 6 L 9 x v / U E 4 6 P e k s d b M R t n G U K T l G k q F 8 S N B 3 Y l U + W / t 7 W p 6 I E y Z i Z 7 9 c a R 4 T J d Z z H T v p 0 7 c 5 c R u r 1 e T 9 7 7 l G P K N z V w 6 z Y P c D K s A C O P c H v b w y 5 c f r 0 h m g X d X 8 k x S l 1 6 W R S J i m r + 1 m X 1 S 2 s 5 9 D j B t v / H C 1 0 z V k k L C t D M b T i 5 s N B Z D t Q 5 k K n 2 T O 9 V l H t Q J o n E p p 4 f l c 0 y m D Q J m k U w 8 5 H E D n 4 w b K j C l q Y T 0 G o 2 q K F 8 o p N Y B p / k t h R y X m k o W 0 5 M d f Q b j h W / E 0 p Q J + P 5 y I Q G S O l F 0 x T w h u 1 Q J r V 0 V L R S x T W a K q 3 h N M Q x m Z V 0 m o + 9 H 3 1 z a N J 3 6 Y O 6 t / y T U 0 o X s e 0 D s Q q S O S + p c / P 4 1 o L T Q T j B V e d T s J v B e Q B g Z P x 1 5 u a W s c 7 U b g 8 b r A A s B h h h O U j s 9 X 9 i P h 0 3 v n M C 8 V 8 r + 3 o / R E W 6 4 x 1 I C w B W C q N f r + g L N z 0 w + / B C Y i 4 9 Y t + M F B F l q J N I 4 m w c 2 l V n D R o 6 M K j / d R w r m 3 5 Y w i a / t Y v y L H G q 4 Q Y 0 p g j v p / e g 7 / 2 C i q B j + H E g u E 1 s M F j Y 7 a P n J h A y i V c m w l E A w O k z C G M x w / l 5 F H H g 8 F p 5 x 0 4 g 6 v q o 2 y t q W 1 m P L o k w M z 7 E n U w v T h v X 2 D q 1 L T x + O v B j G g Y v S f s y K z + H 8 k w 1 n n 5 R 2 b G z A g p + 0 1 3 o q o f F t T o j g S g 3 s T C r i e k z a 2 w D T a 6 q y L 1 R Z D i j I U 8 0 b e S z J O l v E U m C Z y i K / T d q 9 2 e k 5 0 7 i G L 4 R R n N C z l f h c t p o I p S G p 2 B T R s t t Q 2 k u s v d e + N f d u O y L o 8 d o B X H L T V l / B 5 E P b u K B l G R B a Z w u Q 7 Y z Z 7 4 o W 9 f R j C / 9 B 0 1 W T 1 z 8 m l I 9 0 H 8 9 S + / B u Y C 3 G l n r 4 w A i U P E L e i y x B V A + d + R B A / K 6 m u d G H 8 i n t I J R E x D A U B q L m V D 7 2 7 G a T E U 6 d q B T v F p j Q O p h + k o a 6 9 J 0 4 0 R 6 9 1 r H H 7 T a O 8 j U 2 J S j Z y W l q r 8 9 q 1 n k R 2 v d P V h g U g k A C F T 4 U m z G y N 1 s c C I u O D U C V Z M V x r W d h 2 L R Z y v R 6 2 c O h p L S 1 r b X c s 2 a X F Z r S X H S O 7 N o h s g b A A z M w 0 F I X 4 7 d i K p l R 7 R M J D G l G E q W 8 a E c s W Y h V O P t V P Z w F O A 4 o 9 5 0 i 9 F k U n E w O c 9 T p o E k Q 1 2 I W N X C z C 3 U J n K E o g + 4 p n g j B 6 y B N t p C G W 6 D O W L 4 u x m y e h N b Z 6 / g 0 o 1 v / h T w f A F q B 2 f J N F Y h j a X 5 t X Z k B j / n M D s Q P p U X e E 5 a l y 2 c s j z N y K E i D u o O D W + A 5 Q T Q G H 7 g g 4 D 3 5 g E L V e y h N f i M T s C u m O u i L r p i R D h 6 K b + k L 2 g Q b X 3 k C S H O A z C V p Y S 4 / s k W p b q M R T L t 9 S e 0 n n e + k Y t v 6 J r H h 9 C x n s v m l z e K h j e Y c / Y k Y F 4 3 I 3 N s L M + s 1 U x + u u A f 8 9 p p T e T G 5 A t t x N c O e z K 2 u d 5 P z 2 z W Y 0 g j D l k y 7 5 / a k + 7 3 y / 0 G a 4 6 U 0 V 1 / p o o r 0 7 1 c S N 8 S K n 8 Z J + D 2 Z l 7 Z 8 L s m / r 2 u e q O g 5 T 1 / B F 8 a p k X y g F I l f b d g C i E + j + 6 C l B J g H 4 t J 4 D w C C h 8 M J O s q n 0 e C 4 n T A / 3 G B 1 o L 5 S X 3 o P 6 a H s t B q 2 3 8 8 n u s 6 l V R b L u s 3 P x W C z 2 I W O d 6 7 s w E w A s W g 3 x i H X w w 6 V q U A 6 l X Y q O 6 z 4 t A i u + Z E Z c j P w j 3 1 H J Q V R m E U q 8 3 y w t M m V 0 M y g b + H / + e w K 8 E 4 a X M t 7 A L o G V X C B 8 m I w u i 6 N 2 O 8 3 b f + o Y X N p / P E 8 z Q d 8 y Z t x t v L b D b C 5 l 0 8 f e h f i i m P G p h q M 2 r O Z y C 5 z t y a L K 7 u e v i 9 M J J k l g W x T 1 Q J m e t b / W 9 n / M t E k F W a X Q u J T S U p R G I O U Z b e x I x J N q U a H m a b T m W h 3 I Z + A K U e p m 5 W Y l E S E k X 1 e o F Q q t i / a k V n l t Z k k z O O X P T 0 I 9 I y x k y r 5 t d Q Q 3 v 6 S E c C t S 0 X 5 I d B q o 3 J V Z C 5 u c o p J k R k l u N l N P D 0 r / b B 1 G q o K 4 C Y X t z n c b v J C O k j p k n B W g K G C k R r 0 4 n J u t Z v Y u n t L 2 + / s W d S R O Y O 2 W Y U y C 6 X r 2 Z X B Z x g o C 0 z E g k A B 2 o g F n r R N j V N b P K 6 / 8 P d e c S / 7 7 Q c W n y X 5 X v b O p X o G / g B + U 3 9 + I n Q Q j g C E r o j I f z R l W 7 8 j e j V p E + p d 9 Z t X w A U a l g R F U L l d 4 M K E s r 4 G o 4 W N x N x H P Q l w C a u S + S p o / g w 2 M 5 Q y 8 j 2 0 V x g q P 7 k b 0 y 2 f R P g Q C M 3 6 Z m w 3 s 1 P X T i V A R E f S I v 3 m U + + 6 p Z t 6 2 k 7 E I E v r d + X o l 6 q K i k J M I i z S q m 4 k A h G x + h c t V b V j A e K i G T H z b B r 8 R R h q H b j S p S g g v w o 0 Q h k K 4 N b j l q G E I p 5 L W d U R w s r N S B E I x P E Y I C 0 Y i r Y q 2 u u 2 o 4 d 3 I m D 2 W B + O Y x u P 5 p Y O J r a 3 a F r / u 7 1 8 c Z 8 T e x F f P 2 / x z A U C L K 7 E y X c + U l m V n p c Z p t H 3 D D X 4 v n 8 S C N 7 B U Z R j L e g T d j S i M + J W Q 5 b 5 8 5 2 u P m t D V 2 d 4 / X P c 8 E 7 l o 0 P z Z h B Y u 5 5 Z R 7 T k Z m v F w 7 g H F I / h E Z X V + 8 u K c i E Y Y F y W u 3 + 8 Y B e a z J 7 I x 2 8 3 8 / P B t j H U 5 q r p j R f y M x C T r R n / 2 Q Q q q v t Q b E t c B Z 5 z G q E j S 0 j A P M L n G U 1 D m 1 K H s t D g T I h 1 k 8 g f g k w 9 5 J W u U f 1 z Z g L K f H 3 w c 3 M t v z 5 Q x M + L k z + j H D B a E a r m x j 0 o 4 k I M v l g T c 1 t x W S 3 r z P E F A O 7 o 2 P B d f g T u 2 9 G 5 o T z C j n y F 4 4 a 9 + K 5 r x 9 8 e 2 I D h i L 7 a u a N i S O P Q b e 5 X i F P G g A c x t h M h G q O s F 8 9 b + T c Q c f 6 t R F q 3 n g 8 l I A z 4 p q j / 2 k C 5 l I 9 D 5 Z l f i 8 f Q Z c l M + Q P V D 7 y o a s w O P z r I r C t / i j h u q o n h 1 o E L F p g J A 6 d M n 2 T J T y i I Z I I 9 P + p I w D f s 9 G L q v a Q 5 D a 4 H 5 A e o 2 A z 0 U K 3 w z o 3 U 4 5 / O O G K e R i o e P g j 0 j D R u g 5 t k o o x Z y o 7 x O X A y e F P m 0 7 G 0 V F O a h S N w 8 m k f A i q q d w A z B + 7 n m z / f C i D r r w U 7 4 2 R H o H p O s D S 8 f F j h 3 0 1 I 8 q m E 3 A + 7 H / y k d j E Q E p 3 N + S F E J 3 Y I i D Q J p K + A R m E p A 2 u E l m I u 2 q N 8 t z F U w M c R J T O x N m K Z S k 7 g D 3 y z E d R e r t 0 2 g a u n 4 p 5 o E r Y u n I p n q k o e h X q q v g n 1 v y / P 8 + / K L M q 0 C s A M L M 1 M m O p g r 2 3 f P u 3 Z 6 b n c j S 3 F 4 s j V r Q x F A 9 A w J T D u N J n X b b y I 7 G w U G I d 4 7 Q J 0 G t B t / s 3 + P 9 j z / u + s W e + o 0 n K i G f C l 4 r J b a y 0 1 v K T a W K J t I k 1 l z K f S P x r K y 1 A w B d r I u 4 N 3 h S 0 I + I v A 7 l L m 0 Q D R + 3 4 N E j b M O c s Q a i y l U b i n u U C P A l r f x 5 H Q F M L n u i 5 8 j r F J Y / m 3 R W g 3 A 0 v q q f d 0 I d 1 3 A q L R W U U e x U o E h K F 3 r n w B u K l X o b v P I U 9 X O X g e V R p d B b T N W G S 2 E F P l v p u + I z 5 B 9 O 1 a d g X c 4 F l B F U M R o 7 j u B 2 S v M Y h k g Z k N 5 L 9 t Z S i X F L L j S / B e J R E + H R I k O i 6 0 x i 5 A V j i m n p o + 5 h 7 f x 0 H J l H T Y E S + 1 M C f 0 z F U / y E V a w F C 6 r K v M g 1 B I m / 9 f g O o f H D C / T b f s P S H i Z W q V m 2 A 8 I w h X b i L K N I f o N g H m C + u r 2 E K g D J i V 7 X B p l 7 K T k q u t V H 0 L T i M 0 I G 0 m K R x K I J Z T x b 4 E 3 M Q v r Z N 1 s N R 7 / l y V C E S T 2 6 w Q l t N P R X 8 J v Y M I a J i d j g x M u 3 X f w R U Q W p E 8 g C A f F h 1 y 6 + B s X L N 3 D O g X v 9 c D O C H D i v Q j H 7 a 7 e n W 0 t O P u l k p v A M 7 v 6 b d O x D i H r q U c C t z D s B x t w n r 9 s j n c z q d x x B Q u j X B 4 H 8 N V 1 J B i g g g 0 K j R S Q d T / J 0 H V z 3 G i q u E j o E k + q 5 O M a o l i 6 b H i 9 + c A F u 9 h k n S F r x Y D + m F + Z t J O W o Y e u q I 3 0 m m l D D z n c 4 p Q J s O 1 f F Y + 5 1 p q D b 5 T 9 m t N P h 6 p D X 0 s k T / 5 x 6 w L y + O u i S + A V B D S + H a T G 2 b 6 5 G V 1 v 5 Q I 1 f K W w A u K v m K B 9 f W N z 1 g p c M L / M N g n m d O n w 6 k t a i w X K k F v K S g D a i z B S C 4 S 7 2 1 Z s o / 0 e e K 2 M V 7 X X n N p T z r y d 1 i d u i M w A I l 9 u f B x r Z p 1 G 0 9 s v / X i j q E K 2 G g 3 q 5 T 0 c K k q u S 9 F O j T C r l A g q A R U f j 6 W o Y C 0 g i j R Y q R J q B a D e z 1 z Y V j c 3 w s 8 q 8 Z / D L P / G g A n E E Y x r u a T j i H I 2 7 L I J h B + H z J C q n h x 0 G 8 O K 4 u i p U 3 Q U t c g q 3 i 3 D v y d / q N H E g L k d 4 G X c l p X R o d S w f j 5 O J s C z 0 W Y X m 4 I t P j O f U T 8 s V X T W T + 9 Q 0 X / b o c S + M t k g n m X + 2 p F 7 o B V D 1 h V H M d D p 4 i s W e + t z i r t B + 0 x 1 S o v o x 6 I X v 1 e 9 E G Z h l e Z N W T X d T G q + E b l T 2 6 W N v q 4 t P d n 7 P U 4 t 2 / 2 h O + b 9 5 9 e L y f Z K 3 c i C 8 L F b O A b + u b x 8 F w 9 C r y / X u 9 8 S j 3 r R 8 o 6 b K 6 L A / v N s W a f H h g 2 v / g M R M z p d e Z S g z 3 i N g G T Q h f T h e 8 b x z w 0 p B U T G M F L L C b j u P t V 9 8 q R I y K / t Z X J n q C P b t t M 3 / j W 5 t w z L Q l c k C h A e m W a P O M e M 9 R B c Y u 0 H H c q P 4 Q C j h 6 i 4 8 e C t 4 H K 5 V N x y u w r U L 5 3 x i + j c M 8 z v k N 2 E b x c v F V 8 l Z P x w C R G f e d 1 q U 3 r t u w w p y 2 2 6 5 v M j o K 6 9 Z 9 2 L W R C 4 D p Q G / i M E C Q + O C 7 r T b 7 C P W a 7 4 5 k g c H l T l D / v M S s 0 R f G d 0 6 G + Q 6 h z 5 n L + U H k w i K u I 1 U W E g K 8 M 5 u + B A X v M w + Q i s 7 G + b 0 V k 0 v D T M q r 0 4 j j 0 3 3 m Z f P x T 5 R q K 4 V 9 / n N j L o 8 C e 7 D X l w 9 Z s M V z a V J V J l G + 9 K 9 + z H S h d G O r t 6 W u L a q 8 w o 9 y c Q u q t c / r V O E h x M r 3 l Y p 7 p t x 8 X 8 k R M t k E 6 y 3 K w g R g K K c H G F + u A q S 5 s A s M I u S N n D c B Q i W z + V r M l R C g h 4 c W X W c j x Z n U F Y 5 n V o v t 4 B V 2 5 D y D b Q c n c Q v W + B L 4 v n 1 f T K p 5 5 L 5 s Q j 9 D h + J v 2 f n G Q 9 4 6 A c i b 2 B h R 6 P i 7 J F e F W O K w C c Y r y 3 C b j b a T f J U O V U K T n Y 0 S V 9 M q D C B Y y p a 4 G c 8 s G i R 3 0 G 9 Y + X j P W p 3 S h A z / g H N q v v H Z t p f T X D g 4 / A J Q r l f 8 W P s 0 L 5 j M i l P j a y a 9 l / c h / A 2 0 x w D + c n V k w i e x D / M y + O c z k d u T I 2 I h v A V Y M d R q w B u 9 6 Y t 8 / 6 1 r 6 N r M b N n b h z L K + s l e e z K 0 s x 2 S D o M 8 Y A U 6 u C k x j I X 3 J Z D U o f 6 Q j z A P R M 5 L N S W / R t 6 Q m 2 v 4 A d h V v D U S q L G b i J m Y C n O h B D o y 6 A Z i H R m G c U E l L W f u i M g a g R c i B i g C T A R B 2 v h 2 a 3 l P + h 4 A 4 Z S D t 1 V B 9 v i Y u R O l j L S L G m / p P d n b x r z Y d D l U f y v w w z I s B 8 1 V L 5 x b I C 2 e 9 d M T X g e I g Z w i 3 Z a X d q r + r z z G d M J e Y 7 c H A K x I J G t C V 2 e v 7 Y i Q e I a 3 W M p O E m S + r g e 6 r r 6 k D w r k c T 9 o R J h K 6 p d V f + i 9 l d / f G m e R e P n 2 0 D m 8 8 l h K o M 9 / S X l h 3 e W w v 5 q k x D T Q Z p C q / h L h c G e + o g H a c O S t p c V X a k Y i q I x O 4 N j Z 7 M 6 t b 6 6 h u J y d y x S i T 8 F L N + m 6 m B A h C o q B S H w k U m t n B E H N d m Z V E z P J t T L G H d k I F 8 t k S h Y a 6 N a n u g + + 9 L Y p j R W m 1 g V 0 7 Y H a U G q F A T L C / P p 2 / J F C O j 4 v / b L P s x p 3 m T n Y i f / F 7 a 7 a F / X U E U Q C M 9 H E g Q g 5 j O / S 9 4 o o X V a B e h R m 1 M 4 A b 2 p U 2 y Y X y Z + A 9 a j C W B J 8 z S Y E 3 Z r J f f R g 7 U T / 5 r m v 1 y l w z L A O E y C Z r w s 2 l V U Z 7 A G 6 m N T s b 1 u z V v o j 9 M r H o O H J r y P 3 n c o U A D E + d s J T K g O 8 D A o l C f q J l X x i J f C i E L z j D n U g v F a k j p s r y f T T c K l P d y Y f 6 o 8 l 9 6 3 2 s M a W 5 k B C / G s 6 s 1 Y 6 s W 2 t Y 9 F s 2 6 V R W i g 4 f s 3 8 i O 8 i W q L l j K A q p 8 O i p L S U o c c 4 2 p X I + 7 V 7 S j + U d Z M y S j I e A g 6 Q h F h h y H V A 5 G A p Y Z S g H E Z u f w g j C l Y Q 3 B N r r E Q 3 6 N Y B 8 L + M / 2 8 L y Q w m 6 4 Y G 1 7 U g + X 9 P N z 2 3 l Q Q D N k o V v H P J Z / Q T g g N F 9 1 w o 7 g k t 6 E Z 0 z 4 Y b P y q l I M I B P N 2 N B I c + V 3 2 A w s + n F z A 6 P u 9 b c K 4 h D 5 W T C b / W E 9 l U g X 9 e M 6 5 t z P Y h M 3 p 3 K 8 R e T d k a p 1 V t K Q M + c 8 E v L B U u K W z o Y J H h L y 8 Y Z h v J U i 7 S u v p S d R Z U c v 7 Q C 7 r + J S z I x U 3 w T 2 3 A Y 2 7 i W W U v O f + M i s P D 7 t j W Y A c K n i k v 8 k S y L n u i 7 N I T u a S h / 8 h g E r A E Y A 2 3 D W E n Q / L z Q a 0 E F 8 w P b 1 F 5 1 m a D r g M Z l 6 Q a E t p a h C v D e O u q C q Y D E w Y n / l X V 6 D D g B s 0 d V U X U v p 0 w m Z 3 Z J y 8 d K 7 V V w T Y y p t m s a K g 9 W o j P z B n B t Q n o w V G X f d H B + I + k 8 + 7 S w o 5 O O R f u K A I G j n W D Q L c 3 r p p O a t O y R e x C I P k 5 t / i G z R H i K W L 7 R l W v B O V B i G p g q Z 6 A i f g U c J 1 s 0 8 D 1 Q M n 7 Y Q r G 6 p Y R 0 J t / o O s 6 H L M W s 6 Y L Z O q m 1 2 X J a P l N 6 I Y H / U h p K d f Y F 0 L O a h Y q c C Q + R c M v K G d L O U a I b 4 c 7 D K n D m L Q e j V f f C 2 w b M 3 Y K I s + t i I 3 o 1 5 k O A S Y K 5 t 0 3 i 5 U D j b G 8 g z E X v W C m W b W / z y f 4 i Q P F S O m j y 4 A 9 0 Q f O 7 h q E 8 f 8 U i 5 V k 9 k K E I C K n s m m o l K r P 2 6 f m E i d y 8 E v E 6 1 W x v h k K Q F D 8 2 A X m J 4 R H C f s S q r q H U T + e 5 L J w X k c X 7 d Z s r o 1 j p s N W C b + e F w K o C a Z R h R 1 i V x S 4 4 z h Z 2 M Z n b p J Z Y K s Z s H T T t y b c 9 2 3 v W s t Y 3 k U W y d n o H N W s q 9 P b N 2 v K h o u c S 7 h x G L w G 0 f C I f + F B K x F N U B p 4 J U m U F O N P p c v J n P 0 4 z 3 7 H 1 A V A 6 + E G + N 5 / U Z 3 w a u x n 0 U I V v O x q 2 g i T R C j I 2 A n V C i v o Y x V 8 P 3 N x c w 8 T U z 8 9 0 E n E g Q P 5 q Q F Y P 4 b 6 Q / M 7 w K 3 K z T o U k l h f T x B I E Z I n X E q 1 K m 3 a + D T A m j C c c o J W 9 9 1 Y m l g e s l 5 s 0 3 / p A D M R Y J 9 3 j 7 m p I w 2 C d I A z D b s 0 a + H H y 5 6 c S S m O 1 4 X U W 2 F A + 6 Y K x Q + i p A L d I 1 t K O y r B O Q w j 0 p r g T c C t B M k w z O z 6 K 7 O V R 0 5 4 d N u 2 g G / l m L S g H 8 O O 7 d V F t l R P B 7 3 M i c S n o i J K w Z K O o b l P a P U 9 V A I I I B d C b N I 7 P f Q 3 T Q j p y v D i z W T o o 3 j 4 A 1 K 8 f u D / E X h E g E w T e 1 W O l o u S L u t 4 i 0 U A O U o / p 8 5 v M v b W w H q d / O V j B 4 z 3 Q c w g G Q v u r w g 7 Z e S 8 v x A N F l P F 1 D d U w c o V t F C 1 s / m n u g / z J R 4 X 3 i c W v 4 / x e I T 3 L 9 w e 5 D W K c p V S L E z w J k S 5 t T B 7 C g Q + 1 y J r x 2 e i i F T o M 3 D w v 8 s Z P a T W W v o A S Q m 3 K 2 r w S U / 2 X y 9 A u B 8 K h T F O 0 p Q s A 0 r 2 j Z I c 8 m S K x F X D y 0 S s m G z A / l Q n X M x F f q x F a F N 2 t w y I e U Q H K v K 2 D F Z B l u I a h i o 9 S G d Z X U 7 Y 4 / u i / W X f E 8 T C c A F g F T r i Y J l d 6 j 7 2 Q A 1 3 A 1 1 M l p o I h d f x A L y F 3 + O 7 C P l 7 + s z T e G 5 8 W c w s q B V L g I R P B J e g G q b M R H h n 9 V 4 P y E 8 k U P z 4 H C D b A J 6 h I 2 c f A Q 4 3 6 G a g o j K e w V g n / D n + J 8 b l Y s v H 6 s m Y D B a b k c A Q n g 5 X 0 j q X n a B b F V 1 O 3 R G A n x 2 3 L 5 J j f 1 G S A P c k F J X M I 3 e c 9 y Y d Q e M b R o h 4 Q p H u 6 y m T j n K 7 A l 2 + I a Q i S 9 F y 9 E 4 G l K T A R D A E I N 1 X t D V 0 z W E 8 P G u v v X u 6 n 9 s 1 R Z n s c v S Q N A c X 7 G N U a j U 8 b 5 C b 3 C t A 0 S t i 1 o m 4 n s U w 1 k S 4 0 y 2 L L e / T F 5 0 T S I 8 q 7 i 2 U R x H K + 6 B 4 t 9 x o o C V B J u 4 l X m n n 8 n s m X u h S T l Z o L S G R 4 5 8 f G 3 G U G E j h F w i U B 9 Z a a Z J A u j B q W j l h l q 1 Z d Z Y y i 4 J s g Z y b u i L g 7 r G b z l w Z 3 x u m B 2 g J u M k m e r P N Z H g I 3 K f F j 1 g B P m V J D 1 z M 9 h g C m H I P e w 6 H C t Q h H z X Y t 0 + l a j d P u i 1 A P Z K b I b E l E 2 P N G Y J 9 a o U t t X 8 u k U N c 7 7 + V q M L F Z D K C 2 5 A + L I 3 w h a Y 5 m K 4 O b j l y L v O k o K I m y G j b A N q E K L T G z 4 d k e m 6 P o g d K l o 6 V k r E f h k S 5 4 t R M a x U / V k D p 8 8 S S 0 f / x Z l t i 0 s u a J Z M t 0 y a / A 6 T Y I Z h y V O Z 4 I 4 U M b D 8 c 2 H I 9 8 V W w 8 R x 9 G l i U y 2 d T 4 7 J r K 1 k n j + Z m d D v / J 3 g z + H 5 v G N 9 a q H 1 i / 8 f J u 5 r g A y f L Z a l 7 9 j h o t a y y 7 F m b N f P 4 V h V X A 9 m Y H o X s 2 O N c i O J I J u m d t o 7 8 n S G J 4 W L m v I n e d k F o H z D c c S p K P J K E l Y y R I 7 i W z E 7 g E 0 7 e Y B w + B 2 9 8 q G 1 N q 0 A r r M o t V 3 5 s p g q 5 4 I K i a H u V j 3 l P + 8 a z m P V A H b I G t 5 G N 8 A z H R S A x U l 0 8 S 7 u m 9 G q e n 9 y d 9 z K h 8 1 T W m l R / Z 0 l 7 a 0 1 4 m x 1 z M d a l y y a p g H l 4 s h 3 3 5 y 1 j + z s w W I 5 l + r + c W v Y x y 0 2 g N x K k 0 2 c M o W A v e f o 8 A Z 1 o Q U O B k N 9 A 3 f F d A S 4 x J b 9 7 f v O z Z 2 7 P p H U P B Q M U t S 2 E e s i q g m d r l 5 c f X S v q V J 0 K P S y A k 6 p 5 z j R b J X O V M R G R n M v d O 9 Y m k T 0 3 v F J U 1 S d 3 m g R 1 3 f u s c L v T z V s 9 D M Z T U u n f W 6 4 s C s 3 4 V g c S X C x / D C L u N X C I J 6 O F L R 4 m F B 3 j G e k a 5 d U H a O a K U V D J P b K Y G b a j i E Q Y 1 c e g a R x q S D M z I r e J 6 d 7 0 k r m / B T J c w 5 s k D A B N d y 8 T h x D q y 7 A r J R 9 1 U p g a J E 7 a D K 3 L 5 R v d M m F 1 A h c 5 7 / o Q 9 u r Y r W U 3 0 / H S w t G 9 l Z t F d W w L r o F L F 9 X Z X f E 4 / 5 M q E Z b J O V J e p 6 s L M l E a n U J h U S u g l H m 2 9 z Q 8 d C 2 e X F 4 G 9 b M t C k V h O h 2 z L t r Q P M t m P m / v W f d b J d y T a A E 5 L c r x 8 T H N z N p 8 D n / 0 U W + N H V N D u 4 G Y f d Y R J + P f A 5 + U s j D I e N A J u O F / 4 X 9 9 P 7 X c v O 7 6 F 9 u 3 4 H O + m S 0 s + x R Z 9 o 4 9 o C 6 Z s g c N K u z B f t T Y Y n N 3 t K a G G g C w T p 1 Q p e K X E 7 8 v x L 7 5 r E W U G V 2 g S u j G P e z / 4 I W q z Z K D G z 0 + 6 6 E T 7 1 h a j O S I V e Z H M P E U Y L K y z a 6 k 0 G f k w 7 W O e + U 4 9 P l K v S o b H s r n b I g n M i o o G I z 4 n f s 9 l K j Y 7 T Y s 4 y U L P S + e x B B o S K U J v k u / H 7 S a H 0 k I b k I 4 q z z e u Q S r f V Q E p c z n i C M i a H f c T O 6 Q X p 0 p 8 Z Z n K R 1 y V X d k o 6 8 Z J H g S l 5 9 p N / 1 z I F G l Q F h i d u W J V 4 N i r h T O 6 V 8 8 Z x 3 e I J b 6 0 7 B h m k l n p E 5 F h d A L R S U d X z P v b T X D W Q C p 1 d z E J 7 U m H g f r Y l t e I S + h g Y n U J n O N / u + e r e z c C V R E x l g I C G h I W 8 3 c P w O J P Y q j f P M A R g P K o B u / o U Z 4 w S 3 B Q 5 M U 7 B A l X q k u R s X h Y s Q B D u L m Y f 4 M g Z t O d X 8 4 X 9 v 0 J m 5 e K o e g u A H c q j v d a D t O c l g r g s I a a k O 9 b f U t 4 Y E 7 f Z y g 9 S N L Y h t m p x Z n U e s A J F k t J r C s 1 L i n T a H k A Q S / 2 f y 9 / q W M 3 k 4 9 2 M / u o O J k 1 x W C H n W + 8 o N P Z U I y Y 7 8 0 n q v T t t / b b z 0 U A n E W U y C E c W L P W s m D Q k C 2 s G o n Q y 9 W 4 O J R s q p / 3 6 o E N s a X M T j Z o Y d 8 4 i H x V y l a f O W N d C J u q q P d e + V O p b U w K P f Z e J W e 4 / D u Q 7 i a m E O e 9 R y U R U t d b 2 1 7 P R e W s V G a X I 2 8 o j 5 P n 4 Y P S W + h s K 5 A / p i v l U 3 5 0 s W 8 C H x N S P t U 4 l H 0 i I Y B z 3 Z R J h 4 Z 1 S U z Z i F A S l P 8 o C 7 4 e Y q m 4 W V y 3 S N + H s h x 8 j / R e z d 5 f D C 3 5 e W 7 f / 7 u j e 9 O Q P g P q A k M J 9 0 w Z w m e u u + W S f 5 O 3 A f n r i o B T 8 g g D f s Z / X F j 0 a o W h e A d d M E W C e 8 C f 6 V G R j F d H b Z Q N d F s O 2 h b P P F B / B B X C X P V C g P n C T K w g A V b Z p 9 H c E g n G l w e i R x X K G U r f B T A M 3 5 K 9 M 6 S u 1 A E N J t I m o 5 r 8 0 V P V b y 1 D X S V v p L 6 u v D x q O h W a O W Z d E f j C G Q 3 A t P t 2 / 9 8 I U Z G k 6 M R m E p v j + Y W 0 y I 3 t t 1 4 6 E i e L o T O O l 0 T Q j v Y k 9 b 4 V E 7 J X X 6 q 4 Y w t i l f R c m u k l p 7 M r t y K A q E T e M d c q 4 + T v y t 9 i E D E x n S o 5 M 4 G 1 / L 3 7 J v X U A j V 8 e U Q N f y A S E 9 M n h E o L B p h L N I y + D O R 8 1 x l c 9 k Y u 8 i g b K 6 + C 5 z 9 V G h 3 M y u K Z r + F B w 7 A w U s z A 5 v t u + n 0 B u B 8 J M Y r 2 N q a h 4 q d j m X f l j A Y x P 5 0 O c 9 W n 1 + U U e R 7 q H w x F O l t o f x 0 g G C f M J r j M r H E Q 2 E T S G g U w H E 6 t / n F m L 7 + T h k I A 3 r Y D m e U X p D k 4 w C 9 0 v 0 N M Q A c W 1 k 5 + f J C i z a Q h G 7 q H 0 P l G T O c p 6 b / F a 5 l V P 3 z O U M 5 0 x T 2 a W y l 7 P r d 1 8 5 e 6 c D g E D M X v D e h z h h L j Y P L 5 j H L h b z 6 W d p p M 7 H u Z e 6 0 m A r t 4 J / L 0 i b k b w P 0 q 5 c n p + J O T V Y Z S B Z H Q c W 1 q 4 / R S 0 m 4 s Z h H R i 2 l a Y q h 5 P B F D O U s 6 U 7 y U h g J R + s o J D U 1 2 N f t Z v x I 1 M n v v F b U s o C 1 z 8 E n 3 O 5 m J e Q n 1 l X f n o o b p b i W N V b j / S P H B p q 7 + y y / V Z z B Y 8 Y 5 u X 5 k 8 V W Y E e O + 9 m p i E k u b x B z n c D M i J c D q 9 j p u U r p E 2 N A Z A d i W / A T B A y V B o N z c 5 9 Z 7 Z + K U E f B T o c / x M G t q 1 K + U B u B S 3 5 R Q h R h 8 G Y i a 2 a N 7 v L a 3 Y 5 9 / R s S t D g Z N V P M 0 + p m 4 6 x k / Y 9 V e M p T T Y 7 v n T n 4 b 2 / b O e N Y 7 g 2 s / B J T j / 4 E D H Y 5 G 2 r k t m r R M J I o V s A E W 7 B b 2 c / / P c m r / H V v w c 6 H 0 8 H Q Q + I Z W d t 5 5 I c z y R A K k W 3 R n q o S 3 j 0 F I K M I p b I k p 3 c j a 3 n + W n / 9 3 3 H Q s K f L u G o u h b G M o r R H 0 v V b 8 L l e U e Q w n g S h q A X V g h e F 8 u o I 8 W Y q a z 0 Z 9 F T J S A H U u P f V 8 9 X 5 d U A O + u p m 9 s u P g g 5 J H I 3 T u A T S 0 x + x p h x z o N D g 8 I L X 4 T W y j t d E s 0 v w K c l 8 o K i q F W E e s j 9 4 N 8 0 J G p N j V J X g Y W b Z 9 N M V P v G i 5 P n t g I V Q I o w A k X N E E H 5 K 1 7 8 k l + T i z 8 m 8 g H L r 1 c j w H y I S 0 U v N J z K I g S S 8 J t e 0 n i k Q h o I h X 7 p J 8 T f R W 8 X G T 9 A E P d A 6 U b f 5 B A R O B 8 G 1 k q y U F v I M V P 5 X u 9 / / n a T t p d a z 1 f T / Q O K m + p A d z U W o U t u F j I 5 G v 8 d j 2 z A u e j w H 6 + D L w L / U k n k 9 s h b V d J b y e G U h 1 h l t I 0 x M K 4 u Z 7 Z Q I j 6 / u n d x O T b T o n N x X E T O 6 z n v a p o q i C T w + m 9 J D Q a S K A h 1 Q C Y T + X O R G y o g h i Q c U U a g p o q 9 P k E 1 X z J N a Y b v / Q f C 5 Q q n f e L Z G q D 2 S c b z O V v Y Q o S T 6 + / B j O h T U 8 H F z I z 8 + N c 3 B x Q + d B C 2 V X m x J 2 9 l w k o J m r 9 2 L L O 7 9 v W / k 1 T J k 1 k o V o H 3 2 2 1 P l 8 E S g I C Z s Z 9 4 9 / I V 7 x O 3 Y z x M 1 o d L z s C R Y E Z 1 J h I S A / 4 m M x 2 3 l N S 0 o g L J K i e n e x 9 z k y 3 s C 1 P 3 h H U 9 o w r L f 6 8 s J k 0 R F 3 a m o 4 B J n 2 2 C m Y C u C b C U Y r / s A 1 g o l I D 8 d F q 2 A T Q Q v n d B u D c 4 X / 3 f W J / / y z 9 j J m y k a p z R 2 4 b A f p 0 o S c S n F 4 m 9 u n T w t 7 L D N 3 D p 3 o k D Y w X N W l O f c N n Y t C A H h E f 2 5 D Z k L I 1 l T v l y h D p V k p C Z R 4 u G 9 Y K 5 H n p S z L 1 D S b 1 q w r Y 3 r n J B U a L l o K h V k b E A u 9 u U h y i P K A Q d o V A l L f I 2 j J L V R d l 5 2 N b N 9 I 8 7 1 Q J 5 R N + F 1 r 0 o 4 S D T M v b j g P y J w i c + X 4 N Q x X p V I F O j 8 Z 3 y l O 2 d f w p 8 S k 5 b n O v i b s r O C E o D a U k v 9 W s I x w H a F 5 M z d u Q G X 6 i z 5 + b F / e s N 2 N e X X V u H V P C F O K P 0 k h q 8 + g b t f H f N 3 O t v Q Z o 2 r n S 8 4 W c D 4 H K + d h q Y u b W m D O 3 B W g i 5 1 d p B Z g J e i s D R / w s x X C Y 9 A m 7 O R H i 2 F d 6 M 9 4 6 n c 3 8 y j M s l O F 1 Z q 8 v 9 K 6 R 2 A / P G n b Q u 0 + M C M b C L d 8 I m P 9 O 8 g X k J t / S X r l 6 I w H S B B n w g P d o q N Q 8 0 / 0 0 u b G r 9 K 0 a M 7 Y X e + x L f q d b m Y 1 O R w Y a i L l / O S P x j 8 r C P E q c r n B B z V p 2 2 P 2 d 9 c P Q 0 t O l G v I B s b Q j + M x o y k 4 3 r w g L a X d v S 9 8 V Y L k 3 r Z O G n E T B 2 U k N 7 0 X c C m u Q 6 8 K H 6 m 6 x t e k V S q U p M 1 k B d S S h Q t B 8 I K 8 K 4 J t Q p 1 T W x B z 0 q i D M S O G 4 l V v J x r U U C l w g f F 5 j s v i 7 M v A w v 7 h c m 0 q Y o K E p V 5 W m y v g F 4 E O 9 + 3 l g L 9 X u b W n 5 j S A c O Q m w R 1 / l + 4 c A L Q m J o C G B H N W i H 6 i W h J x x u A i P e s Z f C T 7 T B y v A u 7 W J J 3 z p 2 a q g 5 K C E e J Z Y I 2 7 Y W O 0 2 F v M 9 F T M x G + Q z g J Y w s i D P v E g 5 U A a 1 N y u s r + a B n 0 J T L q K t D a 7 P X o s g X n n Z h E y 4 c i 3 o / W w 8 t q v J W 0 u C h c y M H 9 w X w t T y C u h v M D 1 V J t K 7 R J b T G G Q y / 5 j m o V b J N R d 3 2 J z 7 M l F + t M O G S n U m b c c y + q 8 E a F k 0 Q X h S + E d b o N w / A W m 2 E L F 8 K U P B T L e I 3 / I 5 n 1 5 f q 8 2 n i R p W 8 e m 2 d 9 M 0 f + + N B m E X x W Z X o N S Z V c I B e h I z p s T f C 4 x j n C p 0 8 j k o M x 8 b E 2 x b C w V 4 P N U B A v L y k z + F J Z A H Q f e L O L G z D 0 N r z + t 2 8 N v u 2 v V u f O J 5 s 5 9 H 2 X 0 t K N u / h P I 3 V + 5 g m u R t Y s G z Q L I 3 N z P h I 7 1 x h i B 6 W V / v C f X v J F C E S H / P M 5 F i u I / b o b g + 3 J I z U / F Z n o C + m 0 8 X l o z E v G r r 6 + n S j o 4 b 1 i 3 2 m L g H y t N 7 + u C L q s w X r j C 3 b 6 R s W q I f J v C W Z a v d f J K G q t m r m i q R 1 c E o k B e 4 9 K P y R 4 x z S E O N 3 k m K Z H b U + 8 5 m y 4 F N 4 h t / V 5 O v l W Z z 7 y K l O 7 q e y H R I G 2 I o m T q h f I h A 0 i J T J f W u 3 3 5 m r d a J p I S Q J r X L N J a v A Z Q 5 k Z 9 E l 6 6 v y L z F 5 H o o H V j G t z A D 6 J A o D 6 P e C D k d f A 5 i K B S k S / g N + f L p c F b z B j D G k n y / C U U m v m u T g m o k h D g 2 i O 2 u M G v Y B o s T C H 1 S 6 W N Q h b W r x t / a S y V w Y U D h I B o Y q y y / n r m l U v y G a M f X s V 3 e D K 3 f j K x 9 q M L I X S g B / D M o D A k z c J 8 f I p 2 f 3 M 8 7 D i r D V 0 W 7 5 L S d 0 x k 4 x / y s 0 X t 3 x M k p h T n n q e o Z Q k Y f + J g k T w r q L R n G A W 0 C v t r F 7 y 2 Q L l K b X s 1 t n M T S U H V 7 e t K y X r v K M X f g 1 o e S v G U o c C J r b i p G i y X c + j 2 V t S J X a j d v p a H 6 8 S s G X 9 E 2 + T i T V K q w L P T Y Q e t 7 a Z O 2 V 5 z Z 5 v T i B c u m n U S / s 8 v 4 F 1 u 4 3 V S C a h X I 8 U + F u J R D l A V i I J g y z B p y a G d W F 9 H u R y + s a V 2 3 5 4 2 V j 0 + l y c S k 5 Q T L q n o l j Y d R p H i K i M / E g E m d H Z h 2 6 K 6 + Y y g 0 V C K p / w B D 5 S 2 8 H m j Q U k t 9 L r i 3 g 4 i W b 3 3 S Z l F s 6 k P 3 C s W B u E q 6 q Q K E x + N b o l q F x z A U N 1 R 9 Q 1 I l J M P M P s 1 G F s l P a y + j f A p S i T K V B 6 1 C E k 7 c r Z z g S 9 O r Z I g c 9 M 6 5 B o I M f A 9 I Z q g j N P K 3 a 0 B p b C x e w V A P 1 R U A J 4 t B Y p f z m W X K + + m T l k W b d h A i X e H R B 6 l 1 z 6 T a T D Q 9 p n d P V e + w v U O l U A F S i W l D Z 6 P X d j P 9 Y K P Z u c K V T e Y 3 C k O 7 G P 3 s g 7 O M P z H O B O H T 8 K z 3 P 6 i 9 B C 1 F U o A K p c w w W X x A L 1 x Y G k m 9 h l O b h y N d F 9 J M f W t 2 Z C 6 w H o b N S O j F w n y B k V Q 2 C k 9 v j U t 8 / R 7 L R m X 8 4 W Y a e B f l O m B i 6 P W l 2 U j m X p 0 Z E I 8 c + 0 F i M t D 8 a + B W k h f t g j m S D 2 r v A H y n A A 5 c q C i w N R c 9 + E x e 3 c Q v a A N w t B E e g Q Y n l h 2 A X t L 9 T t t S a a Z a J E E 5 q V t T p r I H 2 a H t V t N a u h K a U c N P q m f L A t 5 x z z G a e Q h l + u e z X p z R p J G Z P 8 c g / O 1 A / G o o y r A W o L k d m 1 B J y a z k w I q 6 9 b u U o 2 i 0 d U C m m J M + 1 s h 3 + Q R j B G c L S 2 O l U A E + x D y Z + s y G V E T l a l g i c 8 m R J g o c 9 D u T 5 o I 4 5 k x f l l 8 E A U 7 T k c 9 8 O O 7 9 q D S r q d a t v i w O P n Y g P W k 8 m X 7 Y t T 4 F h Q I 5 8 S g L T A Z J O B / A J I i 5 A p U J R T m X 8 j s d 8 o 3 s V A Y X 1 + 1 W y y P Z w + 2 b 2 H q H a h i W R u w K F S K 6 K + + X A V + v J n E 9 u x D u d m S q L 4 B I P k A 5 V W s j b G O 4 E o S H X W u P y d l p h t Z u 4 9 Q z 0 V l a U s x w j / B p X 1 1 d M D J J 9 n O 6 u w / + X j F 2 L c Q a c I H g d u s O A P / I x a G v p o E A e y B f O p L c 9 B N t n s + Q c M X q 3 D X f O W v u t 5 5 5 N / j t I G 3 B T H l 3 d y Z m y 7 f v Y u y J w V r u 8 2 d C b r S v 7 4 R l a S Y P a W S j 4 T M b x o f 6 X h z j k O c M M 3 F q u k 8 R o u 5 K f u 3 0 G r 2 G q R i 8 + y F K 7 J o 1 j g N J Y 5 Z Q 6 0 p v U C b z j k V w O L K M M z W / k 6 Q p p u L s C h S 3 J L i c o R 7 3 f Q m c K T y N h 9 K k Y D 0 H C C Q M 2 v a J R X v b 2 l n v X P q p 0 b 4 6 F D h + E M q q 7 1 x 9 t G d o i Y Q h q x N Y 4 7 Y K C E a m R j l a d y k D p P J l 6 M 9 B d c 3 b c D f w m D J 9 t r Y N o I j e j S B m H U x r c o G W v m 1 Y J o n P 0 b a p u A 2 V U U K Q L y I U Q U a 9 4 n E 1 h 7 s C d h r 7 d t B + 4 R N b f R b 6 s m E 3 k j 4 L c W w 9 O V E 4 t k Z 6 Z P 3 4 O 3 v S k W 0 t B x S z 7 / 4 Y l L K G C 1 G d c u o 4 S 7 U 0 k U r w 7 m H G T B R M d v p y n F i b c 1 / l x P s R L m I q i J V u a O K w j 2 D 9 G Z 6 6 y r q j 2 V I C 9 r b b 3 S C t C F 8 C u V b / P P O u N P g B 8 8 J A K W g o A 1 E J u i d / X n v X 9 t c G c L u C 3 7 W g s t A s j w I h S 8 p J N D C 1 x U T + N l O v V k G P / O k u e H 1 k 2 6 0 C R O 9 a Z E f A 6 k m y 4 k g m C g k O y v b B q C j u S R O h z 5 b L 6 V R W A R y o 9 0 m y 8 A 4 5 7 3 O o I K / 2 y 8 f / + D p O Z 6 8 m 8 Z W / o F c u Z 4 I 8 U i 3 r 2 N O 9 3 1 i r v q 8 C L C x O x z 4 b g Y O a 0 W q N Q H G J r 9 y m 6 U f r B Z z y 3 r G r 7 J 0 t M k l t m Z J o N b R f u 3 F g + / U X 1 k h a x j R 4 9 v H z 0 X 9 m M y s 7 Z 5 q p m E h X 1 1 w i M t 9 H H f 9 q G 4 A M E K O r K 8 V q d O 4 J 6 w g L x t Z F t f G e v m a T n V K 3 U G C B N 3 C K u v e O B J 6 R P i j j i j Q r 4 t 0 S C b / L Z w D x K k C Z v Y e Q b 3 d h g F 0 B g k B g P L A e z M c g l e 8 u P Y g l 0 S 5 l f s / E T F f X I 4 u G L d v v y r E / l D l P V 3 p Z P 9 X Z C Z I 6 l c b K G o A Z G e r w M c N H + r + 3 o L w w M a n D L h 0 T 6 S K z D y y c F G c 9 3 0 M B S E j 7 8 I T y p 7 x l e 5 K w a H E g 5 c E i T A w 3 Z h S h m Z f N W P S i O p c 9 4 Y L g e v J B n H a V S 1 k 6 H G 4 1 i p h A F C 3 5 L + e 3 o T h K J 2 m K Q Q 5 t E X e l 0 U b W b V 0 p X 6 m 9 5 U d V Z C a J N b Z x d u E d G H W Z f h z m l d t V O T A p N h Q z + W H D K m c 8 z y w W J c H g q b Q N D E Z l 6 s / l h z 1 V 2 L K L 7 D 2 g D R l r w f K k E W E w s i 6 v Q o I T D c Q A Q g p C V 1 T / z 7 / h v 4 d A 3 8 1 n b P 4 o D T o X v p D K p A X K 1 B h + L d P n X o / c T 6 T j R d W + D X T C V M I q g 3 1 d 2 K F e y v 9 R 2 l l x 6 T h o N 9 r 2 Z P / A a o d 1 m w v R C e b 4 F R W / A 0 / 2 g S J 4 l z m d H A / 5 g 9 u A M v W U F t O x d g A m w P b F / L W 5 x C k m q 3 i C b n 6 E j 7 e L X A 6 / Z 3 s A x W f o g u K V D I u C K A 9 g r 0 L Q a v S E z O I h x J + J A r J I t m B D 9 u I P 1 m t + K 4 0 U + Y p R E v X l E n Z m o / k b u 5 z 8 Y m e j a 7 u Y D G 0 4 P 3 P T c S q t d C N N l c 1 T 4 V E F L X B E H s w L Z K U 8 B I 4 0 S a S N 3 s 6 u 7 f 3 l w O a X S b 4 D z p b D A h 6 C W + I l g J T y n u o V S T r z w G A M 2 H F l m Q d a E Y Z Y B z A l W p 0 g M 5 N D t e d S U a D K T w g s G Q O N C m O D 8 D J / B Z 6 V e W 8 D L 1 d x / 7 X A e y 8 3 1 a s K K p 9 r n v u 8 s B b A Z e n v I c 1 9 q E H O b t a X h S 5 8 T C 9 F H 8 y 2 L y A X V s W P T a B 8 f Z s u c P V r g C Z A E + 5 S Z S + 7 y i 1 7 P H Z b b / N H a U a X f 6 U R i U o V o Q 2 4 r f J p 8 K T z g 5 i l n O g K Z s E Y l B F a K z w U k x z L d w p N e f v K 0 W Y 0 E W N M l B Z r o 4 Z W j z 6 K S 2 V H J x N n N g L r n K p H p O T c L F 9 C G H O i h 6 m E Z T b 4 P 5 y 3 L Z F U O 2 / P 8 k W G l X J / N V C V I H L M D s 8 f p E P 4 M J q y x N d L p o k t B r H N b 1 S v Q W L J S E H + W 3 y T q L 3 z p e C o + a i 5 t H 1 J w p p M H u k p 4 U d X B W a E Q L w + J Y b f j w i s 9 G R Z w s d B e W B A 8 U 7 F 2 x g q 3 6 8 N h a 1 P v d e + r w Y f 1 J f 4 w 0 l P F T I x R R l k Z f j c u D J k w o u k e s L Y X R z b d D K x e D a x 8 5 u p j R O 1 4 b O a Z W N 9 w 7 x F J t G K 6 E p 5 v R a o T E F 6 X w N Y 5 O B p P g T K z 4 c c x S g 3 c g Y Z m t k E t E n d H W G B L i 6 M q R q u S f 7 0 F m o 3 1 2 e v U 1 u 8 Y i Y 4 S 9 m n C z l a q U w 2 q b M o / j v b k / R p M 2 U P O / c 8 t U l w b Y P O B 7 W V U v W e Q N h U J Z N W K 6 G m W j X E K E s R I V 3 l 3 f 4 T a 7 f 2 v J c P L U V j Z 5 J k 7 / 9 8 I 2 Z t 2 P i F 0 o 2 W 9 u O e z I e / B E N t A A Z 2 r b 3 0 S Z P T 6 U w + Y T F T X m U o z d W 6 b G z k C + N U E N b t u A k F V W Q f 1 Q + k V f k G b Y d t L e J E o t X x x 4 o K 5 Q L r 7 g o h l 5 A K j W c 3 g Q j S 7 O W T p Z + 4 x / s y b g l 8 U n 1 U x q m m d R v J G U r 5 0 y w i B m e c S r y 7 e 8 Z 9 9 J v q I q h Z 0 8 V T z y g X E D A Y A C 7 o o W V A 3 k 0 i x Y n j x H F V E w 7 Y A 6 P T k T 8 l X 9 T o Q J I p V + + r z b E 6 7 s j j H j B Z G F P f F 2 V K w / 0 a m M Y 1 u x I e n + 0 r v Q 3 5 3 Y I q S X t N h 4 m d D 2 d 2 0 m 9 Z c 4 8 O J J W B f w h d o Y 9 4 4 6 E U i d q U c 3 Z d K 4 n 0 m S e + z g K p / f y f T l 9 3 w + z V Q t y G 9 J 2 2 L 2 2 U n l l 4 0 7 N u 8 N I 6 R y I y e t N k h r G g b f F p b s P x p U 2 f X C h x N W Z T 2 o o D r D A V m S E x F w L n M u 1 E h e G 0 Z U t V r n 1 9 a O 2 D v v t F Z L 5 4 I 2 d w u L Q / 1 Q b 2 m 2 D P 5 u 3 M b g 5 i O z 7 o W D d C l f x 1 Y M k 4 S V c a Y r 5 w Z m m 3 G T 8 r 3 h U E l 1 + q 9 w X o R / U n v 9 k h y M 2 m s j F X 0 l o F n n u P p e 4 5 a h J J X i + G E f y d M 4 v / 8 m d A y U B O 8 D z W B d 4 h H j 1 X 5 T s 0 T Q B D g U 7 F K Y p C A s V N D s T 1 J y I k 7 0 B Q f I 9 S i e d 3 x W / + Z 3 J M P q 2 I x / l z g I H m D x d z a w Q L 4 / T 0 w V V i 7 Z u a P f m m a 6 H o 6 K 4 Q d 8 D u s U D 4 Z P 3 7 W 6 C u E H N x d a 1 H v e F 1 n i n M x j X 7 M A r s + w M x F L j Q Y z e 9 S + a o A H V d D l R m 0 f b N c m p z x T v a a 8 o M F G P r z 9 2 C Y v L 0 U I w U S u B 3 w S V 5 y v x 3 i 6 d M s 1 L u 2 v X 7 0 9 f z I H j l R 3 T I Z K k p g y S d W 9 Z O L G y 1 7 H r 6 1 n v z 8 n 0 g 2 E b s Q p J 9 a Y 2 r v i W d q Y W D l k 2 / P d V 3 X Q u G + 5 Z 1 B m K y f E 1 S 1 i T n u n e 5 H z H / 9 q r m W + / W j 1 n J C j J l F h y L o D 8 m d h 3 M 7 V A E 3 W F 6 g D 5 m 4 q h P Q w H P S I Y V h H w N c A 3 V W f r E W K R w q 8 U Y W Q U 7 q 0 A L b Q G X 8 A r e g C V s S c 5 B 7 5 0 e J K m 9 n p K E j w F 9 Z V e T n P F Y v X p r 6 h c N 7 3 t q b M O d Z 6 5 / l F 1 w W / b V Y p B u 8 c x N H q 6 y T t y X x M H m n Y i b C Q B T C Z Y 4 W T g u Z x e x 7 c v G b z 9 v y N Q v K l s A e T K m i G Z i h s s q O N E X 5 p U D Z f P 1 W a o v e H a T T a E o m / O W v o G Z X H v A g K S B 9 8 F 9 9 R v h 2 Y 9 u w v K S R B r K f P 1 w H d u P T 8 V U s s o Y r G b V M d O n q O P N r C Z r K s + E j U L 9 Q A X y B c q r o H Z x / e 6 1 / J t X I G L p W O V g N H y q Q C b g y D 7 e / C G P W U K g E i r V O n v r x U 1 x c m a N m 4 7 o q G H z v h i p e 5 X H 8 y l K C 5 k + T T t q / S B / b N 9 C 1 Z I l D A A I x H m N 3 8 c W H y z t s i O 1 2 + l a U 6 Y D P U j Y / 5 g W L C l n 4 3 / 8 q y / u U t 0 A v q F H P 9 d Q M F S 7 / f m i y X t Q I Y Z 1 4 A 4 q j U c S Z V z u F X B s e e h 2 e z W L k i B A K 8 K j y o w l k N a W v P H B e M 1 q E I o P c 5 E k P V 4 s S O R H t T i 3 U B C Z a 1 X u + Y 7 8 i V R + w J X f 1 a B n y U S + Z Q O B m e 9 m 5 b s g 8 U 7 E 6 R 0 4 + p v M 5 j Y Z z a w 9 b 1 j 3 a T s f H q G e g N K A Y D n 1 o s 5 z 6 l 5 K A / I s 8 + c 5 2 g C 8 C a r a u A p s 8 M n R s / t i O G c c G G o F + G 6 e 1 q Q U 8 u N j f Z Y 4 6 Y n G Y N T z i R S G 6 v W k H 1 k / Z N 9 B 8 s 7 L d D k J f I U w D E p C 9 y Y k V G 6 D m 8 k H G 0 w / 2 d X 4 r W + R f D 2 V f 8 R c C w G z I e 5 3 C y p j Q K X I Y B b 5 S m l T W s a 5 f W a N C J F Y g E f F 9 E h 9 j d R 0 f u P r e d A 8 W S y v b S D R o 3 T G 6 c J G f W k I c I q N 7 l J a r y Q Z 2 N K X f R n Y X Y b Z E L d I / l p Q Q c T X g r J b 1 X 2 M s u t V v x M 9 j x E I E A h E S w C 1 y B f M C x o K h i z u f c C 3 C D C p m y A b A m 3 r U 5 F F S P z 2 8 T X e 8 b v y z N M u A 8 / 1 y D U Y 6 5 b o a O H e u 4 o V y v L z r l I P N 6 F K M w p q D N S m 8 r v 4 D a m 4 Z S E B G D c y m 8 j v p D 1 d R p E Z 7 8 u 8 5 I P g v / o K 5 P 3 c n f B 3 l f c e R + m 6 W V f A X G X P D z + / A x i F Z y q F C y i v 7 w o Q Z y A t 8 6 e z u v 3 T x 7 r 9 U V d 8 L m c a 2 k F M d t S L 7 F h + 1 P B m Y c O p 3 A D 5 w w B M z D 7 o V M G Z l W U 3 G y C Y L C 5 8 j d N 4 I b 9 o M R C n z 2 w W D 1 T w k b i 4 7 f P 1 7 k A J 4 a H r 6 o k X C J 2 d D C z u z e R S 5 b M Y g q U Y I Z G Z O O / 5 t b n c t y j p 5 v i X m k 2 7 M i l 9 Q F i F p X H 0 d 9 B g x u + a u W m q L E s x M E d 9 4 4 + v C I k w N Z r n 0 6 q 2 K a a d g e K R z p q 0 W E r O I r T S 5 C g b 0 o k Y J t R v l m z E k r R O Q I S y u h A r 8 b a F a h c + x M + V d M t n V W Y g 8 E 2 R r z M X j P s I 9 J b 4 4 p P V z + g N Z E v j e j O 0 w x c 9 a x / K m i F P Z 8 I 8 P n W 9 r e M a f J X g e K q 8 R z M 1 V s x i 3 n c i W R g K r v H 1 G g a q A s v U T 4 d 1 3 5 M C z b T f E j M X 7 7 w z R H R X m w f W V i G 7 7 b o N k 1 Q m o I T 9 j F U X S 1 l Y z q 5 e H i / z B g i 8 e 7 U C b P o / m H + Q t v p J X D + x v f Z z a 4 Y S U Q B m n G O E V L m q E O S i + / w i h l K O v d q R G I M + f k W R F s t Y b 1 S b 2 q A m T R i / l x P 4 Q d I H u 7 n u 9 v W z f k / + 0 9 2 S + l W z C 4 l A p T E B v y Y w b n Z X f f K 8 n + + j Y Q u i t w L o F I F j d l y L o V h n c 8 s A P I c J / 5 J Q l N v z 2 g U F x H H B t z 4 y 2 7 + N p 3 P r t j A H 8 3 H F 0 p w D 3 + y 9 z l 4 M t / h a n 8 x 9 K O K y s H b V 3 A P o U G V o B / B 6 o J E r Q L f 3 0 3 5 q L w 9 T + 8 1 x Z t 8 d y m f G P F S 6 L k w o D k b T Q j S 5 1 / L T 3 p M 0 s H f y A a e z V M o l T 8 f j l e V e A 4 y e F L c 5 4 E d x y N o 8 u 7 G b + S / O Y J 3 G I W + U m O I W M y k Y J e 4 0 9 + y w 9 a 1 F u n f P T W m 1 l w f W 4 R Q q S b + s L l O u v r C J X Y m R 3 t n 1 7 I P d T E 9 d E 8 b S h I 5 I V f R B f A p Z d F C 4 l p L z / r W g o Z b p N f O O C J 8 B / 2 B B H o D C L P g i U N 5 o 8 D 1 J T + z 7 r w K P q I 9 r z l 0 Z F 1 J Q o 4 S N p n x C O f C r A l A / k f + 0 r N e k e A 0 z v b s O 7 O 2 1 m E z C z G e a r G G O e 0 B a F X R w Z j O L N L c R t d d l x e y D 4 e h U + E E M 1 W 8 W K x d E z m 7 1 K I 9 A T M j m N 5 i g 9 O 6 1 R B s v n k Q + 9 j q S c z a h r A L X 6 J t o U I 9 v q 4 N m Y S a 4 + 0 z O H G i r q V 1 M / m g 3 s / e K W T C T j y 3 R c d G Q K d e T F h u J j h J H 6 r 6 9 t C f d b 6 3 d 6 U m K 5 O I C s 5 C 5 F f Q Q s t M R D I s K j d O p b 0 b v G C 8 Q v g 3 c p F E e b E D y t c A Z S Q G T j / G W L w a q Q R e r 6 u G N + Q X g 5 p + K w H j H q t W 7 C h D U 6 4 v Q H e W t 8 C u q 9 C A I b 2 E U + r Y B q 4 s y 2 S p 7 v 9 u 0 8 6 u J p P v C L Q F w D B N c j G v y Z Q K 7 k Z Z K M K d 6 u Y D e C O C C J i / q M p S v w 7 5 8 p / p + I 1 P p G 8 x m N 5 1 X A A 2 n o r t W 8 u 5 / t K e Y x v 0 7 T G v p B n r 2 W P j a C g M 7 2 W v Y Q n S a 4 E Q B Q j n x M J M / A z 2 7 b R E Y i U 1 X Q h 8 R U 4 K + G 7 3 M N n n E h J x q K A m a I v C J k e P k y k b y v W A U J F W z r + 9 h a Z W Y 3 5 7 O B u D k j l S q l M m v O 4 G S o p e I J R y 3 m 8 N v C 0 D 1 f g 0 4 0 v W e M Z u d o E y v E m g U R s z d u Z e Z t q X K a 4 H 8 y X 4 j c a w A v s B / P Q 3 l C + S 9 W l 8 L I F J Z 5 l s B p o g X C 4 t Z 6 c q m 6 x s A b d / v N K z X a d q 7 8 5 k N V F B w h O L 9 3 X F q 3 x / E 9 r S V i f g C q 7 P s d R s I N y g R D o O 5 F D O C p + d 7 m f W F 6 w s J l L U 4 g O g h Y x l B G 0 H t V D L S K r h v q c L C d K 1 G Y C k u j g s F X v J O / 6 G x + F 0 F 3 v 3 h z f / 9 W o h 6 h d b A d G P S Y C y t k 2 T 5 N B S 6 v n O W p p R 0 D 5 F 4 z i x 7 9 t z G d i Z f K b a W / K Y n j W + s 0 Z H O F C C V P g z + 0 T j B Y x P 0 w m P b / / T S G r / D 6 N 0 B V I H 0 U t L i I v G 5 X 0 i T O 5 F Q m G w U U 3 V g 8 k Z h n e Z I I x 7 v F Y k L w J 6 E W T P 1 4 3 t C G c k M 7 H q 8 M k 2 P q P 8 g e F q V e X H 6 6 b Y 2 k o 3 u X k H Q 9 c s X A Q d + Q c w H c q j p P P J G L g u 4 B m h D z B 7 O o q U L i P m V a 0 G P O a X j w b I R T 8 3 K Q s 5 G Y 2 m H 1 b G s F f A T W W b 5 c S / B P L J o X + a y c A u h O e 5 X g F k U N y P h V n 5 0 8 6 w u I c s q b X p 5 8 3 o G b O k m y 8 M n l B T f U B s Y m 9 8 o h U w + 5 Z W E B 1 b W v l z 5 4 / 6 d 8 O P o n u u p z H a V u 1 P s O l R C 2 b N Z k 5 l H e X 0 N H s / H C k V m 3 j G z j p + V l P t V M J X w + 8 u n q X U R E O 1 I e G d q l u q v c g V K q I 4 2 K 2 h m + U l C 4 / / 8 P / 6 v f 9 + M e g f l X D w 2 t e w 1 n z n y y q U X + R e U o l r o P K F o 0 b Y 4 H I n Y s K o 7 F o Z t R x A M y i m F p H v / u z u I Q p m N g 7 3 t R 6 M U i H G b u J B G 0 Y n s 9 o Y I m p M P m m o k Q l u / M Q u h S h B C C + g f v 5 l T l k 9 w 5 a o g a e l b N Y t J W I a Q S n / X Z Q v 4 e b I e V 0 F a 0 L + b 5 Q H k + y Y p R d d 3 e i 2 m h q H w v W C C L w S I F z O E J I K S 8 b c A r Y B T D g E / Z B r S / e 4 O + h r A w o 3 1 3 j W N a J S s 3 9 4 w Z 3 M p q Z z H + Q x E m D 4 l S 4 C 5 z M 6 / E K R r N 2 l O x n e r j E V H B D J 5 M o h 9 0 i r j T e y i G / 8 U W 6 2 r 6 1 7 d Z h I o M C R C H 3 n F + i T M O v w v x p b 0 y D o q 3 I H K 1 E X F 6 V 9 p V u d W W L 6 X + 2 e 4 0 D v f C S k U D a Y T v c f X k 4 U j U s V X c i 2 0 D d f w L Z y n v M b i 3 F T 3 8 z i w i 8 F M J r e E 8 E L 8 M c 9 M y f v s F h 8 I / k W l Z l + + w e z j q + v J e 9 c q T G R t R n 0 V d i y G g o q r o N r Q 3 e 3 V J M e a N a e H t m j d K M G G R c t v b b / / z L q t p U 3 p x V G t L i f / p A r l 4 1 l U K N 8 4 n n 3 M V Z i g Z U c f f 2 P t v 6 N L S 9 G r A O 6 m C m A Z o L H Q C v B e g d C y q 9 c R v J k n 1 w M I V + M t G 5 n N Z n O f o / e Y b Z h h R r Y s Z s q M j 5 r / S n D i p 4 G L u v 1 q U P M w o x / i W Q e Y S q c X M s 1 k s z L l r C b O G y W R m q F m J 0 e 0 b Q 6 M 7 0 D W r J 7 m m k E T 3 v w S Y j I D U q H s 9 Q X D H W b f P 0 m d q a q Q i K N u 3 k 9 8 v d k S 6 w A z 6 j K 0 5 d + 2 L G K w X s / c E K J 7 T E T J P e u O Y J A q c w I w H o L O h a n y h f G k B P 2 A u V W G 8 r E 2 C d F 5 d C P t N r B + 4 5 m Y t m H p h V B 8 V E T a A k 5 b k L / K M p S v d y 6 h A B G i d f u 9 l n 3 i D G E p n R M Z N U / 7 o n 3 h A 4 Y K I O z R / M K Z C e D K B F n 2 l w C F V c h k 6 i V J R x V z 7 D q w 0 X 6 Y 9 n Q j 6 S M b q 1 5 3 s e G A l B k v 9 h W f D o + W H 2 X T a x 5 J o u w 5 c z G x N A l V M O b A A S o z y 9 r Z C J / 9 9 U A K m g e C 9 V O 3 M f E q B O c q W 7 8 d e V T + s V B p f B r 2 M U C j 0 u 3 P + h 9 M i v 8 m Y U u x q G 6 q 9 r m J I 5 u p z Z f h 3 I 7 3 U 9 + J 9 m o U e M f B l X w U B l L R Z m i h e S I m C i O r R w r M j B D J k A V p o W l 8 b K k C 7 B c / W M w t 0 L t w 0 b D l p c z b 9 z I Z h f e 6 O I A V G 6 0 w s 6 6 E G t 3 S a M d 9 M Y d r 4 C K N K p A P 9 F B O f W I p O r 1 1 D N j e T P M w G 4 m m L q V R O G n + P P G N V L N L C Y Z P i 3 y 7 h E l q y Z m e n + l 6 r j i K 6 7 9 p R 6 w R e p K L 4 D v u i g 4 7 Y p Y 9 S Y x I 6 Z 3 M p M V l N r 6 U c O 9 J g 0 5 v p A E / 6 d t T 4 U J M K A 3 1 6 f X F + M 2 r 4 e x T X s o C W i y J F 7 Y Y 4 C 0 B x h A P q m L 0 9 C H e h Q S J w P 7 y h Q 0 X p 5 L y T T v Y f + 7 M M 4 k v 3 X 8 6 H 9 M D e G P 9 Z t u O u j 9 I M l 7 7 7 k m z e O S a 6 v j i d 9 b + H r 9 L i B I z + S A b T K O 0 3 V x Z k X h r o W C o n e M L n A G V B w P M a C h W 6 6 K l t g L U U w G 0 S v J G C b l i U 9 m x W y A G z E L V w c + g 4 t k O 8 J f R U G q t v f X 5 w y S f B o G d X S 7 t e W + s + o t w 2 i 2 b j e n S V t k l v J C p D W k O q s C U H Z Y x w D R s g 9 y M M 8 M j m P Z l t q F Z 9 M 1 J j w F Q x i J r d j 2 Z 2 f m U p T 4 N a 1 x F 1 h E j N k T M 0 3 B o v b T t g 7 5 L M p B J H s C c E B t t A j j O C m R j d l E g 5 D 2 3 w i 3 1 8 n l 4 + s d h B n Q W + x C p g I P n x l F o B 2 2 l L c Z b p F M b B q d C a 2 R 7 i + c W 7 h d t T B b l l W / B F 6 6 A E s s t I d F j L K a i X a A r 1 X k m J h 1 f 1 a w t z V R X X c / E A 2 k z s u e y z t r y Q Y M X + u 7 6 5 v T 1 d H H 9 i m 3 E b i s h 8 A m x 9 Y a P G a 2 H P C 7 L M Z 7 W f 2 v X y Q d j x O m w + 6 0 k z r 5 v S 4 b d y p q a b v N Q 0 q f t a Y 7 m 5 0 L 2 e 9 n c s X W j A 9 t / 8 7 0 1 / 7 b h W s l 9 I M a Q y 8 r u C h R F F X e A u B / 4 3 t U 5 0 k R 8 L B n l S z e Y G P t Y h u I 3 G t V 9 K N 5 V 8 s U k R P r V j 2 S 7 s x K U h / y 3 o W x / b Z M P + q W X 7 O Z m a S c i u r q I J / S e H G n e Y k N N N 1 r g P F 2 h 6 8 w F R l 6 B 9 D K 2 T z I X P z V k L s v J a d T r s l 6 k s e d i y I a c + K g l Y d v x s b 6 u c N G S F c I U p X E w t t a V c C 1 G T O Y L P 7 U y r G N 6 C K r 4 X c V T g V / v r q b t 6 F E F V g W o 4 o z S 3 P r p K 7 + 5 B P d V / E b 0 t r C n 2 d 9 a 6 6 i Y p L A K S r 9 c v + V 5 F + n O 4 6 n F Q 2 W 4 3 L N U P n s k I V C X Z q v J F 7 y 6 G U n o 1 G 0 / a 1 p L 9 Q l + E N 4 + n v / x 9 T w Z v r q Z s r X Q H c A o x 7 1 X d j l + I 6 b I x x L W g Q w 9 e 9 b 5 n U 2 T o V 0 v 3 k k T n b h J B + M c d 1 7 J N k a j U b o c Q 3 S X M 9 V p n k z F Y G 0 7 f v 8 3 V u / K h O A o / u K I x i 8 C c E H n g R r d J c o W o K v b G 0 T F Y t k G k 2 O / a B v m I s + 1 u 5 X S Q G K S 9 D L x h i q J k / L R u c F 0 K t d k x a c P M R Q M A G 1 X e 8 S 2 A v n L B 0 V o f P a B y s L E 5 O R a W k b l j 8 T w 4 V M x A h 0 6 w A M Z K G k 7 H Y z s f D i x 3 z x 7 o n a s 2 8 0 s k z Y Q c y n P r N 0 Q a l m g m s g s U 1 2 l w R b / u h C z S c I 3 J t b T X 3 S i 9 m b S c 6 e k j x 1 B Z f d J v 1 t 6 L 9 G W j N V B B l l 2 Y T c S 9 t G 8 a 5 3 u v v W 6 h 1 5 + e h L Z s B K N N p G / P 5 q L k o P M n k r z Y F q W g E v E Y e Z t 6 B g N e i O 8 y X 8 K u q G N O Z V u I o V x 2 L J g J M E p E 7 T 2 x 7 f / 5 f U s e Z c f W u 2 t q Y o q Q Q Z 5 T 3 o / u p Z h 4 e H l 9 G c V I l Y G x K u C H N v 6 s S T Y U k 7 t u b T R E 9 t r P X W s t y J q / X n r X M / e 2 W B 6 5 v f H y 9 9 b I N u 6 + Z v G 4 x C 7 D p S n d 2 l T j V V N V S m 2 M 1 S h C f 9 i D L U B 3 I w o T s B w H 5 F u Y / Z g R x C 4 q a F I J L e S J I 1 + P g 7 U 8 D V 3 / u k q v g f 8 r D 6 i b H S b U 0 / d w 0 A Z + 3 n 7 i L / y P B A B s W S i 8 H s e E k J V G M e x / X x 1 Y 7 9 T W / v J 8 v I x m E 5 E 6 z 0 V A Y a H y l L c j w P v u 1 + x J J 7 y 6 D K o D a w j n 7 v 9 1 O 3 k L w J W C W z S v A A k O p r L a J F i q Z v o T G Z 9 N z 0 2 6 y H V G j 4 g P p P / w / w 8 a L 1 f H C j H v i m X w r F 3 c i g m U 5 N Q W s x O 3 5 d J T C V c E L 2 T 3 y R h M B 3 M b P 8 w s v b z f J W C d 5 i c v 3 3 7 e p i d v m I g N o 7 3 b T K V Z I l C n 2 z Y k a f I T q G g P K 3 P 5 c B + E L d e K F l 9 S C 9 P J q 5 U Q Y 6 b P 9 r c x n r / U Y z Y c F + J I 0 Q 3 A e q X Z f K L e G 6 1 W c e i g f J 7 3 p b W W K G i L w H V 2 z s p M A v U Z s 5 c k k Y u B w h c 9 K 4 4 m c d 7 n 7 7 4 5 A 2 k p c w Z H 1 l / B J S 9 q V 7 W u R h M z J W y C l a t i 0 b h u E w E Q m E o e t k R Z I x Z X U 5 k X q m h n + 0 x C k V i R N A F L Q i z 6 F O e Y x p h c r o G 4 J m 0 k O 8 g B Q V V i 4 v U p V 4 7 0 v d E z P T T z b X 9 Z u + J N W J p t Z V m r h I 7 m p n 9 E y k X x w i x 7 d v Q R t a R e o l a o p 0 d m L i c w V J O m v b h D 9 X Z l 6 V s A c b q R v K J g k V s L W m i U B q F H s n h V A p A 3 6 5 O s C 0 B X 3 E h P L N G i m U x D S G n z X i U 2 n k 4 S K 3 P 8 2 V g 0 z N J K 9 X z 6 f d d + V O i m w K n 3 m 2 e j t N X N M x U G d + I c 2 v 6 Y K + b H 3 y M + n O f U A 0 / T 2 W P z t / Z P B v 7 + F N W T + R T N u 0 g + l b O f W K z 5 Y 0 k r L 5 t n 9 z Z x S V Q / k p D s v 5 o O p 1 L O 8 R y c D l y t O F m 3 9 c E z C g a w K W + G m + d A k w S l X s 2 9 + 2 C v 4 S h n H F L e / 4 B g D a Y F D p d T G R O M 8 3 r r k A + c F y k n 5 9 o r k Z E M M h J h j k 8 K l G 4 i r j q P g q s u P L h G D J g v Z j 3 g P G e V y p b c p 5 Y f R / T a k 3 F A d I D P 1 S 7 w l A w c N X s K Q F / + M / X 1 / a i K 6 M t a s h c V D w E Q L V d h / o t Y e X 0 I n N 3 k W b W O o 6 s 0 Q y 8 J 2 2 g v 7 1 + X 4 J U 5 c K 3 f K j J V R a H I g + O y X G t u 6 Z 8 6 0 C e h U w 0 l V 3 l H A o 5 B 2 2 V B 0 b m e 9 p P w e t a L U f x f D m X V p e g Y 7 x u L L + s e y h L S m 7 J 6 D q 1 q 9 O Z 9 b 8 J 7 b C P Z a U E i v I E s 8 W N V w z / p S s J 9 n S / Z s 8 P l 9 a D S M R J d K E n w v o 8 G N o s H V o 9 F e E n T T W c p G o Y 2 7 w + t s H i o w 2 z j 3 J q m 3 I E T 9 z / c g A Z E L U Q D 3 G j K U p g c 3 6 Y C f B N Q i A i V e J r g m s o G A n B s I m m R D 0 s 3 f 4 i K B t 7 R 1 h K Y D E + N 1 k E n u 9 n g N k n E 5 D B T / a o C 5 / X L X o R + e k k 0 f c K P 4 g w v 1 N Q Q / o 2 a 5 L 6 d H r g / 9 S L b a g X W S x z R j 4 v 5 o z S 8 W l R m 6 C s d o W Z G C z 9 N G K 8 s H h Q g Y v p 1 H v r e i z v F s S q z 5 V M J G Y s V I F D G 9 B M i e p z q T K N E g m F 4 p 2 D O N A P t I Y u R P B V u v g M I N S C W B 0 g m e r v b a A 6 o I h q M t d Y F t O R x q Q T 2 Q U t / Q w F T f o V 4 Y X 2 I / i 9 a J K O s o a Y 6 L k Y 5 9 u 6 t R m + E R 3 5 u V x i w E 6 L s d X 7 h Q k u J / n C w q v p W 5 v G V 2 K G x D 8 C O L C a d 3 Q w E G + Q n N q 8 N p S / l F o S I p 5 k k y t k 4 V y W h u z 7 2 q n U J S J B B A O y y k k S 5 C k C 8 s K C Q A p c E B Q F o g u V z f F z + / 4 r w 4 N J g i Q R 4 6 6 N V A G k m B v b O w I O 8 H E 3 s 2 9 l d 9 d 9 W s S v A 9 d c 0 k 7 4 X j A q z M B a J H w X c E 4 H y I O w E o W f F Y F 7 C / h N U 2 n z p z 3 Z e B 4 p j w c U V p n j m h X c b J d N h 0 P n O L T j v s z 5 Z u 6 X e 4 e M c E 3 b e 7 n 1 j D p w D r o P Y + w A j v M d A U a B 2 S c y o a M e W y j r 4 7 L N K D t l Q O D q 6 r 2 H P C v q x H E 8 c C P a n a a i 7 f I X S g J n M J S v u A a / A a c N j v C N F q d i n A t J p r u a T R Z X 8 n f m C o k a a y r E J f K l d I 3 E K X W V N o i t I V M t F X N x w n s g t h 1 l Y r r 5 2 D s p v J t F 0 i + L F n a T f X B t h m p F O k R J 5 O M e L e n f 0 B e 5 6 D k e 4 N e G B 5 K k U T 9 b 1 L g j 0 G B u T j 4 C E F Z h K b H u Q e k x 7 Q Z I U A d Z E l I U x s k k a L 5 G s + k 7 D 5 U 7 L m 3 S z J s A q x e m r x a R L u i z y c Q O l H Z Z d u Q h 8 w k P O 5 m v Q 0 I Y J h 8 Z I B W h 0 Y P H N C N F Z T P J d q X 3 8 F Y z 8 0 h 5 O W O J T l w A j x S w V D a B X p V M v B X E H A h u K W o / 0 D v 2 s T O V V x o G x s X M v P W v y 3 K U 1 g x l k X p m Y H f T H p F 1 C i F a H c 8 k P G 6 l S Q 5 i P 1 Y k k k t c c G K u / 6 X w j E 3 w n d h k k L N g k G s U y q x r H x u n w L e j Q 8 W C q T o + U 3 2 v 9 l I p p X Y R / y x 1 P / V C O h J 1 4 R S P a X o t T p I z L X u 2 L k R H M 5 k u M 0 n r u T A v J P h g m h B O R 0 G 5 d d W v B m U O A / / F 4 J E E + 1 h w + i u J s I B 8 d 1 Q x C 0 R A 8 y j s y T f I T y g R X k t f E K G m d 4 + F V f l y J V O v V Q + t K 1 M v k d N + N c 3 X N L F 5 P v z F r l g w E / P z G F f y w f k N c L v V d R m F I o q 0 8 I u g C 7 R V K l P L N Y b e Q a / M w s A E d Y 2 8 4 p o D x J m 6 G a 0 f i p M y A V Y o i M X I q X C Q r 3 / S t 2 V b r R a P 3 + U 7 5 Y O G 9 W 3 N S k F Q B e U B v X Y k w A Y f p z a c x u 5 b O p E L l A w T U I Q Y t Q 4 F u p j 8 y Y b z j 7 7 P B O d G 4 V 8 M p x f K R z U V 8 7 X q f U m q 7 + y k 8 1 s 7 b H 2 n 7 + q e F g z Y q R + q 8 E d i q r n v J E s f P g C T d h s H M h k G s u 9 V W 5 U T S T B u z e 1 f p z P 7 N L y 0 2 X X s 0 g m k T S Y z m / s u 7 r 8 e X O J s M S d W a P V R s A b d X w 4 k t i Z B l 8 h 0 b Y N K l d V n C U A c E F Y l P k y w i 4 U H M O l 0 P S z t Z n a q / + + Q M p e Z N 5 W A 6 z H d S O W o C 2 E 1 h g r k s E e D 1 B Z / X O R H s D 6 V c G R m C B 0 j G w T Y X F L d T 0 w v o b z l C k E j 0 P d E j f L p m Z E w v K z Z h X y 0 / / Q + t D 9 8 D O 3 q y r 0 J N + O Y Y 8 i Z Y T A a D P e f P 9 R z 3 0 9 t z S w P i X O 7 m c v s l P / E 5 N k d U e M 9 o 0 T 2 m R g b o N 6 t 2 / 6 3 H W v K / D q 7 m N r 1 Y C I f j S l o + u 7 9 + R 9 e t + r d V 8 y 4 x m e 6 n r 5 R 2 y 3 0 k h o q B l c O E N A 9 M y f Y v Y i J s 1 G 9 a 0 9 a r 2 T T 1 i x L Y w s T i R e 1 / i B 4 b z e T j 7 o N 7 O X + 3 8 t E y E U K p u P V 5 J 0 z m c / n i / a U Y l 0 I u 7 J 0 1 r H O U A 6 4 C p o p j Q z N q A o 1 O x y G 5 Z / f A 5 p 7 t b q l 5 l 2 V r g s 1 7 m g Q 2 N 4 T F k X e E U o J H A U 6 m y 1 k J r V 9 e c F W W P n 8 d j z r K 4 D 3 F p K 9 m O U e I P z U x l S Y O K w s X T s R + P O q S Z P J d B H x + 8 n 3 B d D o f z w P 7 U h m 3 W F D i W O 2 q u n 8 n Z B 4 O X w r E 6 5 n 3 f B Q x L o U k Y 6 9 + Y 8 W L R d 4 z r V I Z D n r Q Z t O k b x b / h Z U V j e F 1 / R 8 z q 4 z u 5 i O 7 O l x 2 z h 0 z R k P + i 3 y L 4 F d X E 8 v A 7 s a i B Z k y T B X D / n 6 T I i o 7 e M r i j a i f E B 2 X 1 q Z c a Q 3 l 6 E N x E A / K M 7 e C 5 m d w t G 6 S b P M H v F O K l B S l l v V w s T j p H 6 W L y E c H N 8 u x V A 3 l U R U X u 9 p 7 K u c F + y g q z p J h V w K 1 4 E 0 e N C Q C J c l K E S n 3 o s n 5 e 0 d D b 5 d G J i s 0 9 J K W K o T p h g t P v k Y 0 i y 5 t l i G L y Z b J K r y f R / k x L G t M 7 4 U T M F u t C W g y V p h X 5 J F G m n 0 2 m d K U N m T 7 q E d N / C n z N p P c W T N u n L a g y z y V Z 1 0 W V a 1 C B J u I p V b M h D v a A B G x k H w K v j e B a C m k s Y q r P b U 7 A p b k v x 6 Q J u q C X z Q E C K g q D B Y G c A P n T 3 4 I G U v F Y H n e l / F H U B V 2 Q 6 L g U 2 H g q j y b m L e f W v d 1 o H 7 v k M 9 S G W i H z 3 t W P R D a I 3 f R d b 4 m 9 B q P z Y t f S a 6 E U N V a c 2 h L N 8 a i M Q E L T q x y k J x W f 1 e I K v V l 6 s z H M e s e H e t F Q 8 T 7 r t O a r 9 / l n j 3 9 3 E v E y E H v n o Z r R U o X f G L N N L c 9 l X H V W Y C f I Y F e I G Z q b N 8 P 8 b H m C z L 8 p L s C L q V e x L f i K b O 3 E r z d Y F l k f m O Q V 6 l z U o D Z o m c x K H 1 4 8 y m w 4 n V / + f / 5 X / 6 9 5 P 4 4 o D J r D D J 3 a q 8 T S C 1 L / N w r / n S O t G R X C / U v B 6 T o b z j e l S X 7 7 U Q E q Y i d E n + x q F r K w o 5 X I i X x Z S s C u 7 L B / N l 8 u L Z j D l v v l 2 v m F I F h X A i S R E E c S y G w B V g G Q 7 2 + 1 T x M V l 8 B y H F h c G Y Q h I p M o N 1 q 0 j k c G / O I w 6 R 7 G s A X w 2 / j S M q H 8 1 Y y J o N 6 T 4 a V D / P v i L t Y Q p v f J p E k t M 1 A Q x W D e A d g Y p Z w 5 V Q Y T x 6 q + h O v 9 3 z T s A M g L 6 I A r z e m s O i W s c / Q X E X s p 0 u Z z N 7 0 m b n K y V a A L w w n M m H u q p 7 2 9 B O t x u Y A E W a 6 / D C z O 2 4 L m t G D o 3 P m 6 R 8 i u + + 9 g q o G N Z m W h B m p u r N T k V D 2 X v P 6 j I / 9 z m v L N / J d V + M R 2 c M S z k O l H m 7 J Y u j N h N D c c x M B Z k F e G c Z f e k q I 9 q b r n H W x / m g t 7 Q q 2 + r h 4 o z n V z Z b D C 2 N F 9 a w r m w p F Z L y g i 8 1 V N k / 4 O N / 9 A e M U j s m T 3 r 5 F t K D s Z / g T A t t B 5 q F D g i Y C a 3 j D 3 j O l Q y U U 6 9 x b F 2 9 n + M z x f n k W n Y Z Z c / 0 f D 1 U p P i q L P W 6 k j N L g 6 / a r P r Z E K N 2 u z n j Q F R 0 Q L K g q 1 s w E x A I Q X R p g i P G s s a j z C Z j 6 V n d + / p I E S X f Y V u j p Q j 6 d w s 0 6 G 3 P 0 3 8 j U G o L L y g d D 5 g o 5 X V d q B I 0 I N x 4 0 9 A 5 E M o x l 5 O N S V O C W 7 7 U G 0 Y t g j N S w T d o k N P x R E T L Y t P 7 1 A 7 e u 3 L y M b P C 8 L 7 m p 9 w M 6 L p Z u g Z g 1 D p q p w T a E A J f A 6 m i T T P 9 J + H J b k W / P U n l Q q Q 2 1 k f 0 c K L F f L m H y n G k s B + m 9 q y V 2 r c y 9 4 6 6 H T H A K l K U F H t A n k t x f J D P U / j s z H L x C c w q F z Q Z h W 0 p / Z m b v + D I e 7 1 9 B r 0 S 4 F E 9 s f l k d I t P e r 6 T a G 7 d 7 z v W H s k 6 E 9 n 5 i 2 0 g V B d 3 p C n T D 8 Z w 3 b e K D B C c S G I M c k I V E 9 3 M P j o j z e O x 3 u U d I I n s E 9 + s R R K C S r m N f 5 f F f R D i Q h F N U 7 5 K u y W T Q Z z j 6 6 V k T T L 7 f 3 h d s 7 l M w 2 S c 2 t U w t n N d 3 8 h W / + U y t i v Z C w t p L w Y g Y 9 k C 8 6 F M Q N n l 1 w o T S b S 8 + K t 1 e A R s K v O v A Z h J 5 h v 1 d i b 6 n C 5 2 B h i k v q + E Z N a k w g k M h I T 1 p t P V 8 4 D 4 y a P I Z y F T 4 M 3 g R k K q J k J d P w U E j f T N A R N J s 3 t L z 3 0 c E R / r P g / e g f J j Q 5 d b S 4 B P q 5 0 U B W C 6 v 7 8 J 7 G J S s 2 O Z d o f y h T j T 9 o c n q R 3 u 6 S O 1 p 2 s K 5 L / q c i Q G f 7 7 H 8 n h 2 g 2 X p B s z h S d 2 B 4 s 7 P p j a 8 v L D r 5 L 0 t 6 v I N D 6 V d m K R c C i b 5 h R y W w K w f P 3 B d 2 h T t w + y f U r B x z q 4 H T G p J E M x C N o d d S n M y D U s x d w G x g b g X F U q P H X P R G M D z R r l H j 3 R 7 y z 4 X 9 Y 7 n 1 8 5 U b E m G 6 R f o u 8 P O N 9 Z r P 9 F z c b V M P 8 5 m Z U b A Q 6 V w Q p D E V j L G 3 i 9 N t X O N C o 2 l 4 o X s h k L U r d n e X m g n Q t K L o 5 q d H D B 9 q m 4 N N Q R B P r B r v K Z M h I 5 M n k g m z l S M S E / S 5 F p + 4 z r 5 8 N c G J D y d q Z h v E O X n t P Z 4 g K k k s N y 8 E V O x C + + t e U g e 4 L 6 o N 2 M q f 7 y 6 l N R v 2 b N u 9 4 7 w 1 w B v s C I r l q Q a u 2 b l J J m 1 o M h Y A 9 U h k X U 5 s N 4 q E m F j n b A h p c / v p Q N I u I k Q C B K m / I a p E D g t t f / T w 8 w i t a 0 z 2 Q p Q 9 8 U v C y f + x c H Y 4 u 7 U l m L C q h k M Q L t s O l Q F t B q 9 0 + X 4 L G 5 K q 6 0 S i a m x i F h v 5 W j S f 8 G L w P 5 f p I / V g h O Z P 5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M 1 d 6 W 4 b S Z J + F U H A L D z A i B I P k d K s 7 U a R L J J l F V m c K l K 0 5 5 9 a Z t t C y 1 K v j u n p f b X 9 s Y + 0 r 7 B f R G R l Z t H y G t 2 L C A 5 g m I c o Z T L j / u L I / / m v / 3 7 9 w z + / 3 B 7 8 Y / v w e H N / 9 + a w 3 T o 5 P N j e X d 9 / v L n 7 9 O b w + e m n o 7 P D H 9 6 + H u J l f v W U 3 9 + N r q 4 / b w / w S 3 e P f / 3 n 4 8 2 b w 8 9 P T 7 / 8 9 f j 4 1 1 9 / b f 3 a b d 0 / f D r u n J y 0 j 9 / P 8 w q f / H J 1 d H P 3 + H R 1 d 7 0 9 9 L / 1 8 f u / d f j 2 d f Y o v + A / / O X m + u H + 8 f 6 n p 9 b H q 6 e r 1 j 9 u H p + v b m / + 8 + o J W 2 9 9 2 t 5 3 P x 7 T / v G b B z + / O f z h 6 u P H h + 3 j Y 3 5 z t 3 3 T O l 3 8 q X N y 2 u p t 8 F B M 8 N + w L E Y X e L x 6 w n / v i k V a 4 X F U p u n F v 1 1 9 + e X f r z 5 + u b k b 3 z w + P d x c P 7 2 p x v i r l 1 e 3 z 9 u D z 9 d v D n + 6 u n 3 c 4 p 3 p 9 r 7 c P t 7 f P t M O H g + O 3 7 4 + 5 g / h M X t x F 2 e 0 f P J + l e Z 5 v X R W l t k 0 W W U F b T B P V m m Z 5 I o 7 6 C z C C a T J q s x G a b 2 T a l W m y V x x b a Z B r 3 U a d r A u R 7 O k H F v t o N 0 6 p W / L 9 N 8 k w 6 S a 2 a 3 c I f r y y r N k n J T 1 w v T u h P g w z S 9 m R U k v y + w y L f X I 0 G 5 1 P A G K a l 4 s / P H T 2 0 P a m f 2 m R D 7 5 e B Z F u S K 6 5 M V 6 i Q e W z / m H M s F z b f H s E X d 0 W g N P q k 2 2 q L K x o Y S 4 D Z A u 4 s N 4 l y y q l L b D x 6 A t o b F 8 z A s o p q C m o C m O q h X U E 5 E h W W j q K O y C O D H J 0 / f J Y l x m R H n + + s N s i q c V 3 v x A u 1 D W 1 e e 0 i R 5 R A n I 5 v s R Z e D 4 g g r C g y I 6 G + Z p + p C C 3 / / G 8 f f j t z a J h f J 4 e n r + 2 P T u 2 6 O D 2 6 c 1 h 7 7 z V 6 w 7 a 7 b P T 7 k l n 0 O 1 1 z w 4 P b s n G w 0 g O z j q d 8 / O T X n v Q O z s 5 h c n H 5 x M x e T C r s G Y d r D m 5 f / h y 9 f S 0 / Z i I J X 2 7 e H 7 Y f v l x + / D p 9 f F X P 3 v t P j S 5 2 d 5 + f H z 7 m i z n 3 a c D u A h / v b u 5 f X P I 2 y Y T + Z 0 f x I v I R + t f e T v 8 8 P q 4 + d Y 3 / / z b 6 R Z 7 v / s t / M L x z v 6 O G 8 Y b F r v x G l / g / z b l T l T a X l U M 0 3 x a J k F X i H F R Y F L h i Q 9 / m C f O T r r w z 3 o n 3 b O T s 9 P z n v B E p w V u a A 9 O 8 J P z s 2 6 / 1 + k L T y z v f 3 m + v Q I L L G + v 4 M G 9 w B M f / n J Q 3 X / 5 s v 3 L w e S B v L z / P 2 u 8 / Y r M b 3 m F Q E v H B M u b 6 6 u H j x G N v 8 d a 9 Q 5 r J v o e T z R Y g m W q 3 2 m 1 + 2 0 c Y P / 0 v D 0 4 7 5 8 5 m T p q Q 9 r O T k / O z w f n H Y h U r 3 / + O w 4 w u V A 5 t T m 8 5 L v n x 5 + v j q r n x 5 u n u 6 u v T p A W r g / j e 4 e 3 v r s B H x x U T 2 C H x / B r v / 8 M O + e t k 2 6 3 f 3 b a P + t B w 7 a F A 4 / a 7 Z P W + W k P q q k / 6 H X b f f o B q a X F 9 u b T 5 x / v H z 7 f 3 3 / 8 B g P O t / + 8 u b 7 X O M N v K 5 i q W I R D + N 7 Z 1 R u s z / p 7 h / a 7 l V G H 7 F Q 3 c m + X S Z 5 V k T q a l O l i N J s n p K 8 U l F I c a 0 E 1 0 i r t V t / 7 m f N 0 v p x l t E f x Y 7 I c L q 7 F T v h c g r 8 7 X g + L s I 1 F O i 0 L 7 G J Y J j g b T Y + b z Q Q c S 3 I T h j l O Z z K a l e z E 0 P r 0 h h z M t C g q 9 r C U f R t 2 s M b F e p o n g S j Y B E c i e b Z a s a + z S O f J j L w v B c / m B Y b p s B O V U j g y g v P v w 5 K x n J T 2 k d B B t C O A Y J l / m B d r D k W M n G 8 G J 8 6 J G c p i m p a e M n Q u T J l 5 s m T C K A t w F K H v B k D u Q P J i a q F J a k X C c s P x U L I e r j l I N i L J q X A F w w Z l u l w P 8 w z R D 3 F o t i L 5 5 W 2 k 6 z K 9 s I h P W a + K F t n A v 8 w W 0 x X D R r w L i U W W y R K R i q B J 2 m z C c b L T a k y d U V q m 1 Y h U G u + I z o n 5 1 k F t 2 v t h P d 8 6 J 5 L x d l b J k M U l R v q G i 4 r Q v 5 K s z 4 v / T s 6 6 R + f d z l G i a Q / 6 t E f W d 7 z R e Z L P / a m N i h W o u i k K V o S 6 W g / 6 j p R L n y j F O 9 l k + Z A t s 6 V 8 8 c q z N V y E M v V C t S q T k U W Y z x 7 C G Z 0 C v v u o e I 8 n / N 0 9 G L a a F f M l v D 3 8 Q J m B n e M U 3 J X L F J B L v S E D 8 I e + Y 6 f V 9 W 5 b B T Q 6 h 5 a p t + A F W n S N o X / g t z R M k 9 p 1 L K o q 2 h t 9 g p W N N i Y T e y 4 t 5 h 4 E L o F m s N A J I K r V L A L P 9 E n H O F U g 3 C g p y y K A d / r r s 0 P Z 6 r C 5 B C E W a S 4 S Y 6 J G W m K l S Y Z Z l U w K Y t y a a Y 3 c R + I / x v i r Z Q m 2 n G R p 7 j 1 Y / f O X O C e K / 0 Z F H l y D y i j e k v W r 9 T I t s 8 I T Y J g n F 2 l u o M u d / u x 6 R r h M 8 m V S J l n l j a s + J f q 0 e r f F b j x z o 7 E s i v M O r 8 y 7 Q T C q i y I f 0 2 s T c Q Q Z v D D w C S T 5 p S f A O K X z U T a k r S 5 Z K q b E b D 0 E M u u z r f r 0 Z 1 0 E O D V Y r N j 9 N F i f F o a J H L P 4 v + r 3 e k e D d g e I w 6 D d / b M V C 4 h G P o s C y R e 0 4 g b e T c r B X J W U S 9 I P Y 8 g q U W 6 c r U Z 6 7 r f s S k y 3 u J 7 J 3 6 M k 9 J y R B 2 U O h Y y Q P O L B K y v 4 3 Z s P 9 O 3 5 H w B Q e s I C a 7 U j v 5 X V b F 1 W U W i p z b V y C m 2 v s S q g l + P I t x u l k j F X x q F a v I N B x L X z 0 a g o f J U I c p G T V R 2 Y a e d A 2 Z c A h u q J 0 s Q u 1 U n S 9 g v v G D B o c D L t y g L S C p k 1 O D I U g S y z B W 2 J J a L 5 l v J W S F b 9 Y S A g g 4 f P 8 l F v x j b g o J 2 0 G D 9 g 3 b U 3 Z F 1 s f O u M h L Z C e c Z o z Y d k 5 G E w Y s E s O s 3 y 1 S J 4 + 1 F 8 q F v K x d + f S Z C t Z s n I L E y P q l N Q O j W M h E J b J Z A c e K + m A U 3 k C L j A B v p 5 F N n A J M l z Y j u H w e L Z q 7 8 d d d q G 3 g 0 J Y a / F K p p Z o F m m M 1 o P a X f a 0 J 2 T Q A 7 9 e B c e j 2 E h f E d l Z H x M u h t B p O G 1 4 y Z N o a Z J W 2 + o k h G P v B X y a r h e 5 u u f 2 5 w S H 0 / x f o J C n n p P 2 t I i A V j A e N M x w l A 6 C B M N K X 5 D i 2 E h / v L 7 M e L 7 D 4 Z J A K C 4 v N 6 a U B 2 X B 5 l N P G v B 2 F F 2 S X t h Y k z z d B F H h c K W C q J w f f 9 8 9 / T w W 7 n 9 R N X d v U b N 0 O 8 p Y m 7 + n e 4 f / j s N 7 J Q j I J Q D e + 3 R x O 1 I V h j Q V a 2 M b X 4 z q n r 7 Y 2 X e z b / T / s N / J z 6 h 2 P v f h 5 P R 4 r R I n m y o d o S o x K r L C E 8 l Y Y n k t l G u P y v W 1 Q j p T w v r 1 m H r N k 5 I g 7 w a t E 9 W R / 3 u O e C U f g + V H G Y u h w M K k K 8 j s R A l A r N e p w m Z M N P o D Q V d E n O m o B c h 6 U H K L D a u d c C u v Q 0 2 r y h 7 8 o c y B 3 I 0 i / G + J b K p X F K y S j J C A b V 3 J C n 6 Y P a R P u N q Z a b Q r B g W J E c m m + i 2 B t 7 q 5 W m F Y M H H K M X K Z B v s H z e K 0 s p k y q X S N j 4 Q w z k z m F p v 7 4 l P 6 P y p v w D / 6 O U S P T d c 1 a 7 Y c i E M 2 o s I 0 n T V w S O Z R T 0 N t A h 9 5 W p N F Q Z 4 Y k M G V h O Q A 4 e c y a I X a w b l t S V B U D T v Y Y z J + / N h i d W x S 3 Y 4 y s i 8 V J i y S j 7 k n D P T j 6 K D d i I A P k 7 w 6 w d F R I q u o E a b J J Q K W c E 2 8 M J l B w w g o Z b M M w N C A Z O 2 k i 4 5 L U 4 3 j 4 o N N H M t i K M S W L O U P y p H 7 I J n g v h 5 n s C n G R z 1 e 1 1 2 a X r e o Z m h E j U z A X r 5 Q F 5 I D z X f 0 l Y U D D e 3 W w H 1 N q + E I o V M m X I 8 D J P h S L p T U U + X l p f 0 n q h N 5 9 t o n w Z 7 D h 3 x 8 t j Z 3 F M O e b e U Q F 0 / M V B w R q R o l r B s k n y x J o x T / e R J H Q T H O s 3 n D b O 5 K p g Z l H f h o g 2 m / K p Y z 7 z / 5 E A L 9 e U D v D 9 L 5 s v I W Y G x Q m U L 0 U d 9 D 0 w E w B O 0 G J 8 E V m R H k S W R X G v 7 c r N 2 A O B H 6 S J C W I f J 3 z O L 0 n B w B j F o w N M a c b m 2 e D o M r S N G n I k y K z a w Y t 6 G G u y A l L F b O p + n V a M x 1 A R P d D 6 M 7 C E p V w D c I w k Z F s S a + t J B R x 7 3 8 l O h T V R F A d B O f x t S Z R P S M J t k X f k g V 5 s V B L g 8 j f J x c w Q U o V n b B C d r S 6 k T V 3 E X s 6 z Y + K 9 v Z r G 4 0 i l k 6 2 f 2 x T S C r B P b p + O p F 8 9 3 y e g i y r j Y M C R b i 9 M I t 6 Q i J 7 t Y G + q Z j g G e m 7 d a y J U G n n y H T I M F 0 C D V G 3 C n a T e s q B B s Z I t k H Y J v b f F 0 l q p L O 5 g k J V k J P G P b X S Q W u o n 9 B 0 D 4 n h I f 1 i s + e 9 7 D e o k i W W x o h H J x f t Q N + Q A c s 2 P p p a N Z H 6 w 8 + Q V a i l b H P A K i x i w t p Q 9 V Q h r 1 t Z k Q c U H s O N 2 g x b H m B m 1 G F A M R M J c c q 8 c 6 Y b U u L z g j q W y z h Q Z 9 a e + Y J F n Z K F F f J p u F S W k u + 4 / d q G F i l Y 7 W 8 y o 1 G 8 U j K p J j v O Y k J i O D 7 d K e g S H S O e o 0 g o 2 o 5 9 8 U r v l W m S 1 q z d D q e t 0 A z b S u p W O G y V g U / i n v Q g x W M B d 7 K m u L 7 W Y 1 s z X c d P y h a B / N x 8 F Y I L V G 6 i p H C m e e 0 e f 0 J / C Q v m b D P V + j l D x M S t P W l q 4 j M d Q C B 8 U U d d w C K W f c 1 A g r 5 y J H P o 1 R E b J 5 i 6 z A + p x V U y 5 M h i / j v Y h 3 x W w R a Q v T V D h Z b 2 6 t 4 L P Y x Q S H 6 9 G F 1 N a o K w u S A U x i 8 U z a r L + z Q q m Y K P C 1 v e I 0 d q r Y s Y m q E E 2 x G H E o k d 3 1 L n 7 D v w 1 s q s 4 M A R O r e y / B H W O M D 8 M D u 5 j z b D y 2 A M e c E Y v m n j T T v L N k y W 0 u M 7 R m F h v F B h d p z P 8 G W 1 r 1 A r p E l 7 g V H H E Z + f s s j y 7 8 E 6 V d J l S Q W 9 g O m x S Q M g A j s O d x 5 a G 0 B 2 s L B x M B e C k J K Z p q 3 B x F E 0 K 4 s k e v o 5 e M 1 N Y y q e 9 H s I M d J d 1 N t a M D Y p j 9 l i l g Q Z 9 n 1 v / i 3 B w S E p l 1 L R a m F E 4 m R A 2 h v p E a A A B C a z r M m t s E 0 v E m A o q t M v 8 y N q U r B X Q 7 o o B k t 0 N j d F E Y c R U k E K / W J R r F u b i Q C W L a R c S e S 7 I u i 1 A T Z p Z Z E y v J 0 r l I Z 8 m G J + f Y a C R n G Y J O b u o k P / j K a s S o Y C H e g d q p 0 t P W F E K I G I l 5 Y V 6 O G T 7 p g O s w v S e 0 B 9 s w B w O k / W g A 2 C b 5 E D o O 1 Y n B K Z w Y u A 8 e N H 9 / y 0 C P j U d t N 0 p M l A r D A / y 7 J k O q w x S F V T H M o l l 1 6 q A x d 6 6 E A H M / 7 T M s E 1 E V z j A v i n k D t v U q y 7 A A g O I K l 9 c w n q 7 Q 4 v n 5 o r 6 l h J l F g 7 A R r s X w p + H j L m V g p k 6 3 c Z J n t w s W D i c w d Z M y V z Y k G E M U o A j K d 0 3 y N P V p j g m P t l K O N 2 K g a o Z B T d y h I e r b z N / k c o B 4 A E e z c d 4 O O q z j U A / d x Q 0 a f C j x G + q U 4 f a z G K / Z Q X Z H y B R j 3 C f t V n k v U S d c 5 P 3 / C 4 z z Q p R C z t h Z V N O x 5 0 m c n L 7 e i V a 0 X R E H n Y R k z B A d E g E / w w E x 8 z b f 1 U O z 6 u 2 0 z j 2 g t c O 5 2 g c i E C t 8 M + + p f z 1 Y C q d h k p E Q 2 W E 2 Z X D B u C 8 w 5 C H m C S Z 9 e u u C o S B L f c W B O g L i g a 4 U V Y y Q D 7 v Y A 6 D B o W s 7 m j N q W y o u b B i 5 p m h g K h b h l g w c S / 1 a W Y 9 D M o k c U Y l L t c H k w 5 D K p p c W X M G m j W U C F n W 1 C D V w + 5 o w x R t q n 7 C + C C M H U O k R 6 V F V j b l w t J m M c P 6 v + q f d o 8 H J G Q 0 B O z n 3 L R 7 a a t N B f 7 2 o C m x 3 n L R y G B c 5 G s B g M 5 q s i + M Q f 1 R 5 a X f + r r q i 2 c t i s g G U 4 H l z 5 c M h k 5 X d V w + J 4 m l S 5 r i 0 p z 5 6 n 4 6 z q c P j 2 I h t J Q d k j X p t f R H g 1 e N o Z F 9 Z U t L U / Q h L G F N 4 t p T C E m Y L H z z r X W f U a C H n W p f g y D R b M 7 U J I 5 b L w W 3 r R U K r e 7 O B r j w c l r L x F K 0 Y 9 f O v U U 9 C 1 t J E R q O 5 c p h o N o 9 7 9 9 W P n h U D l I R X T / v z p u N W i g o V A 3 O c P / 6 9 G p w M 8 A C l l Z p Z S z k P 5 K d 8 w v T d O p e u c O a I W T a d y s Q L 7 a I n y Q s E 8 r x Y g T V 0 M 7 i 0 N 1 P b U Q + i 7 D d l 8 6 d O l z g E V w h 0 O 6 f E K n 3 J b 2 J o J C l Y p p R d X Z j k N D v S T m 2 P E p A A R x a F J y n g Q s n o z p R J s S 7 n R o 1 p D J X g L I h T 0 O S w S G H u / e R 6 q y J r K B R a H 6 6 v 1 2 7 N C H 2 T I N m M T y h b F y c 2 7 P b k H 3 C 7 E Z a 0 M S x B f y G 9 P S / l P i N e 2 i h 1 J C U f 5 b q 6 4 F n C 8 q 1 5 J r v J s R P d / 4 V u V u o w Y o P J / J 4 f G w 1 B l Z N W Z X a U W q g w t X R S Z g j I r H i y 0 d Z v 2 o 8 V O T n G j a r R y l X a q L f h S 1 Q t f f x Q i t R U h e q O J v M 8 i t + 8 R 7 W X x g Y S P K h j 7 8 C g S x Y o k G + p B 3 g 4 H i W E S y j L I K A I 2 k r Q z 8 2 U u l W / q D u K u H W 4 s u 4 N r K M / L j b Z j f 5 s 2 H K a L g o f c E Z Z M N W h x T h 7 L w u 1 5 h 9 G i h j u 2 g J z 0 o h V l Z l R j H R o O d q Z c 0 E 7 2 E 9 G H 0 f E A u v F F e F x D G l H J e b l 2 u C g 4 v 3 E 4 4 q 0 u d S J a U g C f h 2 k a 2 9 B 7 l C h T k V c U m 8 G 3 E a G c 5 F u p A k L 1 4 R G M 3 i U k W O x V 6 d R B L E 7 B W e E q G r l E F X l T j A 5 D T S N k t 7 Y L X D R Z g D H + 7 E F 3 7 n / E Y g + h z b a K I Q Y j I B o 7 9 q M T Z H T r Y K s N P G 4 K r O h X n o n q m m f F i v M N 4 R e 8 I E u q y S K 9 j g a J 0 x C u w Q q j N 9 o 9 C z O i p K L m 7 U N i Q P Y A 5 D 8 k m E j l c 4 D y A O W p V v p 7 X J f 6 F E j E n A Y X q H t J w x 7 0 5 Y d c T g x o 9 6 v v 2 w M 3 x y j W Q 8 7 U 6 c O n X x H M s S 7 U b G y H q 0 7 S Q U R Y h I 0 L i 2 A 0 7 X i O 1 y V z 6 C 2 4 N J x v g I q E b V v S t W / V b 1 5 B 8 T w / D B L 8 i q E I T 4 p h 5 u X q Z J D W 2 u E e C h H H 0 L q Z 3 M g R M P 1 e R a c S Y t g K g Q x K D O H e Z K U T C q H Z L w 8 4 k D w R S M 7 a R c W B O 0 Z h 8 j U 0 G t A C S 5 l C Y 7 m T h e E z a x i V 8 8 s 9 X / N 0 X / a m t r l o M J g b + v G B 4 7 C J I c w X i 8 A T 4 D m k s j A k / 1 E Y Z E T 3 k S v j L u U 4 j k l p v 2 D 8 Q G s 0 l S q L + M B C B h g w 2 / a A H m w Y a S t I m 1 p D O V x O g U 4 L i l t y u w k l V y 4 H h 2 J t p x K q p 4 7 G J f J 2 h s s 7 W W h H u j o y 3 V O a a N X / f 5 J c n l E x z A 4 6 a 5 K w / Q 0 r c m W i p B s P G c V M V t P Z + z U 6 j t R d A o h q 7 a 3 4 k 9 x a E P Q w x c d o S + n P h F t f s B d 0 + Q 7 U V 2 f u x / j / i c 8 7 w x O k Z Y + b e P p u + u n e j O r h 5 s f W 3 j B H y E v E 8 / 1 K R U K z w D c l H z V g G T h l D 1 + Q S n c h Q M 7 6 X B f 3 e T d P G U P 1 7 n 9 A W 5 v 5 r y s E t K i u F + K i e 3 A X h x F Y I n R i 8 M Y 8 m Q C 0 0 4 i r g 7 l y G x r W q r 2 u 3 H z K l 4 x i 5 q R Z c f p t a 1 + c 7 y J s s T o G B Z V N o 7 0 + n y 4 J l B J W V u g 0 8 Y H p B G 0 v p / p L a T a B 1 L A s Q t 1 k v H b k y v M v Y U Y W Z h i F H z N p t p G h i Q W a 0 l 9 k f F 1 I S 5 r y 4 i z M W Q k 8 h A 3 + u z M o Z s X 1 d / W 2 c q g g C c u 3 / 4 q P 2 q l p c A G x H I i E m j 4 4 f p U d + v m o t V v n 1 v x Y z S k Y J b I X d D i f r o X 2 l p K Q G Y P F e 0 F o h C R D E j N X q r Z i R 1 2 k x 8 m 5 d L O Z K F s 4 F s m S 1 s n C g + 2 T + B n Y 5 R S P S 3 V L A 6 U L 4 7 5 4 n F / F T v U 2 M 8 r 0 t b t d u / P i l k n 9 m Q D T F d b 6 5 k M s h I H 3 6 j M T k Q h L t 4 O B L F E B N i V b M f 5 y W W W T 4 M 3 q c 6 S A 5 J H B D x E f m t b y U P m I s U 8 S j G T M 9 z o h L v u Y C 9 M P H q G T k + l v G l a J p N Y Q k Y o t 7 X o 5 n D + k j c R e 2 F I N 2 c 7 Q k l w o x R Y Q 4 T T d g J D p C k a i U d q w i v q u + C U 7 T a M B j E g 5 2 B 3 L p K x y q 2 I b K J j 2 X O G B y C E K s q Y i H P h m D 0 5 3 l 2 v s n B Z v S G c T o Q Q d 3 J n G r + 2 k n Q A K r c H 8 A n M 0 2 T M l 6 T Y l v U E E o D r s 2 k 8 X d p u e E 8 o B 0 D h y D h u + 7 J O A A u i T 4 b r G 3 i + V U G q 6 A h U S n g J h V S M q 8 R X 6 A L c R d K e w J B p n l T E x + p q i 5 l V N m Z Z 9 B d 1 a j f z O 0 Z d K 1 L Z F A i x M 3 V L W 1 N I p g W T H c i r a k 4 S U F 8 6 h D V 5 F n l R 9 W U A V t V c X x W J 7 6 t d m c Q s M A J d k Z D k o W E E P + R y L q + 0 R o T g v q L 2 z f b g T D M K 4 h p A l I 0 Q i 1 h P P w v T 8 A C i b 2 L l v Z l l c o e x 7 l Q + m Y u E K 6 + 8 q t x x + o 3 0 h P P r k J 0 n M o h R b 9 z s 6 + 5 M 1 E / x E J v G p m O J G s i 4 A V J b b 7 g Y e B e u Z m z I Z v R c B O B P c K d z W s b R l 7 J z G 9 0 A s E S Y R 8 w g T r U j g V U t G 4 m D i 8 K Z G R t 1 h h i N R M p J 3 W d g 3 F y 6 k X k T j f G l N p u o + 2 r C c K K d I a b 6 4 s C n 4 A Z E 7 a S A 7 a Y 8 k 1 Y I O n K J e 5 R H n j d R 5 4 f h / / o M I R V E U a 3 4 7 n U d r j V X m S 8 j t x r F A M U m w z d n G V 0 W C 4 5 D l d d 3 C t J d / 2 W M k V H w L R S Y v e p 3 T 4 d H g 3 Y b u m A y a H d W d p U 7 X 3 W k 7 6 Q v 9 I W S n S Z h y G 8 E e / p 7 E P i a x H C a 5 a u F H U g L J m B 0 P l R e 8 6 R N q G f s h e Z I 9 H q 1 T C Q V d W 4 o S 4 T 4 r m w i 0 I T o 7 s p h k b S 5 N 0 e O I 9 r F C 7 1 / 7 N w j 4 7 2 U u J t r r P R P x r m V c p k q 9 f M U 1 S g t w l w g I i P v z H J W v 9 u U 6 2 Z g s t W D F J h R s C c m n l V O W M j H + 0 B G + C K 6 V j P P 5 i R e y u x L O h W r w P c n c v A + G p O T 0 v I y 4 5 o S 9 X 3 I H E i y 9 e Z m h Y s j Q v e s + S W z r N A i 0 7 7 a 3 8 0 B Y l Z G u F s p u j A P A w 8 I C 6 g Q A E x n e j l R B y 0 7 H 4 N 5 c W f M A 7 E q 1 w 3 N E y R M 8 U K d K 9 n O i Y z w h u K G D m 0 r C 3 z A I w O T A m U r v q 7 O 6 m 5 N Y U z W E P z t Y e H S S 9 9 n b 6 Y j u W Q b p W T + N F 7 M l m t H x 3 w M z n 4 I L + w z E 0 e k i Q C b r + 8 y 0 O Z O n I S n x x 6 a O c K t M 2 g E x f o h M 2 s T n D v D y Y w w x 8 D D q A t R + + Q F l Y g G e B v 3 w s Y T Y G z v 4 m K c O H K Z 7 L l e s k h M d V L I y G 3 5 X n E A I h c W 2 J R s Q T z + d f 6 h q k I b 9 K I F r S A l 3 / T E c j a R C 4 s j n M Y X d U U 1 R F Y m A 9 L J t o t 8 B C b W f o Z P I M x g P c 0 J y N 1 a G m V 7 h R 5 M + v Z S h N u 8 n M y s W o N H l M U F w N Y T q / m q Y e C X d B L 2 Q I W 3 j z u 4 7 X w 9 5 n u P 1 b 1 X K b R t n f u N G K e A n Y 8 Q J n 2 k D U N p 5 c b 6 r 9 + M 7 N C e m y f U n a 9 O B 0 l z E h N W s 6 y + 1 l l y K 8 p a Q I x F l N g z d l X Y H r Q C A + x 0 A B h l O K W V j Q 0 B W j / Q 7 A t K 2 M I 8 U o I i X R i 7 0 1 R t B r c H x J b P o V m R U h l V M w o 7 h j E N p o G D s 4 i B G a 1 H A 0 R 9 e 8 1 b t L Q j h l o P E 7 r m 3 K E 5 L q e q p U B 7 + d Y Z q b 4 4 p Y u Y b V y m U 3 q b 5 T D D m J J p s p K R 7 c p D u J x T F t 9 N u T 8 8 I R p Q v j O M S 9 s w h C g O z b y j W e M e R D g o o I y y W R R U j d U S 8 + S O k 6 T O l F w y + Y 0 E W l 0 o V i O x 2 k f B 5 q E j 0 c I I H U A h p E M 6 R 5 8 U p B 8 Y U L l M + X 6 d V 4 N 2 9 6 h P m b R J v 3 c a c q t W D S n s r 7 s k M 9 x 2 V B j X i k K f K 0 h H B q R x 7 u a u 8 X X f V p t w 0 a s A b G K k 6 k l G y H C 2 c f O Q a E 2 7 2 4 T p U C L 8 1 d p w s h f Z l t F j O 5 0 H 2 g y B b A Q j C V L M + / X Y T h P n D Z 4 L x T C 8 k / 2 M 6 h A 8 x Q 2 D Y H W 9 j w F 4 z o 9 h b M e 4 j 5 r v 1 2 m x n t 7 t 2 N R m w R a n 0 P t R 8 Z G 1 q W R f A Z L g A 2 l X C u i a l 9 m F G x V D s K i 2 o e Q k T O j 9 m G T l a u c y B m z i 1 X v 8 d 6 b Z v u k Y M Q p s R 0 U e 3 T d k M h t G 7 E M 4 j C E 6 B j H + D 9 / d E F p o R / U d I w w W p m b + + l / 3 9 K T r g 4 w 0 4 W F P w + J 9 m o 8 t c H J H o 1 D Y s K 9 E E S u N v t i R u P / E C A a U W X T u s s 9 i l h U b T x M / x s d o Z C Z I w l M 3 J A Y t y k m R + 4 Z K s r K c 2 0 / z C 0 y 7 p Z f q B e c M R A g m w V t q l L 6 Q z 7 P X y q k o v 5 r m y B 6 E e T K r b C 5 T d p T V L U b E 0 S m E 5 l N z / J g t D w s Q E 8 g 4 f 1 B X p H i 7 t 5 P p r f l F m Q x w v v w O m v N d 8 2 J q c y d s q A H B b d F l 6 O a z K X J 0 5 X q 7 f R k a j t f 1 / f P d 0 8 N v 5 f b T z f 3 d m 5 P T w 7 e v L 6 9 u n 7 c H n 6 / f H P 5 0 d f u 4 x T v T 7 X 2 5 f b y / f X 7 C h x 4 P j t + + P u Y P 4 T F 7 + z o 7 + P n N 4 Q / x 7 Y z Q e 6 T P K L p m J w H x d Q / x d Z / j 6 0 G I r 5 N y L N V 2 2 m O 7 a l 8 u 3 K a L O 7 4 I j V P m Z D I A W A V z R 2 g x F m l q R o u K J 2 r k p X A A p f 6 G S L R C L 1 j z G h e 7 f D X r O O k I i 3 0 E O q 0 9 T c q S H s r E G 2 j v L J g N S S X K S O r G d o a w O N Y O j j P G n 9 i d h n y Q v s B F v 6 g v i T r A A g l M u t E g r S S m m A V C b M j S a h 1 5 c s Y M 6 t / b P x o 3 g M 1 I h G O W t a J j S I Y Z P c j K F 2 j O w w t l 7 S T u 1 x 7 d H 3 Z B 2 Q f E d a 7 v E d W W m Q 8 e N K z v j t H E C Y e B h t Q f D A N Z k 2 C Z T V O Z o K Z 7 9 4 S I o m A f w x x O O E k m M 0 G Q x n x N n K E e r j A 1 X B y Z 5 p c Y M F l 6 j r S 9 + o D F M g j l T r 0 4 X d i C 8 2 A s w K x 2 P L T 8 Y 9 Y A R n z 7 g R P a f B q X a e 9 M 9 c M h A L D v n 5 5 4 o T H K r H H U F j l Z j R Z a 4 E Q b + F z Y n L a b 6 Q y p t x 6 r d L S e V 6 l H 7 E b I r r A M a 2 / E B X L u m r x 9 i z F T x 1 u 0 u K V g V i y Y c b X t C k 8 b i 6 / T 2 c n o k I 5 j t 7 P a W M S X U f t a f B r q k h s Q l n k q G W 9 8 b 6 C o + N 9 p e I s e L M H 3 u x G Y b A 5 z s P I M M V m O I q k q 8 j t t o n x Y W j J n 7 G d i a M s q u B o Y X p Q n 3 P S t L R j s d 4 d W s J 1 m S m 2 G r M N j 0 g 3 G c 7 1 E B L s C F j M J 4 o s J 9 L 9 4 m O j W r N D T X j k y k g V u W w / X K B M r M v z r d a E h M M 0 F m 9 F V u 3 W P K p c h e P V k V r X H 7 l 7 r j N i y u S b e M I 3 E 3 E j G M w k I K 6 5 H a V Q u B T t W J e W S f M B x K V e w j l H l p N e 7 K C E y 5 N e b d d s Z 9 N C d f u U Z r k R u 4 g b 6 Q l T 5 1 T E I I 8 l D p O z i E m 4 d B T X U 9 T f t 4 1 S 0 m G r D x X H 2 C L R 3 e H P 3 K b 9 6 y u / v R l f X n 7 d v / x d G i F 1 3 A /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7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S o m e   d e s c r i p t i o n   f o r   t h e   t o u r   g o e s   h e r e "   x m l n s = " h t t p : / / m i c r o s o f t . d a t a . v i s u a l i z a t i o n . e n g i n e . t o u r s / 1 . 0 " > < S c e n e s > < S c e n e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 6 0 0 0 0 0 0 0 < / D u r a t i o n > < T r a n s i t i o n D u r a t i o n > 3 0 0 0 0 0 0 0 < / T r a n s i t i o n D u r a t i o n > < S p e e d > 0 . 5 < / S p e e d > < F r a m e > < C a m e r a > < L a t i t u d e > 4 1 . 5 0 4 2 4 0 7 3 6 7 4 2 3 2 5 < / L a t i t u d e > < L o n g i t u d e > - 9 8 . 0 6 3 3 4 9 7 2 8 5 1 5 0 5 < / L o n g i t u d e > < R o t a t i o n > 0 < / R o t a t i o n > < P i v o t A n g l e > 0 < / P i v o t A n g l e > < D i s t a n c e > 0 . 0 6 7 1 0 8 8 6 4 0 0 0 0 0 0 0 1 8 < / D i s t a n c e > < / C a m e r a > < I m a g e > i V B O R w 0 K G g o A A A A N S U h E U g A A A N Q A A A B 1 C A Y A A A A 2 n s 9 T A A A A A X N S R 0 I A r s 4 c 6 Q A A A A R n Q U 1 B A A C x j w v 8 Y Q U A A A A J c E h Z c w A A B H g A A A R 4 A R m 0 5 j k A A K x q S U R B V H h e 3 f 0 H m F 1 X d h 6 I / v e c c 3 O o n F B A I S c C B H M O z Q 7 q r J Z l J V u y R 5 b H G o f n G b 9 v n p 8 s 9 T z b t G f m 8 5 v x G 9 t P 7 m e l l t R S S 5 3 Z z W Z q 5 p x J E C C R c 6 6 E y l U 3 n / D + f 9 0 q s F A o A F U g 2 5 a 9 w M O 6 d e v e c 3 Z Y 4 V 9 r r 7 1 2 b H p q J M J y K P I R V a c Q S 7 X w l 1 j j v W u g q D a J W D z P W z i z 7 / z V J e f U a b g / / D H 8 l p X w f + 4 r c F v c 2 b 8 A v u / j 0 O H j O H P m H D b 3 r U J l a h o V J 4 Z N 1 2 1 G N p u e / d S V a Y r f S S Q z S C a T w M g o s l / 7 G u q p J J x a H V 6 l g v I / + U c I u z o R 1 c u I I g c x N 4 V Y s Y i J 3 R / A a W l C b s s W u 0 8 Q + n D g w o k 1 5 s W P Q n 4 + Q t z x 7 H e b a P 1 P V 7 G M 6 g s v I z Y 9 A + 9 z X 4 b / + I / g R G X U X R e J W + 6 E s 2 Y 9 O z 4 7 N y H / K 4 W I p W N w 0 n w v z t f 8 W 2 z 2 O a J o c g r p h x 5 G s H I l 6 p + 6 n 7 9 P W l 9 q u / e g d e 9 + 1 D 7 1 C d Q / e f / s p x s U l o d 5 v 8 7 Z 3 5 Z P t V o N l e 8 9 h K z j I n 7 r D v h r e h D 6 M c R q I b x 0 G p H G c 5 Y 4 D K g P 1 B E 1 h Z i p V l C s + u h o 5 p g n k v j g n f 0 4 f e 4 M Y k k X n Z 3 t K J f L G B w c R n t 7 G y o c / 2 w m g 7 P n + r F x w 3 q 0 8 b 0 w D N G 3 a i U e f + J J Z P g c j Y P G I 5 G I c z y X L V A h w v o M h S H L G 3 3 I W M u l q E a h j O f + q x C o i A N Y 5 y C H p R j i 8 R T c 5 g / b r I k a I e N 4 f L + 1 t Q 3 l U h m T o + N o K n C y K B R L o W k K R z y V w q 5 d u 0 1 A e 5 q b 0 c X v 5 p 9 4 C r l D B + H f d R e K v / A L 8 M e o z H z A 9 e L W J j 4 d s c T F S s 1 + m 3 0 r i A W U h Q i J k M w f 1 P n F G C I y E M X C / h 5 F A Y e f v 2 V c R E 5 A Q d Q d N S W c 1 z l h U Q e r N Y T T I Z w U 3 8 u z T / M E y c g P U N q z F 5 1 f / w a i j n b 4 N 1 w P d / 9 B O B y X q F 6 3 5 t Q + 9 Q D q P / s F R P F 4 4 z u k j y p Q o o j j F Q v Z v s o Y H K 8 J o G I C l c J C C o o c i Y q P k D p 8 a o Z z N F N F Z 2 s G K Q p d V A W G 3 h t B 1 + 0 d 8 B I O J q g c j h 8 7 i c 2 b N y G V 1 n j F T I g c 1 4 H H S 0 M v X a O 5 i p F / N U R z Q + J + 9 X d + 6 8 H G y y W S v k i h s p e z m u + a S P c g d 8 S c D w f 4 r y p J A 7 m J B N m Q / d V g i r F m S Q O Z z W b Y n Q C j o y M I y b i 5 I A N n n E x a Y x c r E a L y l a 8 i J z g W d 3 D s + D E U i y U 0 t b W h u Y u a P p G H N z W B o L U d b 8 6 U s O / E f l S 8 C u L N c Y x V x 1 H 1 q g g S I f y E j w m i h m l / B m G S 9 0 y F q M S q S B Z S S B W S S J w 4 h M w 3 / w z J D 3 Y i e O B 2 C p A D J 0 t L R k G S x Y l 5 Z B k y i r h E m t Y 6 p S 7 y c s 6 P I P 2 7 X 0 P y m a e Q e P M N B D u u R 5 T N N j o / S 9 6 7 7 6 H w 7 e 8 j C i i U t H j u s R P s e w 0 B l U S U T N B i 1 O C d P I U Y l V K w Z d M F y x f 5 R V P M H 4 X U 3 q A 6 h t j R Y W T / 0 x 9 T 4 A s I V / R Y H y K O Z f z 9 D 1 D h z y k K T T 0 R m B V R v 2 p + h E q 1 L h 2 D O C 1 T M E 3 l U w m R b k 0 h T a u z g v d I J u N w e X + H m s b l + O i n P b P x g 7 8 3 3 p t / L V + g 2 J q Y C Y O 0 2 7 U L g 9 2 D m k X w 5 b 8 W i q j k F w r U H M W p e X O 5 L N K Z F D w y K 5 E X + x Y Z P H S b O P C 5 y 1 9 u m s L H e 2 g S 1 6 x Z g 5 a W Z j 4 k Q K q v E 8 V b b o C / d Q P O D Q w S F n q Y n p 7 G / g O H M E r t f 4 J M W q / 7 h C d D O H P 2 H I 6 R k Q U f 9 7 2 / B w P H T 6 G j o w 2 Z f I 7 W Z R r 1 i X G q 6 Q A e v x e j F Y 3 a W i k J i y h E q t v Y 1 B Q F Y 7 o h O O U K v E N H 4 N M C 1 z o 6 E N 6 0 A 6 C g z C f 3 + M m G R a I 1 E o V k y O m f + R S m f u 5 L q K 5 e j Q T b 6 f I + 4 d r V C L Y S n s 4 y 5 k c W q J A Q T t b J J 3 y d J t y d m E S 0 d R O i 9 n b j + u L Z s 8 j 8 x b f 5 k n O w e R 1 c W q O R s X G 0 E i Y n K E l 1 P 6 R g c U w 4 V 4 X O H K Z O z C D Z n K T y b A j 8 t d D y I Z 8 o q H D c i a M 9 m t d r p a D K A a 0 Q t 9 J M / 1 d C Y Z H a v 0 4 h m Q f 5 L k s c 1 W C K W o + a 0 Q Q q e a k Q z p H 8 H A l G V V q d E x y P e 8 h k G t h 8 j k Y J I z O 8 x 7 n + Q U x M l / n 3 j G l S 4 X t R i d q / S m j W 2 t K C 8 b 1 7 k X n z H a y 4 l 7 7 Q v X c T k Q W o V a u I 0 9 r k / + P v w U 2 l U X / g P v j b t y L s J O Q S R J J 1 k b A R f n r v 7 Y Z D I S 3 / w 9 8 0 A X M G z t O X i M G n t c v U S 3 D Z z o j P D Q n v 9 N 3 4 a 2 8 g 8 Y O H E a O / I a p t 2 o D a p z 9 p V i r 9 6 u s m c N Q 2 q P 7 S z 8 O / k Q I 5 2 6 8 r Q j 7 h K G m w K 3 B n V J / i v T g X X k 6 o k 2 P n I 0 F h l + U Q F d k f v P c B a l Q g B f 4 t 1 7 s C J 3 l 1 9 a 0 w u F a i k E 9 M V 9 G U T S B P Z T h 9 u k i 2 D N G 8 P g + H i O F a 6 B o s F E l A n j 3 9 S H C N F o 6 q h U L 5 3 4 a F u o T 4 E S d F C M V / Q Z H W n E w U i y / + P Y O U Z M w k Y W W S E C n B n / O F S Z S R 5 Y t F a G 1 r Q W / v K l q f d r Q 0 N x n c 1 N X M 1 + 2 0 O g q E d F A g 2 1 5 6 G Y 6 s 0 7 b r i P 3 J 9 I K s t D h s C Z K 0 Y M 7 p 0 3 D G x h C 2 t S O i R X S P H k f i y W f I / C c o V C V 4 R 4 4 g 7 O 4 y + B T m 8 q Y 8 w 6 E B Z H / y B B L v 7 a L A D S O g j w F C K H + m i M r 4 B L z W F j U U d X 4 v R o F M U d D c c w P E x H z v t p v h 3 3 d P Q 3 h n 6 U o W K u J g R x R e c h l f B 7 w U Y F l w E Q Y 0 A l u E r h Q i j x b X G 6 U v d a 4 f I Z 8 Z 0 N c s d X R i h l Y p 9 d x z y L F P 4 x y j z O p V m h 7 z i 8 a n a 0 h S e D z P Q S I d R 2 W E M J q W K 5 G L k 7 + X M M 8 L 6 B o E i l p a w k D 6 y P 6 P I N 9 / q w I 1 S w o a S I k q S i a o I 3 / l S r R Q k C 4 i K i B p 9 6 v 5 r i G 1 d H n j B k R b N p s Q z V F M z N z T h T o Z r z w 5 i S R h o h g x u G 4 L k o / 9 B O 4 H e x B Q g 8 t 6 u Y R 5 7 m F C v f v u N e s V 5 9 8 S L 7 2 I 5 L F j c O i 0 V y k 8 0 S 0 3 N W B j o Q C s X w O P k M s 9 S W s 0 Q c g 4 N A y P n 4 u R a Y P r t 6 P 2 l S 8 j o k W d T 5 X S F O o h 2 0 J L 4 T i E Z f L j Z i n y a Q X p l 9 K c G o M H 9 H n 0 6 0 V X S G X F t o V U A M 6 x 4 6 i X i s A b b y L 9 7 A u o U 8 H U 2 M Y K 7 x 3 V 6 m i i A k l R s C T c I W G h k I B v i K C O 8 R k J V R z x l I t E J o 7 y E G F u m s L J 3 5 d L y 7 d r M s W E a w S a s 2 9 c K 8 m W X 8 G e / z d E s l Q u / S o 5 v l H t p 9 / n m C z d e v o M g m Q L i d A r / N L n E f 3 q r 2 C c 1 q t C A R J V 6 V / E y J w u o a O s z h g F c r K n x 5 j a o U + V e H 8 n 0 k c P I 0 a o J K F 2 1 6 1 D N B v F j N G q V i u E l C + / i h i F K D 4 6 i p l V v T h z 5 2 0 4 v 2 U T / B 3 b E d F a L q R R W r U X X n w F z z z 7 I o 4 f P 4 1 3 3 t l F P / A U j p 8 4 g z f e 2 Y 1 9 h 0 / j 0 O E T K F N A F d V U 0 I P Y k 0 J 7 y i C p f t f 7 1 Q F a z j / + c + T + 4 E / g 7 f o A M V q p O P 1 M l w o s n 6 P v R 5 + o N m t t M u S 5 0 L 7 H v v K 9 b J L W i U r l 6 N l p 1 C h 4 i U L c h K k 6 Q Z c k X P 5 c X Z O F a g Q T F g m f L o d o s h s W a m l r N f 8 l q E a / Z m j o P M b H J 0 0 T x m N x G / T Q C w 2 D T 0 0 X 6 b N X D a 7 V 6 4 I l D V 9 I e G I O x 8 + R R d J k q a b p e 9 J q + Y T N r s L T y 6 G l W C i 2 x 9 u z j 8 7 x N J B M N S z e P J g l 0 n s O f S 2 X / k y s b 5 X d 0 6 P Q K L A A M m N A m B R t 2 4 r 8 6 T P 2 2 Y A w y R F 0 k 7 C l U 4 S J b f B v v Q l R 1 6 z / w 7 E o 0 y L l C B t r a / o w u W E d 8 o c O o 5 l j F b / p B k S E q V E z r V i N b X v 9 T c T f e A t R g p Y p E W H f g R M G V 6 v V C g 4 T k s 0 Q P h a n p j F O / 6 f M 8 V 3 9 z H N Y 8 9 w L S F J A 0 i + 8 A p / v u 6 + + g e T M D P y 1 q y 0 M X + P 8 p I 6 d o K X M Y 3 p t H / 9 W h K O 5 o O W V c s n z / u n z o 0 j Q / 6 x f t x X 1 d W t o 3 S J M 8 v 6 T 0 z N m J c / P O O h p b Y y r h n f m b B H x Z l o p 8 6 V m B e t y 7 C 4 j Y 5 / h 3 F 7 L O p S w r S x U 7 K N Y K U V o t J 6 V 1 A L x X 0 0 6 P z J G z X k S n u t h f G I C v T 0 r c J S Q R 9 E 8 C U 9 o A w n k 8 5 z I 6 S l 0 0 s G f p I b u 7 u 7 E e k 7 a X J h 1 P g n 6 6 X J z x P / L g I 6 a M C 3 s 8 q Y c 9 8 v D Z G n u x L / 7 X W O o i M J S v + s O + I J m E q w r U I w Q M P b S q x a 8 m F m 7 F m c I + b b v 2 o 3 p r Z s x 9 s l P I h F 5 d N R j i C c 9 T F H 4 u m j Z F D g R u Y R b 8 e d f Q r h p I 2 r 3 3 o U q B d G h E B R O n Y Q 7 O m m W r P S P f x 0 V w k / v k W e Q 3 X c Y / s 3 b M f z Z + / j l F O L 0 X + r 1 E D O l C i Y m Z 7 A y y b G h n + Z z v D O n + 9 G y Z y 9 c C k C M C q W 4 d g 3 K F O i E h K K 3 B + 7 Y B P z 2 N h Q p W A p x u x T u p s e e R H r 3 B y h 9 6 n 6 U P v 8 z 5 i s F r 7 2 D / I E D C D 5 5 F + o b N 6 N K Y T 9 y / B T n l R a V 3 y 1 X 6 u h o K 3 D O R z m f B a Q m k u j e 3 I G e v s L s P M 5 d i 4 i L 8 C f 9 W y 1 Q X c M 6 l G 4 q 6 1 L / a A K 1 D A s l b a L o l k v G V g R M f K z 3 1 B R j b L 6 u k B H m / I / h 4 R G L g m k A r s J H l y V Z p E q l Z q v x c 4 5 / i V h 9 Y n Q c r e 0 t d B v y F m V T I M H g C N v R 1 F T g e 4 0 o U 2 t r 8 4 X 2 z K e 5 w E Q w Q 2 3 G l + Z T L b W N S 7 B Q I f 9 e V Z t o V T x q b l m R s L f X 1 p N i J T r 5 8 m N m w 9 s S z g t E p q 9 v W A t s 3 Y J y O k M 3 a B r 1 1 a u x j + N w a G A Q t Y D W e m Q E 0 2 T 6 3 R / s x c q V v a Z Y R N 6 B g 4 h T G K O m J o B j E B F W 1 r Z f h 1 i B Q l j l P L M N w c 2 3 0 7 r l L a P C b 2 m G c 9 u t h K R N y D V 3 I V W q I X / q L J r a 2 t G 8 c i W a p o p o e v R J Z H N 5 V O + 4 F V X 2 p b p y B e K n z 8 K j 1 a 1 / 8 b M I 1 6 x G 8 P 5 e t D z 0 C K 1 f E 2 I U s D i t X P 3 o U W T f 3 Q W X c K B 2 / T a 4 t E w x t t 1 v 6 o T f 2 Y F Y R 5 w C 3 s S u u 5 j h f E 6 X y D d 8 n W H / w y i g p a y i p a U J 8 V o C n T 3 t S D W R j y 4 k M E i Y P p w s 8 a G J l 4 y L Q 8 h M X r 6 m s H k U V D h z F C h F W K 6 V l m G h B K N e e v k 1 d B K K h N Q G E p b x 8 X G + D l H g B P b 0 d B t U y F J j 7 t 9 / g N a i i B 4 t 7 p F W c S L a 2 1 v t 9 X J I o W b B u j A Q 4 2 v R j h M 0 T b h H T Z p q n f U d O L Z q W 5 w + R 5 X C p 8 w I y 2 D g + x K 0 K 1 F U j W z 1 X j D Q z X P C r o r + l m a h G g q G 9 6 U G 9 j h G 5 r s E E Z I P P Y z Y z D S C V a v M J / I 3 0 7 e 5 5 U b 6 S x + 2 M + D Y + n T W p U h i f F 6 C 1 m 5 8 Y h I V a u x s v h W B Y o R U A E U K p s b V F k l J F j Z X 2 h F 9 s h g d / 5 B / 8 3 d c j 5 D y F v P I I / G E h d j 9 c / 3 w n n w a X j t f f + k L H N t x D h T 9 v H f f Q + a R x x F 8 / r O o 3 3 0 H I s K w g E L q U h C p P h A d P I R o b A w J w r 7 S f f c g Y r t l 9 S r v v Y + O 9 3 b D 3 7 j e Y K c C I d S 8 i F X r 8 D / z A G Z a W 9 D x v Y f g U 6 H 4 q Q w S t D 5 R 1 k H x 0 / e j v m o d E W w V 4 0 U f t Z A K k I h B C k J z n a B P O L Z n H J n 2 N P K r L v X 9 5 m i C 1 k 0 p Z w q m a O 0 w Q W H / C G F z a c q P E j a X h a J 2 W I K F k r X o p 5 Z U i s 9 5 W h + F g P c Q B g i G r V y 5 y q z W e W p g L W 7 u o 0 B p E m S x Z o i z J U y y J s s l C Z B 8 I z G N 7 u 9 5 L u J R H A n 6 U f F c 4 / e 5 v 1 v I m 5 O g g d X 7 3 g K f Z T E y n 4 r O c u R T s C Y 5 F h Q E W / u Q A r x Y E X 5 I V 7 V Q / B u / p 7 b H Z M k J R d k w W w 8 q E + 7 E z p 9 H a t 8 B O B w n 9 8 Q J y 2 A I K W C l q I i J 8 g C q / j R h k 0 d t n U W a / c n / / t f R c u Y s C p s 3 I 9 G 2 A v m m L H K 8 F K 6 X s M 1 Z P I f 3 c a j Q Q l q m O K 2 X Q u U u f S h 6 Z g h u I v P L c r F h F Q p F 5 c g x p L q 7 E N G i R C F d B y + L i t p H O O h s 2 k C r V i A U p s K g Q n S 0 4 v r a m 0 j T Z 0 q d P G V p T e U v f 0 7 a y u 7 n U G D q f b 2 I 0 y J l d u 5 G p N B 9 q Q y P c + 8 p V E 6 f 0 J 2 c t t c g s l D e o k M L 6 2 9 e T 6 t G J O E l 4 B H O V T m s r c 0 N F G L z y P F T 1 k R 1 g u i k + / J r r d O 8 3 z v v 7 E R / / w C b 4 1 D p v 3 I t P h Q 1 p c + B c O R D f Q S B W q Y P 5 f s N b S 5 h k R a R 9 R B p 7 U E k f 0 a a W f B P 0 Z t Q A s u e a b F T 6 z p K I / m o t K y F 3 S v S n N Q 0 K K I F C S b Y / p I s A C e T V l D + i i 0 I K x n V h C t C r T x F m F K m n U g Q W R W o W D y L j r W 0 F G x B V 0 r F s j U I O y 8 i z R n H J q A A z L z + F g r U 4 n k K l n / z D a j 9 t Z / F + e g 8 y n X 6 E o Q t u V Q 7 s s l W + i t 8 3 n / 6 w 4 a C + O z n U G 9 b a c s F s S Q v C k b 2 f / 0 / E G z e i M r f / C U T X K U V O Y e P I P 1 H 3 0 D I 8 S 8 3 U z A + 9 Q B C h d 3 p o z S a w T 5 T O V p 6 k 5 h 2 b m F X 7 4 u k D W Z J n / X f f h e Z h 3 6 M K i H Y + J Z N a J L l U 6 Y F U c M U l a X W 1 2 q 0 w h v + f 3 8 E v 6 M N E 3 f f i d h R + r i n z i B N a F m n I p 3 k 9 1 p p y a Y p 1 E c + / Q B 6 t m x A U k s J S g S u 1 1 A N E j g / A 6 z s z J J H k s Y r o q A W 4 N z L g 1 j 5 g A R 7 8 f m u V K o 4 f u I U H D K m e O / Q Y S q R a w t K s A U f M T l 2 u Q J 1 r W T w h x O 1 m D + z X L o W g R J j 9 A 8 M o U g N 3 k k M n y K z n + A k r F n d Z 0 p B 8 E m g o j B J f 4 d C E n Z 0 G G N F N Q r A F J U C L Z h T 4 J V 2 M T 0 5 g l 2 7 9 + H c 4 C h 6 6 W s o E 3 r O x 9 N z l I L U S q 3 9 m c 9 8 k o 7 + F e Z G / i f 9 i k i M T a Z U l r q k d m H U 0 c Z O a z y C U F G G 7 a A S l U C d P o P k 7 / 4 n h I R 1 5 f X r k H 7 x Z c R p / W J k d E G v K J 1 A 5 Q u f Q f C J B w g p G / C Y N 2 v 8 1 D M l Q P w 9 r I 7 A y X Q 1 3 l 9 A 6 k 9 N 6 U y v v w n n h m 2 o U 5 C 0 / u X Q Y q a e f c H m 8 9 B 9 d + E 8 Y W r L 4 W N I U H j a h s 6 j Q B R z c P s W x P n Z 3 k P H k O d z g u Z m n F 7 d i 6 H 1 q 7 H 1 l t s Q 0 / O J s q K g j E o 9 h u G J A L l 8 C v l M 0 p S R g h S i 8 Y O 0 b K S W L U v n U f d / + S f / + M E 5 D b I 0 U m N q / M m B v Y J z f F V a R l D i o 9 D H J U w i W 9 i l N Y k P n C Z O r z Z y 3 Z Z w 7 7 O E Q E p z O X T 4 q E H W I 1 o w p Z C d I 4 w 5 Q S E A f Y S V L 7 4 E l w w Z b N 1 k t x Q k d I n 3 l c g q w Q r L d W r U E u I Z p d k o P F 9 H g Z Y h T b + x Q u u g L H f B z 7 6 + V e h o b z P 4 e V n S A w R L x d w k a V h d C 8 l 6 9 v B j y P z k a Q p J D l F v N 6 E k t b E X N / 8 k 3 H 4 d A m p 5 0 C q 4 h H u g v 6 Y 8 w B j 9 M L d S R 0 B h i 8 j o P t s X 3 / U + 3 M F h x C b G 4 S r A R K U S q 3 M M 2 7 v t W X M U c p y 8 U 6 e M P x w q n e i G 7 Q j a 2 q C 0 o s L X / 8 y i d 0 4 6 g 4 o C H V s 3 I 0 M F F O / q o q B T G H h / Z Y 9 X b r s V 4 9 2 d y H J M M r R k q a k Z 1 L I 5 p G m l E o S 4 N m X 8 n 0 O l L t i T T F B Z F e u E n i E S g u L 8 J 9 i c y N N 6 f T C O f C / h 6 G W s 1 E J y / + W 2 b Q 8 W + 1 b C u 4 o T f Y G s N R S G Q G t R H y H L 4 T + T Q H 2 c Z K l l 1 N b Z b 3 y d j E M H / z o l e l 5 9 o B W w 0 A Q J n 6 e p H f P 0 8 7 Z S m J p q V b i b N 2 E l h S K b z 9 K p 3 9 p I W p 1 H S n / R o j C f T M h G I W p q w 7 p N a 7 B m T Z 9 Z v F W r V q C b P k m a T L a + t w f r y L w J + T a t y w / E L C T B x N J L r y D P t o a 8 X 7 i J z j 9 h Z k x + 5 S p C Q G p + s O 2 + U o 1 u v 5 X j s R X O 8 H k 4 8 l n Y h n C r c g X b M T M 8 j O Y / / B P E K Q w e f V 8 t v n p 8 H S X Z Z w p l R N j m U t k 4 t N I l w t H C d 3 9 A 3 q L g b l h P d o u Z M M k S 1 4 6 e g N K I A 7 Y j W r 8 W S Q q w Q 2 v b Q y v W S q W V Y d 9 D K p T k j u 1 o Z Z s c 7 U + r + 0 g r F M 5 2 Z V N s K 6 1 d g y g 2 E t p Y n Z d S l 2 I Y L 1 I g Y j 4 t d m h + c Z x u Q l g P U J + u I 9 W 2 N F 5 3 / 1 V r 2 4 M l h T 8 5 Q L r J k k i p R 2 y M L e 5 e j W R e R S a I 8 + i / I o H S Y q 4 i h 2 U K R o V a t T w 0 g I o 0 I z X w 1 f K 9 x B B a r 2 m i p u 6 h 1 m w j o 6 x 5 6 V W 0 j t D f o S V p v v c u F C h g 3 s Q E / L v v u C j q N p 9 i j j Y P B n A C T i x l O H I a V k o U p x / Z R k E s 0 G q m f / y Y B R 2 W s v Z 0 V e L c y T q F + Q J K t 9 8 N p 6 f T L N Q F I u N p G c D t a K E f R d i Z 1 6 Y + D + 6 + g x T o F g T X X 9 f I Q K d F o z P W W B u j B a n T F y q u X Y 1 w Z Q e i V W s Q 8 f O p R 5 5 A f N 9 + l G h N M s r F I z / a V g + S B E r j O C V 4 x 8 8 m a e H i F P I 4 L a N H a 5 + k t Y / R f 4 y P j s F X 6 h S F T V Y 0 Z P f r p 0 4 j T 2 E r r u p F d c f d i L q p B O a G R S 6 L x i g s s Y l J x L V f j P C 3 S k v V U I B U H N k 4 p k / S y n U k l 2 S l 3 A d 3 X P 9 g Q K h R p z T H F R V a w i T E L M q n 9 l z F q n H A U 3 / w x w g G B l F f s x r u b A D B 6 L 8 W g a I + K B E 6 J F N Z N J F J c s 1 N 8 D Z t x F R T H p k C I c 4 S x m s u + q d J 8 p S w S c s 0 s 3 E D v E 9 9 k n 5 J H u G x 4 6 j R 4 s V u u P 6 y A i X M 7 7 g R H f 4 E J k a m E X H y k 2 l q X M 1 d l b C L z Z C T P l M u I S D z C C 5 9 V F L P E o c O k 7 n 7 U N 9 + C 2 K Z B J x y E Y n n X 4 T 3 x p t I K N W I 7 Y 5 W E L a x X 4 p 0 1 d i f K e U R 3 n 0 n 6 i N j y D z 0 M J K 0 E M F d t 8 O X F b v p B l T I C 5 l X X k P i 1 N l G + J 4 W K r l 3 H 5 V F i O K t N 2 P m E / c i T m G k 2 T W h N o F i W w L 6 o c m D h + F V q n B o A Z U 7 m B i f w M E 7 7 0 C V 8 6 F g R f H m G 1 F r b 8 e r b 7 y N r v Y O l G j 5 m s / 2 I 0 F L V b 3 + L q C D 9 5 y b M s 1 d j B Z X k J d C F U 9 k z G 8 k E K A X 5 C C d S s C N u / A r A Y J y i G T z 1 V G c + 9 v / 8 d 8 / m H n u R W L X M m o b 1 s G j B r k a R R I o s 1 B X e U A Q I P m D H 6 F G H 6 2 y 7 T q L 7 1 8 g a a u g 2 r j H I v j 9 r w x x z L W t Y j 8 d 5 M O H D m H v 3 r 0 Y J q T p I d O m U 0 u w 0 A s p 7 i F O g U z w k n 8 h / 1 U Z B i A j W L j 4 c m R K L L B U G 9 / h 5 P K z i n z G 4 x o / a m K / j j T v F y d M E t R Z i m K 8 K v E e s n T B l i 2 c K 1 k Y + h n H j i D / 7 e / D J Z M q F A 3 6 J j N 9 a + C n c n A T S Z T E G k 0 t S N L 6 T t O K J G V R l M F O o f L v v 8 f 8 z h J 9 r A Q Z P q l F V / Y j + s R 9 C O + 5 G / V P f g K J j e u R J J S d E y Z R I C v H 1 8 p m r 9 J 3 S h y h Z a L y O P u V L + I 7 h L r 1 F b 1 4 j 0 r v E J 9 5 p F j G 4 W M n c Z K W a Y T C N k B / 0 y s W 0 U V B q W y 7 G W i f J 1 B z J K E K K 3 R k X B Q p P N o R r Q C F I L r t a O Z V G q w Q 9 t F K a U f i F c j 9 n f / 9 X z + o 3 K 8 i M X J N u F Q d u R p p c m k a r w r 5 q J H 9 e 6 g V q J X i h D 0 X a f M 5 I Q o q f E l I 8 H E w w C I U 4 2 R Y Q u d 8 6 7 g M U r S p S r 9 J 2 R f C 1 i V q x g 7 C P W 2 V i F N 7 L c V C X U L 6 z r z v W X 0 G X l c k U 2 L U l N U Q E 9 T s B w 4 e w t n B Q Z w m 4 4 z x a i d j J 8 l c C g g o j 0 8 / b b 3 m S s S + 2 W f L l U s 2 D c 5 R x G Z q I T j 1 2 C N I / e D 7 e I y C U a H v N L B + P Y 7 e c S u G a L 3 2 n T l L d g h Q P H 4 K Y 3 v 3 I / X i S 0 h R c B I K c R M m B Y o A k t l D 8 p c E J Z F O Y Z z K y J 2 i 7 8 R 2 1 5 V X + O z z S B F e + j c T q h I O K x i S o h V T + C t D O J h 5 i a / J R 3 p O o H U f W q T g p h 3 I 9 f V h / V p a 4 w / 2 4 k v v f 4 A U h V E p S Y L Z K 5 V 1 k U 2 j o C y K n 3 k A Y a a N V p Y 3 n D d l 2 q L v T s 8 Q d b m o h 4 T 1 9 c a W 9 h w F S i 6 Q 5 l d C V Z 2 q c Q o i C 1 T M f V + u Q J G C r N / 1 l i y d + z v / 4 n 9 5 0 L / x B s T o E C e 0 n r A U B l m O D 6 X V d G r l x e 5 r Y X d C C O 0 g t f D q 1 Z h q u U Q L K e d X G + b K K 3 u p Q a / C Y I u Q 2 h 3 y P v l C A X 2 c v H V r 1 6 I 5 1 0 Q 8 H Z k G + 6 k T Z 9 f V 6 v / Y K D V / A Y n j Z 9 D y 4 0 e R y u X Q t H 0 b u t v a 0 E Q G 7 j 5 8 H E G h G 8 7 x k 0 g / 9 A M 4 / U P w r 7 v O m O E S j T x L W j t K / s V 3 E H / r X f h 3 3 q 7 O z v 7 l Q 6 r S Z 3 T o O 7 r n B g n J f P p S t + C s 0 p r W r U O S g l B n + 5 T L K F i / 7 Z F H 0 H X q F N o I x R z C 4 Z q 2 i P D e M 1 T W 6 W E K F f + F 6 9 a a 8 o j 3 d N P f a U L m q Z c R I 6 y k Q 0 g G 9 l A k H + Z + / + u I U 0 h B 4 S j T I r m E h J q H 2 o 7 t Q E s T q m l a j x O n b c t F l t B Q z c 5 x j g q V C n K 3 3 I g V f G 8 D h b e d b W i n j 9 X 3 w T 7 4 q 1 f C T 7 Y g l q a 0 z H b T l + X b 9 Q G a H n 0 C H q 1 l d e s m 2 + 5 R C 1 z q g c D + L o X q 0 Z e q y X c e L S N V S N k C v K D h c S q Q E y f P Y G x s E j O 0 g n J u 3 f / X L / z 1 B 3 0 y i 8 K e S x I m E Q W K a P 7 q k O 9 q x E b F 2 V l l I E 9 2 t C F R + J h 3 7 3 K Q H Q p T w G t i + 3 a D R N d C W p e Q H 1 S n 7 6 M 9 N P G K g w w d c M v D + 2 k T J z X 1 z W / D 4 z g F t 9 0 G 9 0 w / k u / s h K d N c l s 2 W 6 g 8 W 6 S G l X + 9 h Z C 9 / w z i O 9 / D C K H O M B 3 + O s c A N G 7 K j F f 1 I 9 v y y H m W F l b E s k 4 4 R p C D 6 P o b L B 1 K B U u s F s b s V S + L q R I 4 l 0 i h v H U D O t Z 2 Y 9 W q H r R 3 d i O X z a C n p 8 u y U d I U k g Q t k Q I 1 y t 1 z D h 1 p r F f N z K B G n y k k V H J o M a K + l S a 4 l s 3 h F 1 E 7 P Y y o d w W i e + + y M H x 4 g j C R 1 s a n N Q q U 7 8 e G K q u 8 q u x 2 P o / S i J A W J a Q V c 2 S N V v Q 0 B J T C H W z Z i I D P j m a D a 4 K K 0 2 f P I c W f w d o 1 C O N N F w n U 1 O Q U c i + 8 j K y y 0 G n F 6 h s 3 U n l W O O Q + p q q C f x F S C b a V b Q / c K m o T 9 P l p y W S l l E A w R u g v k Z k Y H 0 O V v u s k / U m L 8 k 1 K 8 6 l h y x C o m K 6 l W K g r k b I a j h 6 3 z W x D K 1 q R 7 9 b e n I + R S T n Q C v f 6 9 A 3 j d J w v C o o s k x R U S B G m p K k d l Z 1 h Z b W 0 Z n E V T P 2 R q U Z n + c 1 3 T J A s W i a o d O A g o s 0 b U V / d h 3 g 6 A Y c Q J 5 L m b 2 u G d + K k R b 5 G m w v w J y Y w S q Y + N z W D v Y c P 0 b m P c I o a d W B w y F J r M m 4 e f t s K + H 2 b y J Q K c F D 4 Q j 4 z V L S L 0 8 z L D T 1 E V L 5 T p Q q c T A 7 5 s I Z k O Q Y 3 l k a S l + t T m 5 d q d P p D + C v X I 9 y 4 n T C R g r u X i n J i H M G m r a g / 8 D n 4 6 z Y j 6 l l F 4 Y x f E F w l o u 6 l M E 8 S Q v P J 8 C l M r c + / h H o + i / E v f x H B 6 C j S z z x v v m Z V a 1 q c T 3 G w t t / 7 9 B M j 9 Z u o I x L f U u k F 9 P 9 D x 2 1 0 Q W P H 1 z F a U 6 2 H B f S / 4 C s x V u 9 T Q O S e S a g p i D 7 H s n z 9 N o S E z I 6 U D v 2 p i U o c Q 8 U 4 e v L k c 3 8 K C Z e I h M I 1 f b q M R K 6 K a k C f N R n j 5 a G H v N X T 3 Y 1 8 k l 7 Y / / 1 v / e q D R a X i U 9 q X I 1 A m V B 9 V o K h t I t U 0 6 G h H d o i T T L w b y x V m / / g x k P q j H L H 2 9 o 8 k T B c R 7 z l n m U I l t 8 Z / u k I V h W X 6 H p s Q f / k 1 / W b M 4 R B e R R Q m l w 6 8 K + t J / 8 e V j 0 r N 7 N K f 8 u h f x d n n z k O H U C J U P E k h L P K 7 l X o N 5 W r J A h g t F L 6 m 9 r y 5 W X F O Y 6 w p Q X + G z J R 2 L c X o o o u M l K b w K C M j t X M n 0 o 8 / i i j f h J C w T W 1 K P f E I M i 8 8 B 4 f Q L 2 z v s F 2 x 0 4 R P 0 z u u h 3 v T T Y h x f l 0 K i T Y i x m L 0 2 y h N M c K 7 k L 7 z + 8 e O 4 m z / O f T Q q q 7 a u x c B 4 f 8 o B e w 1 K t v J A 4 f R Q j 8 x Q c v j 0 E / y 6 D p I s S V S C S R 5 P 8 + U W 2 P 7 u q u F c M 6 D c v P i h K h x J Q f T x 0 0 Q 9 n m 5 D O E + 5 3 + G v z f x M 3 x f n 0 1 w 7 D w i I 1 A g n C z H k C h E e a L a r h P U p p G L T S H p 0 k K 7 G b a V M J P 9 i 3 w H x f N 1 Z L v z y G Q L d A W a k M 7 k k a J v m M 0 T 6 f 3 z b / 3 Z g 1 m a y S U L k + h j E y h e h C y C M 6 k n n s W o 5 y O 5 S Z k C S 1 w P + y 9 F b L d t w 6 A a D L U N Q z l u 8 l V + G q T M / q Z W a t Y U h Y k W g B D L k 3 + h P 2 3 e T B N y s d / p 0 C o 5 t E r h r T d j h F A s S 8 d 9 w y f u x c b N m 7 C 5 q w O r q d n X U S O 3 t D b B I 4 R N / c E f I v n 4 E 7 Y t P O L n x Q Y X X b q 9 u h a Q Y f N k 3 s n z c I 8 c J R y 7 E V j V Y c V n 4 v v 2 W g 0 K R 9 Z r 1 9 t I 7 H w L 3 r a N i N 9 0 P W I F C p K U z t x F 3 x N O j Y K a t O R g K b o c L U P r + A R a 6 A I c v f V W n L 1 x B w o U h H J z M 0 a v 3 4 6 m b e v p L 0 k Q 6 / M u f / Z q v H Z 0 0 c 4 F k 2 P I / f E 3 k X n i a f p 8 N U S b q H g E a s m v 0 Q y f l 6 F P S A y s z 2 s R 1 4 n R L e D l 8 j 1 d D h V Y V J u g L 1 X C R L 2 A q Z A C R 9 I a l b Z 5 J A o J T B 0 p o b m v i c q M Q s o B a s i O B o s W 8 V q 2 b y j C V 6 s W 2 c w 4 Y Z C i g r q h 9 i f p J 1 8 J o J P k u C 1 l s V g L k c V 3 3 0 O R f k H r 1 p X U i C q j 9 T F Z l J 8 y B R N U L G Q U J 3 u F g A o x v I 0 Q N e J i Z H U R q J G t r t v s e G k M N Z 4 z 0 x N Q V V k l b S q P L f l n f w l X 6 z p 0 3 i u / / m s G e W S x E j 9 + n P B q A + p 3 3 3 k h G 9 s S U a n x I 6 2 B T U 0 h 8 2 / + L 7 N w 5 X / 8 9 + 3 v W k N K / 3 + / x u 8 P o f z V 3 0 K w s r E d f i E F N X r M E 5 z L g q o 3 z b 6 p + 2 t 9 S A V d t K Z E a K b n q n I s n S s L g Q d r + s h g M / w w I Z 7 2 p w k l h G R s v 8 Q x y z X u M U f m 1 E U 4 P z y O A q F o o l X J 1 z Z q j b 8 v k U o c m + T 3 H 0 K c z 3 V v v 5 1 w 8 9 7 G H 3 i b + g A 5 t s d F + e x Z N P 3 4 M U R b N 6 O u w j E L g l X i 2 8 r U A O q 0 y h F 5 f H K m j g r h Y j 5 N m E w F U j w 2 j X x r H o U 1 l 6 K p a 9 u + Q a k 8 d u I c 9 u 0 7 y D E N U C P D j I 9 R q l X i V p v w 6 O z p p 8 r Z a l F U a e 4 a L / k g i 5 G S Q u N 0 s D O E E D H i 7 8 i X k 6 1 Q + s c c 9 f t p E D W 3 L J W S R u e T y n E 5 Q + c 5 w i 7 i r 7 4 O Z 3 T M t h 8 Y U 8 0 j T d 7 p M + d s d / C E 6 s r x P R U t 0 d Y U F R J J u g E F S k s O 1 I R 0 8 J U D F 9 K x V 6 a 4 Q S 7 5 F Z O T C P f s t b Q l Q U F F V U U q C 5 Z 4 5 H G 4 1 P 4 h M b 4 E M m y j 8 6 5 o m Q R K P i y V W T 3 u W K n k 2 C K w W G H l i L A r K t c J 6 d g O Z U p I E F T b 4 e g x J L W P 6 R j 9 4 H L Z F m Y D W h f / p h t t c V n 5 j s n v / A B x K k v N c U Q o Z 5 y t v X Q K a J E p t M N Y Y X s r m 0 z B z x K e x b T s V K F C Y X P m w + m Q 9 3 O H O a a i e e u l k Y I B H F + N r Z v P o b J 5 J Y I 7 7 4 K j f V L z h D a c Y X 9 p Z Y v n z y N 7 6 C h d j Q 7 b 1 b x w T q T I X I 8 Q W B a M 7 Y w 7 9 J + I n i a 1 2 5 p 9 T F L n 1 c d 8 5 F Z c u l f q m g R K 2 v M M J + f U 6 b N W c F G b + 8 7 1 D 2 C K z q / 2 h g w N D d t 7 S g T V F v K Z m R K F K d E o 4 H g 1 E o P Y o N c o T 3 Q i q d v n K 7 K / a k T E Y c 7 7 w r p 7 3 t 7 9 S D z + p J X o i r / + p u 0 9 C j Z u u G R t S J k O h z i 5 2 m Z y / P g J E 6 a z Z / o 5 j o O Y G J 9 E e 3 M a K W J 0 U y 7 p F P 2 p d V b q W D l r j b H i U J G 5 K q t W I q S F d 2 Y 3 y Y l k n d z T p 2 0 / U t h O 6 E L G 0 S b A C / m C h I t K 8 a n Y / i B C m A X Z 5 i K f D C y N H 9 O m o b W r C N P I f J z / + h t v I f P a W + C k N y J r b b w / + + b u O w B X 5 c n E z L L I 7 + 1 C g j 6 d q h 9 Z T b 5 5 A h W r U O D + 4 t t W 9 i t a 0 Y N I K X A k J 0 n f m l 5 F U N L s s x / y W f l f h f 5 h 7 g c / M i V l / W c / Z d 1 L r 7 2 O / C u v c 6 x b L N T u y Z f i s x c m b 8 8 J l K d o I a 2 5 x s s s 5 2 I M J v h G x e 4 l C x w 2 1 y 5 O F Q W K 8 F B b i W o U / p 5 G e + f T 8 g R K Z o b Y s 0 b H V q + 1 D V p r M y v o 1 H V 1 d t r O W e W U d R P n d 3 G Q 9 V 6 n 4 f a V t q 1 A G / W u T h I g d j A g n O A E j 5 W p d f j 7 b I D n p 0 L a K K c d r q a p L j z k 0 o d p z 9 U c s 8 6 R F v s U o p L z P p 9 c K h u X j K T a d U q 3 k T B J u O a E Y I 7 0 L a V + 5 a i Z B Z 9 V m y J L x l I 4 u o 3 W p D l P J z l B r V 0 s 2 5 h r L c q 0 8 7 x 2 y L J 4 F B q X z D G / f d r V q g 2 E I a 2 F o o S J p 5 9 l G 1 o R E o o Z 8 b N i K K e p m c 0 i A y 3 S 5 9 r 0 t E X f n M 6 V i P X R 6 i R c K p A Q 5 b f e Q W 5 s 3 E q O B Y S Z g k 9 K F g 4 U f t 5 E X 6 + 7 k w o g g w q t s s d 2 h 7 0 r G g u 7 8 y 0 U 5 7 h 8 8 D B C j k t s X W P R 1 4 j N U C B E O k S B H 1 W K k p A p w B I 7 N w B n 7 R p E S s g l c w e 0 v m O q K c i v u R v W I a R i U E E Z 7 8 R x e 8 b 8 s t H B Z E O g H P G h 3 l 8 w j v N J 4 x j V i 3 A T O Y P h M i J F b Z d n o x J E J b H Q Q 6 b z 0 i S I q / t Q m s T 6 F C + t C J O h i H 0 j 7 c S k H + V G d C 4 T n G B Z k n n M N v e a P / T b h f e X T H I g / T I H J I n h U h L n J h y s a w t R S F E z L P N W V y U 2 0 v I N O W i V n / 9 Z u O 3 t t r 7 w 7 r u 7 c O e d d 3 C O U / x I a D B W V v k G w i U l p W r 7 t E L o 8 Z C a 0 C d E a F o g K I R E 8 h 8 U 8 p 1 / C s R i J C 2 r M S M C w 9 T k N H L 5 D G X b o 7 P M i a t P c h y y S P + 7 r y F c s Q K 1 X / l F + m J L U U y z R O Y X 9 P I P H U G N V i X 9 i f s A Z c k v R h R s W V I L T 2 t B X n P I t o V T J U K + O J y W J L z K J B L f / y F 8 K s h Q K U M S 8 P k + C J 9 n P i P v p b r m I e + h M s y y h g q s q P I R S p O g E 8 J 2 0 W r T N Y h J E X C c T d m o v f o 8 n y + f U 5 s v J V T B F I W K P O D W y d T 6 L P 9 W I p R u f f Y F V O 6 4 F e G 9 d 8 O l Q F I t w q O f m T 1 0 G P X 7 7 0 H t y 1 9 s t I t j W + + n D 7 W C V n i J P B S W R + C k 2 6 l A V L O E M H y q g n r o I F M J O e 8 u m t c v 1 4 e i N Y q q 7 D w F x k m 1 U J j y x u T y b 1 x P P z l g V f o G c j L 1 8 R p f 1 6 e J E 8 h I 2 o T I n 7 q H R Q O X J Q n S Y r J Q n t V N a 8 2 E O H L e R W u W o n w x 3 3 4 s l P j J 0 w C h T c A 2 O r S w 5 2 k N d u 3 + g H O a w A s v v o y T J 0 9 j 7 9 4 D G B k Z w d G j J 2 y D o E p e a Q G w Q D i W I N 5 e a K F k 7 W w h U l b v K q R F T l 0 K 2 y p l x o S J v 5 s i U r 4 j x z / x / M t A J m X W z h h v i S Q r m f q j b 1 D 5 8 Z e / / a u I E T l c j r R t P f 2 1 3 0 f 8 n Z 1 m C V U 5 1 t K i 4 k n O J 3 8 S 1 r o T Y 1 a f w g I P 9 9 P h V / + k Q J X e x f Z K e D W e q T / / F q L e X k R E K G L + u d F J P P U s U n / 6 L Z Q o O L k / + X N 4 A 4 M I b 7 / l w j j V 6 Y / l / + 2 / a w i b r H p A 5 e W W k c g k E Q x R q H I p x G Y L U J Z p m f K E 1 i C U j D Y Q Y r K t U k w S W j c Z J 7 z d 1 v B b Z 2 k O 8 i 1 Z o K j U n X j G F N 4 E l c o 4 2 b m Q d e G q a h W f l a K C W U i X F y h 2 x I T C k y M q s 7 l I K + Q o 0 2 L F X J m + w K J z s Q S F T o I 3 d 3 G Q Q x 1 d o 1 C 4 Y f S l 9 O Z D g e L N p d z M E R y Y F O O x S b w W R I u v n d i + Q G l J b F b 6 p V d s 1 b 5 C K 6 U N g S o I o 1 2 1 6 9 a t M 1 i r + n F i 9 F 5 + R n l i g r F J 1 S W I U c F o q / r H S R R W Q V E r j k 7 I V 6 c 1 s D y 3 2 S j g J U T L o o i b c h f F n F q k 1 U k Y i T f f h n v k G O p k 6 q l N G 5 G k w M 4 h C E U W 5 6 M H F T l x 3 9 t t h V Z U F U u F / W P U z J r n s E Z h I Q x z p 8 Y Q f + 1 N g 5 E K P m j 8 P A p g + m t / Y B A q 5 L i 4 A 0 N w p i b h b 9 9 m + 6 V q j z 6 B w h / / O e K E i c 7 w s F n v N K E e M l n z h b Q n a k 5 J F M / 2 I 3 / 4 G G r 0 h f y T J 5 H / x l / C 2 b w V s Y 4 W K 7 0 W T N M C 0 m o 5 C Q f J t a t R / 5 l P W 5 B G 7 R B p f t D L 7 1 5 H Y e y 6 O G q p H d d u j n 9 f C g u S h M w c 8 r c C R 9 V a Y I / I U p i D s Y A + G p + / V I F S F r h t T 9 c 2 9 6 W U S u a T L p v g S q G Q L 6 T t x p y O W a F a A g l n z w q U 7 h r 3 I k x X H B w f d c k s M T S l G / C P T 2 5 8 / i O Q + T a c 3 J h f N 5 8 n T Q F b R 7 y / Z s 1 q b N m y y f w Z b e Z b u X I F h W s N / c N 2 t L W 3 W l 2 H O h m Z Y k 6 9 s 8 R + L Z H c Y 8 e Q f O J J h B l a u o 4 e v q G x u E x f O e F K c E 4 + + b Q F B U p K X F V d B f o X c W 2 1 o B 8 U Z z t 1 c s Y k P 6 v i n H U q i l E K j v w D L X C K F F q P 8 b k R L b N / z 5 1 w T 5 x E / I 2 3 U c 8 X i F S 0 l k O h 1 a L o 8 R P w a R G k i N Q i l U K u F 4 u I 0 a J o Q 6 G s l Y q 3 q N S X a v b l H n 4 U g Y I l f K / G + 4 Z r e m n h 8 q j 9 7 B f M B 5 M y s C g o h c H R X C j 8 L z + J A h / n e y E F W 7 6 Q f C o F f + w Y I P q u E 0 W 6 I n y u 9 k H V + V l B R C m J I v u r l K z p Y s 3 q J M p 3 l / 9 b n a G y I T v L Z 1 V i 6 1 V 9 e q I t G Q U Z P a o f T J e p 5 D Q H 0 3 W y s Y v 0 I p s O 3 a / + N g V q 3 j x Z i T C Z O v p G 5 j h + H D S 7 5 8 S E y m K h V 9 H m N k v s v B x l W T a S 1 k 0 9 v p w q x z B W c p C O V 2 i l i r R W W n 2 f 1 4 F r I X 5 f U S 5 p 1 E g 7 X f n 7 3 C 0 X / h T p e X O / x i 0 a x P Z 9 z A K l O n o 6 t S L o 7 W x o 2 i s p I s 6 4 w s / u 6 T M G l c Y 3 b s R 7 9 C / W U i B C / l 4 k M 0 7 R c p 1 o a s E p C p m K u a g e x T 4 K n x J b V c V I 5 J w f R Z y C G d H 6 6 L R B 3 T O k 3 3 i a T B n t 2 o X m y X F M 0 j r X C W U 5 6 n D 3 7 E W N 9 5 q i Y J 1 f t x Y O f b x J W r n M u z s t 3 z B g O 7 T R U J k T t d v o 5 8 j X o a L y 1 9 M q 3 X S L Z c m Q / x E R a k o Z m C / F e 2 k O Y m y X s 6 K n M S e K / s 1 O g B b Q V c h G + 5 P 2 7 N + P q d d f w 8 p 3 3 i V 6 m c J R 9 l V L D 4 d p k X t 6 e n G M 4 3 e U A q 3 a 6 A O D g z g / N o K R 8 T H b O S B f V Q c u z J / X h d Q w K g 2 U x d 9 M C Z X o P y m T P y j 6 y P V 8 G F G d I / e 3 / v 7 / 4 8 F G Q X v + g c 6 3 f C Y n T m f r o 1 Q 0 W o x m B c O k 3 i U O F q Q h L D F T v 1 i v J F B i 1 n m M J K g n q D 1 O g d J 2 5 V h s E A X l X 0 l I P y q p D Z d r y 5 W I 8 M O i U B + z Q E m D a x E 2 b F d U T w x 1 J S X U U A h a 2 L V I G 5 m x c u w k r t u 5 E x 4 Z d P j 2 2 z C g M D P 9 p 7 y C C C T 5 a d r p K x j b p M 1 5 o l m r o l o N C k H L / w l V z f X M G W S P H E Y q 4 W E n n + W T g X s I 2 e K H j 6 B / Z B S H a D 1 r R C h W 6 k 3 l u i h E O Q k P n x m 1 t 1 k / o L w 7 C Z e s g v x q I R + O t e B n R C H w 6 M M K u p n P M z c H l 5 k T s Z I s 1 C Q t a v X 0 K X R Q W Y z m c j h F R t e 6 p 9 Z G V 1 I p q D p s c 3 O z F c J R S W 1 t o 4 8 n k i j S q q n 2 R B f 7 d 6 X p / l C g G r 8 7 x M E R r d t k u Y 7 q 2 S K a V + V t A + J 8 i k 3 0 D 0 b B N E 1 u t k J 0 R l O m F e y P c g j W F U n A n N C j d B 7 Z r / 8 Q 9 W Q a l c 9 / B p 5 C p g v I g h t W q u x i n M r + Y G j K s S B F P j W B G 3 p T t F Q f M z M v g w S F V A X W a / u Y F d A s R V U y K C d 1 O Z k j Y t I a L V G W F k s L q r X u L t T J m I J 3 4 g 2 t p R h R i c r n m C v F d o H 4 f S m 8 i H 9 P / + t / g 3 B q 2 m r v 1 c m c r 9 1 1 J 1 Y f O Y J 1 t F 6 l G 6 7 H K V q Z m Q 7 6 L B T 4 Z j q i i a P H k d y 8 E a 1 b G 9 v X 5 5 N S o h T w C F Z 2 w 7 / l 1 o Z 2 J G n x 2 K F 1 U V R Q A Y y l U G m i j N q 0 j z j 7 k i B b + e x b j Z x v + 7 d i I Y W f 8 C 9 q 7 J K W Z Z m p z s C r e 8 i t a l S I k g G 5 W j H S o N Q P N / O h H y Z / W q X D T g 6 V k R 2 n H + h R K G + Q l f t Q K t 2 v / o t / 9 m A l 8 G k W 4 0 g S E i x m m T 4 y p L p A 6 q 0 H J 0 o Q 2 7 9 M Z D m N 6 t o e u J y U S y o o h T V T R Q v f l y H N J S M k v C p / n q P C S 3 L Q O H C c 0 H E y k T Z 8 z d X c X k g a y E m a + g Z + 1 p b t j 6 F f C g + z q T p e 8 6 d C i + 1 q p h 9 k l 7 T 3 I q R + 6 d B m R e l s Y X l g y A I u O k k w 1 t q M 3 L / 9 9 0 i 9 / a 5 F q m K E c H O M L V J 2 R f L b 3 0 P y O 9 + 3 7 8 a o j R W L 9 k p k y H I Z q 2 h F 0 n / 3 v 4 P / m U 8 C O 7 a j m d a n s 7 v T 6 r m 3 V i v o / u a 3 k L E I 2 3 V q y O x d G 6 T D C J K P P 8 V X h G z X b 7 v w X D t m R 8 y t n 0 s k p + a R B + J I 5 F O W 2 O q l E 0 j q S i W Q S J E n a A l l P V Q H Q v U L 0 6 r q W g y R b K F f R k W + l G K k o I U q V h 2 c P T s A O 1 C c / C v e q d Y D 5 N q S K J / j m K Q 9 J H M N w S w W 6 Y Z 8 9 a v / 7 M F a u Y a 9 + w / g F E 2 7 t J j C h D o x T 3 t o p q Z n M K K 0 m N l 0 o l r N t x K 0 j W q q C 4 R g S R T D q X N D e J s m u v X n v g y f k K N e L W P / / q N E O Y Q q Z T r M 1 I 5 e T M m 3 C m h c + g z N U z 7 l I p d q Q Y I W b K 4 E 1 v v v 7 7 V K n j k 6 0 d M z R Z y k Y 6 4 1 p S F i Z r X / K L X n u X M D F K p J w 8 9 a / f 7 I p H W S S j R b m e i n Q N r R P F + g q M 2 T P 3 o U y e / + A P 6 d t z U 0 O h W F C Z i I g 2 M L 1 d T 4 9 j f O p b f 7 / d n 6 D 1 M I b t h h g Q Y d t q a w f r B l c 4 O Z Z 0 k C 5 b 6 / h 9 B l 0 n y y 2 o r V G P n 0 5 x B l C B G V e D s 8 T M Z n W z i + O o 3 D P X U K j l + 3 e u Z Q X Q m 2 L 9 C p G A o i z M x Y d s e c Y C l j I 9 g s W K r M j F l f V d Z J a U N q r 9 p x G S W x k L T 9 Q 4 u / T p b 3 4 E 9 4 h N 1 U 0 A 4 t E X R 8 E M d N m 0 B j O v S O l 9 V T z H I 8 3 A p C n + h H V s p u 1 N j b Z 7 8 r 5 U X v z r Y 3 r E 0 j Q B o 7 d 3 L 8 C B V V 1 P I U x 6 S t K Y e 9 B w 7 D T 9 Z x b m A A M + U i T p 0 6 a 9 v u L c p X q 9 Z R n K G w 0 G 9 R u e N B 4 s 1 B O p e q 9 a a U o j E O v t K J N G + n e c N B Y m W V N 8 6 r b v Y 1 k L 4 7 w k E 8 N z i M A 4 e O Y 3 R s 0 v L + h o i j l X 5 z n s 7 x i u 5 W z k 9 y U Y G a I w 7 l 7 C v x T c B 2 9 a O m B V U O 0 r h W 1 T l U S u U 5 w z a L B y b J E P l 8 B j l q t P Z W O r 1 K c Q j 9 S y / l v R D n 2 0 8 O d q x O S K w 8 O 1 9 M y h t p E m Y / Z + / V H E 7 s f y a B 4 i Q 4 t M R a H 5 r T 8 t r G r l 3 J t i j L s U 3 + + D E 7 L C 3 c s M 7 K e i V e e s 2 i b r U v U D D o y x g j c w 4 V 0 g 4 U 2 p 6 f Y 0 l N X q L / V C / Q O p 0 7 B 5 / 9 D + + + D R X 5 G 9 k 0 4 u Q F h c 2 1 E z q g H + X s P Q B H W z F U W p n C I x 9 O / l z i 0 S e s 5 n k w v / A M t b y O t g k z F L w S x 5 T 9 U P A l 9 S f f h H f 8 u O 3 m t b W 7 J Z A E S k N i W f + k U J V k H / 8 J M i + + j G n y a e 6 l V + G w / U E 8 g W p W u 4 c p u D k X X o o + t 8 t n i J m D M r / I M Z O / L k R k e W T 0 7 4 j S F B W s + 1 U k 4 h w 3 + m T K 4 R s j z 0 6 M j 9 M v K + D k i R O o U p m m a O 3 G R 0 d x f p Q + I J V a I 2 w e 0 N E s + m h p b 0 J r W 6 u V 8 1 U x e J l x h Y s 7 q c 2 7 6 d C u J D y Q N f C p k e T 0 y b G 7 F h I k U X + U C a D J b S r k 0 N 2 W Q y G X R j M Z v r O d s I Q D K 0 b S Z F 1 K Z K r z 5 + H t 3 G 3 n L C G b M C u X d m t Y s 2 4 9 f e 9 W t D b n 0 d v d h o 7 W H F a t 6 G B / e t B O r N + 7 o t t O V 0 j Y R E g j L X K p c X b p d 2 o 2 M l / 8 2 R c R m 5 x A u L r X 3 m t 8 j h c H O i Q 2 / 6 l a K C 1 J z P m J F C S l 8 f h a u 5 k d f 0 X j k j 9 + 3 C C T k m C T 3 / s B Y m T W 4 P r r T a B U C 0 8 H R l u I m l Z L m R Y e 4 Z c J I O f X M h j m a k p Q Q M u Z D N z V a 7 C H T N q v a B s h e V K 7 u v f s Q Z r K S Q u u W l 4 I e S n l S P X 6 b O n B N L v G j S 9 p e U D G s 6 R c M q E U k h H h Y K R t F c + / i v R b 7 5 h l i 0 m z U 7 A U x A i 1 8 G z 3 u T I J Z t N 3 I L S b F S g 9 j 9 D W 4 3 y o L F 6 K V j Z + / C R q V A 7 l l a v g k 9 k r P v 2 e N J U 0 7 y 9 F r c C I q m 4 1 f v L i O N u S k S 9 B C 1 D R A r G T R D P v o V L X n Z 3 t W L 9 + r c l H a 1 s b 4 V 4 r 2 h N N 6 C O 0 X r u 5 z 4 q M m k A 5 V N / 5 V B a Z G L V 3 P I u 2 n h b C p k a N b G 0 q 0 w 1 k j R T b 1 0 + d L p 6 T S V 9 C x y 9 H u m d 7 e 5 t d u l 9 n J 1 9 T c A X F m j U 5 I R l J h w l o 5 K R J F M 6 X x Q h K h m 3 d A 4 e Q e P g J F D l B D i d Y 6 w J K r c / k 8 k h l m / l T t b + T S J D p 0 p m s l Y h q v J e y q 5 H x c b l L w R B d 8 r O k T X V q 3 m k y C L X r 2 n W c y N m / y X I g Q W 1 J 6 J F Z G l S 5 J j K t + S E s M 1 g 0 3 w d Q i o + S Y 9 e t M y F J v P q 6 M a U z N G Q F J C 0 x l 3 + T x d L 7 l r W u Q w M U a i c z a 9 0 o U O W l W V J R m j i 1 + l n C s C r n u d D c T G j t I P n a 6 8 g o s 2 F l L 2 q / + N c A + k / R m j 5 a p D l h I u n + d N z 1 m 5 J P Z / i c A v 0 m 7 w P C S K K I Y G 0 f N X k d 4 b E z S E 7 R n 6 V i q N P H 8 d R O C q / q p V 8 C + 6 j c 1 F Y V w j R o y W d Y D q X e n z 2 x X f m M y g K J x A u K a P L Z U 4 U m R J u 3 o E o F k c y k i F b K y O e u Y A F p L B q I i D / 5 2 n J I O c 9 J W m 2 5 B 5 K H u U M h g l i S f h j l x o 9 Z A c 2 2 3 l b z 3 U 2 g F P F Q w y x j O o z g j 5 F x X b 4 n 6 V 8 g M 7 Y Q S B P + U R 1 6 f V / 7 f y S k C h D o J A S l y u s S s 1 I P 8 / n K 0 p C l I p N L S / O 9 B s O n y U T Z R h b 1 5 s 2 W f 2 f f 5 W c t u 4 O W o x G W V V C D j K / v z k G m Z Z H 6 z 8 n j h C h 7 O r C t E b q X + j 7 b f 8 1 r i Y 7 u m a O E X b s A K o O F Z 8 l e s H i i Z Y 6 b r d / V J j k O V 4 i 8 y u p o 6 w a V l I T D / W D v B T g l 6 2 A Z F 0 Q B / v X b O Y F k F m W h q 3 w y 4 b 2 E S 4 n B y n y w x F u 2 T 8 y j Q 9 X a 2 z u w Z o 0 O j t P S d Y h M f z / i v O w Q 6 r k D q B f 0 R 9 D b 3 / k e s t 9 7 C N 7 b O 5 F S C T E J C A V B A q b n a J H U 7 V l B B c W x o n a v S h i O H U f i b L / 5 d n x w Q 3 B m q V y t I v 1 7 f 4 T E n n 1 2 T I 4 g q s L X l p S c n B U o t s N K k l E B O G R 8 n x Z l s r U D q k 5 + 4 M B B 4 1 n 5 Q a k U e W u h w M 4 n E 6 o G z 6 i d 9 l l Z s 9 l + + v T v V V Z u b K q C V q K S s B w i T t / R 0 p D 4 k Q 8 z J f i L 9 p 7 o P F h h T W 2 c 0 2 5 U J 8 O G L p M J P h Y S p r W O z f o P J h x 6 T Q 2 i h Q g O X L i W k y 1 r N s f c G g y P G s i n w 6 x S 0 R K q j 4 M 0 q P I D F g v C S F b K x N K v P I v 4 6 2 9 b Q q y Y V Q x k Z z N R k J T l r d w 2 w S p t B v R 2 7 k J I R r W V 6 q v R 7 N h r F 6 m U i / q q 8 K 3 k U x F N n W 2 r r e F z 5 1 g p C B B / 4 W V L Q x I s r P 7 t v 2 k L t t p O 4 g l i E a q E b J f / i X t N K A I y q N r n 0 F L 5 2 p w o 4 e E l b R y L h R g + P o S m 5 s Y x N j O q / U d n X J F C / / b b L r R t P i m S G t L X 0 K 5 i F f e P b r o B l X / w 9 1 C 7 / d b G X i 3 7 k I + J d 9 9 H 2 1 9 + l + M a t / J 1 U g C e i r w c O W Y b E w V r b Y 2 E / Q w I v + I c N z v F X n 6 j l J r + V B O / s g 2 X N k N f Q 7 F c Q 4 5 Q V f X f u w k 9 V c V I 2 4 i u K F D z i Z Z U C k 0 C N U d K j N Z R S T V a y D y F 0 5 / w 7 f T 4 Z H M D f n 8 o U P N I 4 6 R C 9 W q W t K + E b L F G / 1 T p M m H z p Z A J k r 5 v / o e E 8 K f Z e O q x m Q i x 1 f R F 5 P D T G i i i 5 t F x l 3 M u e K R C N I p k y e n W 9 n H V + N Z R n Q v 3 R l 2 O B P c 4 E w 1 F Q S W z e / d e 2 4 u m J N 0 D Z H A x i J Y M F H 0 t k Y n T + / Z T a P L A P X f C 3 3 a d M a s O W 1 M G e P y V 1 2 2 / k p J s I y 0 v y K r R v 7 E F X c G + e W O l K G 6 m m o a W J g k E a X 1 q i B e n C R 3 5 2 T 4 y v B i O z D 4 / m C N L 5 t E a h o R u / q f v p 0 W 5 z h z 8 i c l x p O U / C c I r R 7 L m I 0 0 f R V W L X P q 2 M Q q V S i h j y w Y 7 v y k Y 6 E f 6 D / 8 E 7 v Q U H A n Y j d f z X g r C U A k p A U G P q 1 O g 0 m z v I t O r M V E u p h R P U 7 5 A G E u r T I M h R b F k W k S g l N q k 5 w + P 1 c z F i K q 0 t r J Q T Q 0 L d c X t G w o 1 6 u R y s 1 o X z i l a J r F H F j 7 l T 9 u b M h / 7 X 4 E M u n F y z e J c y 4 M 1 6 H U y I C c 5 l h D u X r 5 g L o k 4 e v W B C u K d G m g q n / 4 B x J 9 5 D u 6 Z M 6 h 9 / n P U t m s R P 3 g U v i w D m c y K 6 Z O B f T r z i 1 q 8 y x L H j 2 O i u n H v 7 t 6 P k d F J F A r N G K V w y A + V f y D o n K V l W u M H S P R 1 o 3 P d a k K o K Y Q 6 1 p L M p E B F + v f / 3 O p S V P 7 W L 9 n u 3 b l 7 N 2 j h O E f s m w O v l d a e 2 t i Q w U I S g x k F q A c + K s U K H E K 9 z l f f R u 2 e W 1 G 7 7 y 5 M V 8 o N H 8 S g W p W f 5 X e k 6 C j g i T 2 H k H z i B d u A G G x Y i 8 o v f R 4 h x y U Y G E b 6 x X e B D X 2 o 3 0 x B o i W b T 2 G F w u n T j 2 n h G F 6 B P e q E s x U y f y K X Q D J 3 8 T 2 0 p G B b 9 N m 2 + R B z j m w X h f q s t h I N U C p R 4 R h P 1 k K M T g X o y I U I 6 R 4 l C S W b 1 h T 4 2 d j i F m q O G o V H Y g h K t K 8 c O H M A l 8 n b y i x W x Z 7 g 4 C H U O t r M b O u E O 4 e Y O a S v c d n y w 9 K U t D L X b G E k j H L k F Y n z 5 0 L P 1 3 C f J V A 4 V a d F V 4 i 9 o T T C l T 0 I 1 q + h F l + F B O F d 4 t G n V L z N Q t r h i j Y E 3 d o x K 6 0 u b b 3 E i 9 Y 2 o H I o c T w 7 W r J Y S 2 v X 2 t Z u k S c F c r S J s 4 V + w / r R U f S 8 9 h p S 6 y l M 9 S q S D z 2 G q K O V b e k x H 8 k Z O N 8 I l 5 N R o 7 R g C s f H B E q X X s 9 e 1 O 4 1 P j M s u o g X 6 M c q k C N f Y u F l w R l d C d Q o F A c P n k R m q o j C 4 a P A y D j 2 t 3 b i a P 8 o B o d p a R J Z D I / O Y H S y h n N D k 5 g q + e i U u / 7 u e / T j a K 1 W r q T l v A 2 x Z B 5 O g T 7 h l s 0 I + 1 Y j l s 5 T H 5 J X X A W T Z i 9 Z o I r a T C u l d a j L k L J o v E D b j e g O z E Y E R Y K m V S q / x H M v 0 C 8 c a A R D F p L C 6 a S g U k N A x J H a 9 T 6 m W 9 o w G X g o p C V I 7 L + W T E I H S V o o y c s V B U r C Y w V I P M E a D r J + v 0 L j F y O l s H i H D j d 2 f h J W e G S q x P M v w X 3 1 d R S 7 O u H R K V 2 M K A 7 k u c Y m Q 7 Z 0 9 t 1 l E s d b k 2 5 2 n 3 B J k / L T o J C G 0 G 3 i v S W 0 H t u b b 0 H U S f i X I S M Q x z t n z 8 K j E l G k M K Q f E V E Q p P m W c 2 k M x L j a v Z v y I s I N D / n m d h M i Z b 1 n K c g 6 4 S N N C y V / I 7 p e z j u V l 8 L c W 7 b S + V 9 p U D g S 0 2 7 c Q M e / m 7 6 I A j 7 z m H T 2 c k e n a T X o V 4 3 N I O h c D z c n w b n 6 v M e i G E 6 c O g M n m U S S 2 r x K 4 T 8 o R U w Y O j o 4 C D + Z w h n + v U r / S r t s d T h F 1 + q V i L S O R i t h x / m I H x T 0 k p 8 j q y S I t 4 g i 1 H E 3 d t r j t H x H / j 5 P W B a S r V n p N n O f o e A L 5 t b 2 7 E P i 8 B E r w 2 a + 2 Q I i 5 1 N o C Y 8 p Q P W D h 5 G e m k K x b w 0 m Y 3 G 0 U o A U 6 P D I X / U p + l H 5 O N E 4 2 7 T U q k e C f / X B O u I 9 1 E Y S M D Z K e F I h x P l B C 0 m + D j 3 W U S D m / P F 3 K 8 L B z 2 u 9 I 8 Y B 0 q K j q o q W t 2 9 D / D I C J Y r Y m V h S 5 7 M u A j W u R H y W F h 6 d 1 9 5 A 9 d M P A I J X N Z p 2 w s 2 Y 9 z H n K X L 0 6 o N 0 m r s 1 Y 7 P v z S f f J 9 Q a Z 3 v 2 w N u 7 D 7 W v f M m g l 4 q 4 q P z x 1 X b z m j I Q z R / j G n 2 e e p m M 2 8 r + U I j n k a 3 / E J 5 o k V X n 3 s b G + d m e z k b t h C W S e + w E U n / 6 5 5 b U O v 3 Z X 4 X X w T m + m i J V M 9 l W H f k j V J C o U 6 s T b j n K P H / m e d R 7 u l H 7 7 3 6 N v l M J 2 e / 9 k P P f j / C L n 4 P z 2 U / b q R r O 0 8 8 i Q w t Q / / m v w L / 1 5 s Y 9 l 0 A K n / u j g f n 8 j v Y 6 L S S 2 S 1 v f Y x w m B d h E A Q U 8 + P 5 D a K I V r f / s l 2 g V d y w K + U T a y 8 d B 5 r j y F 0 J E b a U d n 6 7 R e s f Q 1 U o Y y f G f O D R p 9 S X S H b N h 8 8 Z X r 0 w W A a Q f V R / w o V P L d S r f B 6 o Z T R y s d H i F E 6 d G R j F 5 + h z O 7 j u A k 4 P D m N A W c D Z g l D 9 j l O Z 0 l f i a 2 k j 7 a C J O l p 1 6 d x k y w a S W c 5 U t s U w L Z b t G H 3 0 C s S P H U F m 7 B r F V K 6 k 9 q J 2 r U w 0 G 5 P 3 m F I J C 9 y I 5 z v N / X w 7 Z T t D 5 G 9 c 4 8 C Y I U i i 6 B A P p c P t 3 3 W E L o C q t H N + 1 G / 5 t t 1 4 x M 0 D J p K k / + X M L J c 9 f J 7 L 8 v j j v W R 0 n 3 M n P v j l L 8 l H p q 2 i L Q e L p 5 x A n o 5 p V V J G W J Z J t Z b n z D s t y 0 B K g 1 t i u Z q G U 3 p T 6 g 6 8 j S d / R Y V + V c e 6 y b w k q j u S 5 f t u T l S V s S m Q J v y h A 6 a E R u H y O 7 U C m X x L M l O A p c C M r d Y W 2 a t 7 E G y I p c r 3 S T u J Q x 6 e y i Y v B v 4 U W K t K + t z P n r H x 0 Q O G 1 x e T L k M L n t t E w 3 c T n N G C d j K Y 2 o O Y y C S R o O H Q m c m m o g l Q r r f t S B U q k Q d U N 6 9 M B T v Q 3 9 p p Y u j y F K S C s 2 f r t 7 6 D t n X f Q f P g w D m d z O E 1 G U P 1 o 7 b 9 J c R B 6 n n o G 8 U c e x 8 n r t q D Q d P U 6 5 r 5 f 5 f 2 p 8 T g O I Q d B J 3 p H F J Z A V p G D o c G V 5 t a G M Q m D B t g u Q g 1 t w 6 5 R c I M 7 b o V r o X U S B w f n z 6 E 6 N o 3 9 R 4 7 j 0 N E T y F B z T 3 O y z 5 0 Z s O 0 A K o y y X J o v U L I + y r W z 7 I T 1 O v F v g S N M 0 t a I g E y n 7 A W r P a G g j U L B E r 5 5 J O u i C K F 8 r 7 n D x 4 z m E m Z t Y O p 8 v Y i V o w 8 k q C U m 0 H f n a 2 A t 9 C r y p + d p 3 c p y 6 c R r W h q w D / A X g 1 s e + 8 a / Z 2 j Z L y d Q c u x 5 P y 0 g e z o B f n C o s Y B 7 3 V a 7 j 3 z K o L f X 0 p m U t h S u 6 8 P U p k 1 I + p y z z V v o N 6 2 g J Z 2 B l 6 O C 2 L G 9 A f k u E 6 x R 4 O X 1 N 9 5 B / 8 C w b R P R n i 5 t y x i d m E B I G D x 0 9 j y K 5 R J m S s o 5 p X X k 3 z T 6 t J d U p O S L W Y F y B N X I g / 4 d t z W 2 l M y S B F U b F l V a z e q B a M w 4 R l b f x G t k q a s 6 1 f h U F d q 1 k V F N E c 5 b o p B E j b B v 5 i w R w b I L X Z K H y + M V O p Q c h J S L u m o 8 K 7 g w P I y u J 5 + G 7 8 V R a 2 n C + V t v Q c D B F C l 2 3 8 w B a 9 t / E B w B D N x / r 2 V F X J G U J 1 c v 4 q X X d 6 O n Z w W 8 q Q m s f f U N l I m 7 T 9 M / S P L 7 Z Q m O 8 D Y F K h 3 Q w V 3 R h b g E l U y i d R f V y A 5 W 0 2 9 j p 2 W 1 H F o s b c M e p x N 6 b M f 1 m O 7 s t E T c t o O H r L h H m s K 3 + Y b t G t k G U y 2 F + F F B v k S 2 1 P g O 2 5 F 4 8 R V j t N o X P n t F q K W M g v h L r 8 A h x K r 9 9 a 9 Y d v h 8 E m M q T 8 / q d 8 + 7 j y 3 0 y h 8 k l g / L 5 w 0 W L x Q q V 5 k J x P f B h n V W / W g + a U t 8 4 u F H U L / j d h s X l T l T i S + t S + l E D h M k W Q l a u / p A F V 4 b x / g y k E 8 l w A S v 5 y y y l E O w Z g 1 0 V n B E X v D 2 7 k X q W 9 9 H 9 d 6 7 7 B m x C v t D P y 4 q i J H J 5 O y f L K k y N y I + V 6 f S y 5 d a j M T M b 7 7 1 r i l o r S s N U X i 1 x q R k A / G Y d v g q T 3 S U C q I p k 8 N n X q C F v u V m l D / 9 s 4 i p x P Q s 5 L s c a V G 6 8 v 4 e N P / 4 M a s i V f n N 3 6 B Q Z e l 6 j N L q t 5 r S l g E 5 M z S N l Z 0 5 C 8 F L o E R 6 9 t i B i W V a K D E l t T g S L p J u G p l 4 G o V W 1 X W m E 9 r c b L C k r t p r N + y w 4 y 6 V p q S r q a l g 5 0 5 Z e s z W L c j M C t q V K J J A h T 5 G x 4 t 2 q k H / i V P I T U 6 i 7 L j Y R Y d y k m 2 Z 5 v s z 1 C S F a h 2 t O 3 f Z + o q 7 j n C D n V Q R y F h r q 6 U k i V w K v K q u K h 8 v o p b 0 1 6 4 y o d T 5 t F t / 8 i T a i f l d t j 3 L i f H e e I s O N r W V d u 8 u g c K p A O k n f m j H z o g Z g l W r G o y s f l 5 J M G l h 5 V 8 p Z C x I e I n w S T s q C j o 7 a R d I F k r W l g I j o Y n q F G Z l k M w 9 i 2 1 P C y r S + b d k 1 Q W Z G x I a Z Y 1 r j 5 P q Q V g o f 4 T + q n w 9 p S S p z v y 6 d W a l w h l a u i t Y K E f Z E 1 R S O g + 3 T n 9 V l q n O j 7 r P v Q i P w q U 5 F 8 y t s x 0 q + Z X + y b N A V w 9 C K j O N j f l 8 h F / K l P C U z 6 c c Q X 5 H q E O 7 A s b G R s 3 a q M S a t u 7 r Q G 5 F N V W O Q H U e V / G z S o + z U n a E b h 2 d S l 1 r w Y q O L r S c p 6 / U 3 A W / a 5 W 5 K 1 c K X M y R x t B V B o f m w 7 a 2 k H + 0 B E N + l C + l z Y v T 5 R A Z G h M F U m y P m f r B S 1 v i l y V Q 8 Z 2 7 4 T 7 + B G Z 4 I 6 + v l 6 Z K I 8 f n q K H y P W S p D G d e D F 0 u k C Z c 1 1 J I Z p a + T r 5 J i Y n N 6 C R 8 K 2 z f h u q K H t S p s a / f s Q 2 r V 6 9 s D C Q F u s W y f + m c q r D I I p A h R t z u v r 8 L w Y 0 3 I P j s Z 5 D r 7 U J r I Y 5 c l s x G A c D 1 2 x D n z z j 9 l u Q T T z V g l n L f R A o s U J G I 8 S 9 h b p I i T a k 3 X + K r y C q n 2 o K p g g 1 X 6 y v H K W x v t 4 y P K F 9 o j O E V S C l C q v M Q G z o H n R I I + Y N K m t X S Q F j 7 E A b y u S G Z T g m s V n V o V q n M k a V S C X K S 8 W R h 5 c e Z N 8 J x 1 U K r f A o t S J u l 0 j o k t f v c A Q m X k C A d 2 2 + F J 2 f 7 r F M z H B 1 M T W W q 6 F l A Y b N y Y x T c u L b l b 9 p g S b k 2 P n y G 3 9 a K G L 8 j g Q p u v h E B l a G K p p 4 9 2 2 9 V p n T 2 k n Y W K 4 8 u q w P U C O k K 9 N V a 2 N Z c e y v a C N u a e X 9 l g U u B C 7 b n m 3 K 2 k B 5 0 9 1 J v J S y j 4 o K V l e W n M r Z M j L j W s R r v m z D x + z p y R + P Q g J 7 8 H p W W T 7 R E s e L v L k r k p Y k Z j n f k 0 1 0 l e p B 1 J i k n d l m Q T w d z O c 8 8 h 5 E H 7 k P q z t v h B i 6 1 T o B 4 J x 9 8 G R m 6 J p J G U J h b M E b r U P N I Z l n X R R s E O T A x Y m f V g F N d g r k B m k 9 R d d p w c S z X 0 t D 6 G g S z g q r u R K v L X 1 X B y f E 5 K I Q M E a G l 5 b a R H F p H K z l M 5 7 7 2 c 1 + 6 + P 7 8 n k G + D K 2 E F A k n S E V M 9 B k V M r E J W w 5 R a J V N I e E J N q 4 3 2 O T M E C Y l U 2 Z Z E g 8 9 j K g 0 h t q v / h q i D p 1 + Q d J 4 1 a Z s m w F 0 S k S a l p G v F e U T 3 L P + L k a y k H S u l Z I k R W G V X W m V r C 7 f r O K o 9 8 9 C P u V 5 X o a U G y g / y o S G / Y 7 4 b L V V i s 3 g 5 u x 4 R e x T b I b + W o b t S 8 0 L S H E u T G G R y R W Q K P P z b 7 7 + F m 6 n R c j s 2 o U D N 9 6 I Y 6 U p f P n L X z R o h 2 d f R N N z L 1 j e Z P l / / A d U f o 1 5 W p R 8 s s c 4 + 0 m 4 p 7 1 T o h o t d / 4 b 3 w Q 4 P 7 U v f s 5 y Q i 9 H i s Z a D Y k 4 x 5 h z 6 U d J / O T J Z 6 i j k h T e D F b 2 9 l g p c p 0 D v H 7 9 u u W J Q Z 0 + R v V / + S 3 k 7 7 m L f O J Z M q 2 k X m c l f b x E L i U m x b S c P D r s 8 2 j R 5 F x q B j m Q s S t B L P W U G v k C c + l z g k z 0 R Z x 0 F 6 8 O E 6 7 Q C 8 x R n h M m I 5 l 9 C Y Y 0 8 G X I C l r q y J a p S a s 0 F F f R E f k j y y S t 2 y W e f B Z x + h U S b A l X + n / 9 P 5 B Q c X s t y N 5 0 g 5 1 7 e x E 8 1 B p V o k D U l y e M I 8 M N n 7 E E 2 c y / / N 8 Q P f I E f P o e Y m Y o X D + b t S L S u U r S r o l H H 4 f 7 2 h t 2 f w v j z 7 f C s + O p R F t P u 3 x V / m s + 8 f v J 7 z 1 k W + X n 5 k p L I 5 C m V 5 r P v P m I S V j 5 / p y S i U Z G b M + U B V 7 4 X I O H s p K E d h M j t F i E f L n B Q b i E 9 9 q T J 9 J S T K S F c 1 o l C 6 a o X 1 c i z n t I h V M c G I D z 6 u v m P + p o V x X Y V P K u Q 7 h 5 O d L 5 V c 7 / + e + R / j / / H d w 9 B 1 C v l Q k / l T 9 Z o 5 8 2 b P u j X q S / / P L L r + H g w S O o T p W X B / m M N E D z B 4 l C 5 Q 9 R G + Y 4 q d c Q c l 6 c I u L 6 Q a S / 8 S 0 E b 7 6 L + l 2 3 2 0 B + J B I k U u y U Q r Q o s U 9 m E e u 0 Y p q F e Z + T c N n h z Q u K z 1 + g w Q l O / h A C M k y M W F + M p N w 4 V X p d C L e u S r q 9 + Z s r G j C K 1 t c Z G r Q D 1 Q w 6 C Z J 1 E y I l F Z S Y d 2 + 2 S 3 v H U m + / h / T X v 4 l z i m A 2 5 X G E k H C 4 q R m Z 1 9 5 E M 7 W y + / 5 e T P f 2 Y p B W Z W h o B K X J a Z w b G s Y k m b l J i 5 s L + h c V + f y U A + / g f i Q I h S 2 E r 7 1 Y E s r Z v s k H E 2 T 0 b 7 n x Y m F c j O b l x 8 2 8 8 x 6 a v / u Q J Q s L b i p j v v T 8 C 8 g 9 / B g o + k j e d R d G N m z E G G F V m s p q D R G C + E A n F w b K 7 V P C L b 9 j y O B y x G Y G p Q C l Q w d Q e O 4 5 u C V C N 8 L K e q W C u M a Z P l 9 A y O t M 8 I n q E 9 s x R 7 Z h U H 5 o P I n K + v U o 0 f L P j J e Q j x f Q s 7 I P f a t 6 0 N v T Y 8 f E r u T P h B + / B o F a Q O a Q 0 W G N p i k E 2 h P 0 s c g U I Y B f J X P 7 C H R C g v a 4 / D Q F S m H k / g E b f D v r t 0 h 8 L X 9 E D C N Y R G d d + X c h B c X q H y y g 5 E v P I f W d 7 2 K a V i N J 7 R t 2 d Z t A L R v u i d h P R f s s 2 5 r M K c u n 9 a p A 9 5 t j d g U l l J u 4 s C / 8 e / H 8 G C b I 9 M P 0 k f D X P o + z 6 R w m 6 Y 9 Q x a N A V J E 6 1 4 + Z w S G 8 Q R h z 4 u R J Z O m A n 5 E f R O i i A p 5 2 G 1 o G 2 4 B I X y V I N j c c + g w t C P 0 9 + U y K y C l C a X 4 G n 6 k l A P + 2 W y 5 i x s v S P I E S 3 9 i x M w O 0 Q u c 4 / s q Q Z / 8 z 9 R p a 7 r g d + 6 b G 8 d 6 R Q 0 i k E 7 j v 3 r s v 8 I C h E 1 q 0 u b D 2 F Y k f j Q Q U O J a J V Z 2 I 6 L + B z O 9 u 3 W w L y A q Y T B 0 7 j u b v / 9 A Q h Z T W H A k N F f l 7 c e t W V O m z q u h L Q K F r a e Z Y k E / c R A p N L X m r W Z H L p 1 F 3 / I 8 u U C L B P l X + 0 f 6 p y z q v y y B F 9 y I 2 M t y w G a B j / Z G F i R S r 0 B y f b N S t 0 9 Y K M c I c 6 Y i U 5 L e / b 7 l o E Y U u + e L L c K i 5 d a q E j m i x 0 z M I T W y b g W D l A o o N j n P e C N a J o 9 P K 5 l a d B T G I Q q 7 K + p 7 3 r G W T v j t 3 z Z J S m L x 3 d 5 N J q N X p r M + n I o V 6 h k z T t G U T M r k k s p k U W l v b 7 X S L J O F i n A y k J N 3 U u t X o o w D 1 U c N n y W w 9 K r 6 i o N L k F B L P v Y j k 4 0 / a G l l t 4 w 7 6 l S W 4 E 6 M W 9 Q r 5 e R 2 R I 4 i m y r K L t e + K N E + g X P o u A a 1 / T P u 3 q N T q v L 9 D / 9 z f s g X x 1 a u w a u 0 a 3 L D j e q x e T W X C E d a i e y g f W k q O z 5 s P + 2 V N 9 P 5 i v C K B i l M x x d b 3 N i y a a F 6 b i 4 S X e a V r K Z D D Z 8 6 n M c L k p r Y O T B M q 6 3 C 4 D K 2 Z T p X M 1 U q E e F M I 2 I / Q S d H 1 b O x k v 6 p A K f a v e m v K i F A 9 i d Z W x e O 1 k N q 4 1 F G F O L U 1 X i n 1 C 4 9 1 u R a y i J P t U q U G n g 9 r F i M 6 h J p 4 O d K X j S 6 S d K h Y 6 p v f t Q 1 3 t k g 6 D 5 q I i R T 6 r Z H p d I / 0 C 6 + a 7 z J J j R v v I 8 w Y G 2 d f G 8 d x u s T j V h m V g z s 3 o X W X v t m N m + A 2 F w z + a G H Q O 3 A I z o m T j S 3 m V 1 j 5 X z I p M i X n n / + 8 v Q e Q e P o F y 2 i X 9 Z q v p X U G l 9 Z i M o S f y f 2 H 0 M R 2 Z M i Q z b R A c Q q 4 C q i 4 Z F y F n N t o t X I / e R r t x 0 8 g f u 8 9 x m A u 4 V + c C k U H P 9 d + 5 t P w M 5 z v U 8 e Q e v T R x n I E o a d C 5 K E W i 8 l c V 6 Z F e G G e Q N m v f K Z q y k e 0 w K 9 F M d R b 2 6 w m h J 6 l M P k 5 W l T V G N H P w p E j y L 7 w E o b 7 h z C R p Y / G z y u 0 L v 4 b 5 b h P n u 1 H E + d g Y Z Q 3 L B P x 1 C p w t d r I c V l I S f l 7 h P M N V H H x 3 y c n 6 c c T N r / 1 5 l s Y 5 t h 0 d H S i N D G F 3 o c f R d P A W c R 6 2 l D P F F D z Q y R o T E y g b I 9 / b R z a H q D o 2 v y r O D O B X e / v x + D g e Z x n o 0 + c P I X j x 0 7 Y Y W s 6 j U J C 9 T o 1 + O r e N l Q I I 1 L Z y z v u S y e O q A 3 8 V Q S K z 4 7 T U X b o F N e o 7 b Q F e r 7 W u o i o P R x C G G U 0 m 2 8 y D 7 r J w R f + j y l K Q 4 2 v 8 L h z + j R m u t q R p L 9 h 2 7 c V r Z I W / 9 3 f R 3 T g I K a J v R O z + 5 n 8 o g u n g 9 a o v b W x D r W B g k e h U m J q R A Z R A U o x 6 9 V I 2 9 F l 3 c z q L G A K J R i n v v E X B q v 8 j a s M k r l 0 q C 2 d S W H 6 B a T g h m r g e f S Z J A B 2 f p P 9 g e 2 Y b Y s q H M W 1 y 5 h K U 6 W X 7 X 1 C G q t c R O u j Q 9 1 s C 8 9 w i X z m w 9 f 2 d Y 6 J d t S W O C 9 j Y x M 0 k v Q b + U 9 V s h T S n k / j 4 9 P 8 X u P g g w u k e Z 3 n o 2 q 3 Q Y x W w a e g H h 0 Z x w H 2 U 1 W 2 t P a 4 e / c e s x A S m K G h I V T p X 6 0 / d Q b 9 b N + r h O B n O c Z W U I g Q t r r r f d x E Y X O 0 T a a n 6 0 I f x U q V 4 U m k H v 4 R U q + + h P q d t 1 + i e B 2 N t d b q Z o W p E Q a X B R T b 1 O 3 8 3 C b O y Q r 6 x E n y g U + X o J 0 K 2 H P j 8 L d t g X f s C A q v v A a X y t P 9 6 m / / z w 9 G t W m L E l n 5 Z d U z n 3 d F T p J G I E K x O M M B y 9 t i a l N z C z K Z L D o 7 O y 3 1 4 + D B g 7 j 5 1 t u R D B J s 3 D J g H x t u d Q 0 O H 7 F F S F m K U G V 4 1 V / C P s s U v 5 J A 8 f t i K h A D 6 y R v h 7 6 H d r O K 5 g u W x i e K B 3 S 8 V 1 F D U 2 j M t 2 k M m J E G 2 B Z Q + T 4 H z B a o P / M p e K v Z F j K N 9 z I h H y 1 E y P f j L 7 z I G a q i c t M O J A w 6 8 v u e b 4 n D X h M n R O s S F k 0 k x j 5 y z E 5 l t + 3 i C z T f J c R G p v 7 s L 3 n / V + z 5 F 6 D J L F l 5 r z 3 7 z E L 4 6 1 f y s S 6 F 7 K h l T f t 0 s i 8 h R T 7 J W P 5 1 G x G 0 E + 7 Y y d Q X M 5 L S b u r 3 3 E V h u r s x B i L 6 i c p G N 6 X D A b I t 5 t k m + K s 2 I e h p t C k W O j h 8 9 D g y 6 Y x V r 9 L h c C r Z p t p 1 5 / j 6 I N s 1 Q E Q g 3 u g f G O B w 1 S 0 j 5 f T p c 7 Q U 7 C c I m y r 0 F c u 0 9 o L g P o U 2 U C H O F N q a 2 9 B O i K o q X N 2 0 B q o v n 6 d l 7 a W F T d M 3 r R M O n q W S a m P 7 d P 5 Y s 6 w s l V 9 + Y h y 9 h I 0 B G V y F Y W x y O e / + p I / K W c L Y Q 7 t p f f v x T E T L F / i 2 x q X 2 q K q X B P b o k R N U A F N W Z u 7 w 4 e P U Z x 6 f m y c i c T B + d g x u 2 u X t I g v 4 t n N c g 0 9 + w p R Z L U 2 f c u d u N L + / B 4 c K R D i T Q w c i C d O i + W A X 6 E P m C w h 9 9 L L B s H o E z b U 0 u v C t j k z k I L l N l y 4 E z s H D u e R T y 5 u q U f q V 3 / f S K / x A h J B M 2 P 8 / / S M U O t s I q 8 p k f G o N Z Q R c j X R v t k d 6 5 c m n n i X k a a K w 6 y Q 7 4 n R a o o n J C W T p 2 O 6 l V V 2 / f i O V f J y Q p 8 m K w 1 y R t E 4 1 e g 7 B O / s x U w 2 Q + c S 9 y H / t 9 y y 5 c + p X f x k l M r e W D z Q W i Y h Y e o o C 3 j 6 b V U A B T H 3 r u 4 h N z a D y 9 3 5 9 S V n l c f k u h B K 1 z 3 8 W t S 9 9 r s E U I v V v V l F I M L V u 5 t J v S z 7 8 E 1 v r q n / x s 4 2 / L U Z k W G f f b v o o i s L d 0 l A a y y S t G 6 s k Q n A + 4 P f Z J k 7 J i f H T S J J n a v w 3 N j l m 1 V n d W Y H V 5 5 U 9 Y 9 x B Q a 2 W K 2 b N V W N 8 B Z V x T z s Z j z e p P f s k 2 t 9 + W d y F w b s + i / M 3 3 E f H P s G 5 r y F V n S Y T J 5 G i 9 U 2 6 V G a 0 b C M U m B Y v Y 4 n M q a R L i O V g 4 q W n s P q d N 1 C + 6 z 6 7 X A V G y G M 2 d H x e U G O 7 M 5 M U 7 P N I p J t w c v 8 p 5 N r y K J a L p g B S y U b x F h 1 y p 6 y b H I V I O 3 1 X r u h G P k H B L z u 2 z h q o U y R l R 8 w n r Y l G B / d R Y I 9 i 5 v o d n O + R Y x S o q y e q L o n 4 T G U N 6 J A s K 0 A 4 W 0 C j T i i o v C s J U Y 5 a X T h f i Y 0 l a q H W k R F 4 9 A V U d C O Q d a C 2 r R E v R 4 U M 4 h 1 d h B Q 6 O p / M y g 7 p p 6 q d X o 7 k 7 z 3 7 n D I W F I z K o q W 5 m f x U x b G j R y 3 3 S 8 U v 9 d 4 M H c y 1 9 C U 2 E Y p d O b u c L E H B H h 4 e w t E T x M / U y B u f e g p V 3 u c w f Z d x W q I W a v n x 8 T H c S 0 0 P O r + C S F 4 z B 1 2 3 N S X C / v O n t K C d m U v G 0 q T I P 9 D v K m s l o R d p 3 c n 7 3 / 7 f c D Z v R u 1 v / Q 1 b 7 B Q c 1 a K p U o S U / W C R K Z + I Q n u X 4 N l a 0 g X r s g j J g q W + T d / x 4 G G U / s V X L 7 F 8 S y X N X U j n Z n h 0 x I J P e S r h 8 h T 9 E r Z 9 r p R X q V h C K p 6 C q z B 7 z r X M A l 0 e f Z C q U r u U S c B B E r p x i H y y / / R 3 E J J X K n 1 r M H H X / c D 1 1 y F O Q f G P H U X L s y + g d N N N m N x x K x w y f z g y C b e j 2 S r E l o t k Y q + x a T A 6 e w L N Z 8 + i 2 L s O E 0 0 r k b C D s L R 0 G K G g Z b B 4 B S N j w + S H D J q b 2 3 H q 5 d P o v r E D V b 6 X 1 l o n x y O k E G p n g 4 T L j v H h X M k y x c o T S K g e 4 R X G V x Q q i y K g f 0 Z h d 3 / 7 f / g H D 9 q C 6 M d B H F d F / J T 2 F K r T 5 C f t 8 t X q t h a + 7 E x e O v j C x 0 P 0 y Y 4 T D g 1 z o s 5 x g P v Z h h E K 2 2 p O Q J w + 0 c B 0 E Q O E K Q O D w w Y b V G h T 5 z H N H b 2 y k D T h O h x 7 / Y a 1 F v 5 V I X i l q 6 g o x 4 r O P F b 2 r U Y 7 8 f X K V S v 4 s x V t 7 W 2 G h 6 8 k T u q Q H G h F l u Q j 5 A l L e + j n T L M N / S p u w u 9 L O O W s b i b k d N l X H b Z s 3 x O T i d l 5 j Y 9 P W u 0 H V R 4 V y U f Q G t C x o y c o 8 H V L u J x h f 8 c o q O 9 T m f i E f K 0 c v O R j P z E / L O S 4 J H / 8 a G O y r 9 / O E a I f Q v x u Z b P n r N j l S M x A h q n T v y u v 7 r M S z d d C s s I K O E 0 W J x F M h V R M T V b 2 O K k t D L T 4 u n T g d D L L 9 5 o T i K f 5 X l I l u O I W V r Z 8 T y o T R U M b J 2 B S G Z w 4 g 2 L 3 K v i f + w x S K 9 u R H R + y 7 / l a 0 D 1 7 B t 6 a l U i t 7 k R 8 9 0 5 0 v v g 0 k i 1 p 1 O j T 9 7 z 1 i v m 0 k 7 l W O E q f 0 l b / V i 1 s E w g T C N h x o h z / K Z / W x Q 1 R K R V N o F K E 9 c U T R e R a H S T e e A 1 N h G l u X y 9 9 n 3 Y q N p W X 8 + D x S q T i 8 F L 0 / V w q L i 8 H / / w I E l p E 1 p I K L b x 4 7 S J f n a 5 J T H M S U W n 8 0 2 3 b H 3 S 3 X 3 f x B z 4 K 8 T a 2 J 4 X a I 5 i o c / D 4 K O L n 6 S m Z 2 A Q K T Y 3 z d k J K n W r 7 m Y b j p C t h V g L Q z s / k 2 I E 6 M f M o O 6 A d q V P K S I 4 n 0 L u i x 7 T c Y q T 2 6 1 4 q v p n m w O l q R L x y a M q 4 y B Z a z b H U w C n f q z G 5 V y E q A m 1 J i H 2 w H 1 n 6 D z 0 d H U j S E U 7 R O S 3 Q L + o i l h Z s X L 2 m z y b M F r Y j Q V 8 O L i f U o B 9 J 5 a x 3 0 W n W 6 Q 9 S L q p m O z o 6 S s U y a X D j D B W N I q i 5 p g J O E t + n 6 R / 0 U q s r i 1 v Z 2 L 7 O s d 2 6 x R Z U t S 6 l Q 9 g s K Z Z + 1 N y 8 a U z 5 / 4 v m s V S L Y b Q S x 3 R T F 0 q 0 A u l E i U z C f i v / b 4 k U K i g x S S g / w 9 e l C O l Y G h m f f e 2 m W M e r F F A y W Y p j n 6 b A 8 a d l z 1 z G 6 t e p a M e I Y E p 1 W q y Q k K + P k H k 7 / d L u Z m D n T q S e f M b 8 T 0 e 5 f h v W N d a 5 q L x q V F g p M r T K C l T I G w V C 4 3 h v J 9 K b V i F D a 0 i j Z V c 2 G f G C 1 b 7 X a w 1 F u a 7 C L J 5 B f p c u w M x A E Y k s / b U J Q k D O h U X 2 5 A s v w l c K 0 i n V q P L M 8 2 h 6 6 1 2 E F y K 2 U r S N z 4 h s z A l V o + o Y Y i M P P x Q l P n n / R R P x c V F Y 9 T k J M d S 0 q H r u P O J h i Y O y k o O f I h p q b O a 7 w A g U K j a T L M L 3 6 W g 6 H O B S h Y z 5 m U + Z o 6 / 2 X V s t d c I 2 2 / l L T b b A K b 8 a K b c s 9 S d / B p / O d e k X P s t J X I X s 7 3 4 d N U K v 8 d / 8 D a v F f g n J i t D f k J + h a r K C E r J A E q S 5 l C l B T y V V K o C i 7 G X h c C 0 7 x B V I 4 F X g f X P U / l Z P j / c z I Z o 3 P y p 0 U p w c w T v v H 8 M t 2 7 c h U S h Y 3 X a F k V s J k 1 u b c 5 i k 3 6 h 9 O 9 2 d L Y Q / D S v b l N c R r h M U d p 0 6 O Z u C d T n i c / 1 J o g y d + i e f m A p C u 1 T P j M b Q N k U I m p 9 E j V Z 7 M L 0 C 5 X Q B v S 0 h u g v h J U q q 7 M d Q r I g B I 2 P u R E T Y n a P g z T 7 f d B C t c b R n L 9 K 7 P o B / / z 0 W e J l P d j o H l b L S k u o D / Y h / 6 / t I + 3 V U f / P v G p P P p w r n L P v 6 W / C o r G o P 3 I 8 S I f 4 U X 0 / V C 2 j O J x E e 7 O d 4 p d G y J o N J C m d W P j f d k Y l / / P e R f u 4 F W r o 2 1 F U z n o o 5 L A 0 g j L e j / P q b a O d n 6 v f e 3 V h w n y X F D j R Q D U h I R V o 8 B / e f / + F / e v C C M J G 7 H W p L r d k U M z K B S 1 j 5 v g J p z 7 9 W 2 W n E k X v 1 R W R + 9 C M L Q 8 a p 4 b V I p t w u W Z U 5 K 2 X + j B p H G J R 4 m z 6 D k k x v u Q k e r d d H W t y 1 D W K E O s t U G k p F E V M 7 2 g q y 4 0 Y E X h W J t 3 Y j z O Z R v + 1 m K s 9 F 4 K c Y x N d 3 e d G H d O k v p W Q V 6 f T K O s p q q v a D L F p j a 0 s e z f y 9 8 / G f o P 3 R x 5 G 5 9 x 7 E W + j T q r 8 K Z P D z C 9 u t j I / U q W P Y 9 p c P Y X T P P p z s 6 s W h g w d w 4 s R p n D p x z M L Z g / 0 D O H N K d e K H c f T I U S s 5 p n 1 l 6 Q y 1 s W o W L g x C S b O Z d i M o K 0 e o D W s d k L + 1 e e A I Y J A W a p h Q r y M f I l M J 0 P L W k 2 h 7 9 M d o 6 8 4 g d 9 1 q l G k N x 6 k 8 p y k 8 4 0 X H z v A a 4 8 / z M w 4 m + D 6 R I T L x C K 1 p l T f m X N N a a L r V N f G f I r S W q S 8 I p 3 a Q B + Q 7 a h y 0 T u U R C m s B X v 5 N d P o 0 + 3 + m 8 f k F P m G F P m O G 8 D i h s 3 e l w N b 2 6 T B 6 O 6 v 5 + F g K h f Y k S k f H k O 7 m O B C i J 1 U E k / e d u e N 2 Z L 7 3 Q 3 j k T 1 u n J M K R h X J T h L a 0 Y h f Q w S x N q B T 4 1 / 8 M 2 V 3 k h 7 4 + 2 z c V V k Y u X t h V a D j 1 n R / A e / 5 F n L p u i + 0 r + V i I A 6 I q p S 4 H I q n N b S + / i v D Q U U x u 2 E T M L U a f / d w c O Q H C t g K w b T t i 1 E C L p f s s i x Y I V C M 2 K V r 4 4 A V E o d d i r m 2 D U D J q M o v 6 7 d c h v O c + O s + X 1 / A 6 g I 0 P J S / Q u e 0 f h K O F Z / k u V 1 A K 7 i A / R y j o 7 9 j W 2 E d 1 B b K z f 2 d o v Y Z p h f J N G G o p m F / Y 2 9 t t + 4 V 0 h O k a w l D t R h b 0 F W x e s 3 q V 7 U u L K / q q J Y l Z g V I 4 P q a s D k J O Z 2 g U M 9 U 0 Y Z m H a i 6 O I v t / d s L h e z F 0 D x z B m n e e R X Z q D P V m + m L a B M 3 7 h V s 3 I d 7 R g k I 6 Q n N G x R 8 b P 7 M c H s G u b g p g d 1 N o 7 6 s S 2 c K F X V F E w Y k N j 9 g 6 o R a L Q 1 r 1 8 n e + h 6 Z H n 7 D M j E p L M 9 K / 9 4 d I v v E 2 m V Y p a b S Q 9 L N s b Y 2 W f r 4 F 1 5 4 9 H d W j T H v t S l b F 3 6 g p a 4 G g 1 r y H 0 W q c C s J F 7 Q w t Z U 8 e 7 s 0 7 D F L H 5 B / R P d C h d G E P o S a F U Q J l Z 3 M t Q j o d 3 y P 8 d w g l w w 0 b 2 N k M P 7 9 w x y 5 N m L d z N 2 I T 4 z h P y 9 A s S C M m + K g M T V J m s J I g d T C y F l n r T S 2 Y v u M B J C n Z S r C 1 D I t Z / r Z i 7 f S x B E 0 + M h F O h L V J Q t x G / e 2 A z D h F B l f x + B w n Q 1 V r B I k E N 5 d C d h A c R 8 x q / V 3 m O 4 2 D l e l f F M e Q + d o f m B a t / s 1 f R j A P L i w k Z V + w c Y Q 1 V w 4 0 a L J q 1 Z o F Q 9 w Y f V A 6 / X l C y 4 a j z D / q f 2 Z p 5 l 7 r x Y d T r J x G 2 9 K t y C 4 / l 5 Q C f f M d B W h R 7 l q J g c / 9 I t w N v S h Q f / h 8 U 1 O f c i M k X n 8 D C Z 2 V u 2 I V J n / 2 7 y G 5 X u 1 s 3 H J p 1 G h D V C O T K g P G D j p v U J 3 C r G 0 p K c J f n b u r R d 7 a K 6 8 h r z U i W g a / q w s e r a w y 3 o O D R 5 A u l z B F I c u Q l 1 x a 8 e p / / + s I V q 0 0 B V i i g m g i T E / w b / 7 N N 6 N 2 z x 2 I j Z 8 3 g Y k y 9 N + p r M 6 U M i i O B m i N + 8 h 0 p H i l U S 9 z P G m h c v R t q z / / c 6 j R K j m 1 Y T j Z y 8 + Z X y 2 h V B 2 H F / C + F Y + 6 I q C F + u o / e 1 C n s p 0 5 2 2 9 Y M L F u D U J q 5 Q x N p 7 Y Q K L z r t 7 a y r f P g j S a M D K k h u s j 3 I l M o 9 K s a A b Z N Y p 5 G t q 0 H a 9 f Y D l I d x h V u 2 Q g v l 6 b c k B E G + Z 1 x a r 5 c y u C f V S H l 3 R s b 5 j 4 q s Z 2 q I K s J Z F s V f h 8 t V n B m n P D A J 2 N W I z S p k O c S / S v T 7 D q 4 Q O 2 7 z B q Z W S j i P h 3 2 p W x l l T k O l U O 3 w D e 4 i D R W W u O Y P 5 4 L q E I f Z J Q w q l r z k f R C Z P O 0 Q B d q e 9 u P J R D b R m G 3 9 b 3 A o c N f w k S 2 F Z N b q a l p H b O b V q B Q 8 K x m Q o J 8 r 9 N 7 d G 9 Z D / m U y q C v d X P u W v W H 2 V t e h Z R x I 5 Q g 6 2 T j p j G c t 2 A f 0 j 8 K B w a R 1 A J / p Y z g t l v h U U D K O v x g 3 0 F k 3 n o L 9 S 9 + H j 5 5 x y c E d m g d 6 k Q I C S 2 5 s E 3 i H a E I Y m r L e o g 1 N a O u B G P x M o U 1 8 5 N n 4 e 0 / b F t P P C K k / P A 5 W q E O x I m C Z o Y n 4 Z c C T A 6 e Q M c L L 8 O l 4 P n X b 4 N P 6 + s E 7 P O C I j h S X B X 2 p Y F y P M w M V l A c L N u y A F k L 7 m / 8 x t 9 5 c C e t 0 v F j J 2 2 f h 1 a 3 t f o 9 8 / 4 e d L 3 0 M k 5 R O M 7 Q Z 8 g q d E t t K G F y t e H u R 4 + g R O a P 0 U G f 8 2 9 k h W y 3 6 z v v N R J J a X 0 u I s 2 M B E a L i / q u S y j o U U s + + w y 8 l 1 / B U P c m p B I Z W h M x J C 2 U Z U o 0 7 n 3 t x G d q I i 0 3 M E H B a Q R C R m f i x P l p D g T Q 0 6 T 1 r S V z J L v B P l i Z Z 2 n p S 9 v X g H x 0 0 K n m l R y r E m J y Z i 8 U U 1 Q D 9 B H R E i W h F h D h T S t w A e T c Y i N q N a f k a N k 0 9 l Z Y Z I E i W 0 g x Q k W H M D S c 9 j E z l Y B / k t Y h S 4 T w u U 8 g u a o b y b Q W q m c / P I + U 2 S 1 F G 6 x f j 8 D n s 5 u W L l C w L f r K 1 I 8 3 h M m i j B 9 + W X X x V D r a L V H o O h s 7 j a 0 P Y + N I K K V n a s p K V y t N K a A f 6 h 8 + h h w t l q f P t 7 Z Q W b U 2 / J 5 Z g Z o h 8 l C A Q Q d w B y d O I q 5 i N U V C Q P 6 U l Q M F s d L T i f i W P s R z D o p n y 4 S A A + g + v A d R R 5 u t h T p N T W S Z B u S T 8 K h 2 i p S x F O 9 0 d d r e i y Y a v m Z h d Q H Z z j T S q n p 0 3 3 3 3 P 3 j m T C N t Z H B o C E P D w 1 b k Y p x m e W D T J h z g x E 9 S O 2 m r u R x p G w A V b n z h F V T 6 V s F Z x W t 2 A h X i d e m k R e P j l g 7 j L B Y F W 4 T c f l r H a g X h X T f B i + K 2 z u E k J Q A S q A 8 1 2 T U R u U P V Z x v F 9 h s w z a P w l M m h E + U U 0 v E q 2 n P S y E s X K G u T 1 J G 2 U c x t O 5 9 H D Y E i k 6 Y I x Q j 3 V F 1 H a U t z W Q r e e + 8 j 9 U d / a t j f Q s O X I T + U o 6 8 J j G G K P z v y W q y M E I 9 V L P w 9 N z b E 7 U g + / h N C 6 v f o M 2 x o + H s L S M w U / 8 n T S D z 5 D O K v v I G J M I 6 x l g 5 0 v / g Y 8 s c P A Z / 7 J H X c F c a A j G r J s O S T Q F W e C k s X K J U 0 1 s k o Z h V N A S 3 4 o u a I F i G 6 b r N F R D O q / S 4 h 4 8 8 s 3 Y T 6 L / 2 8 b T 7 U 5 3 S q v X P g I N K E d C G h Y P X X f g X l 7 V u B H z 1 K S / a u b d + n + K K F 8 N R V n 8 s U l u Z m j P B + K f p X G r G 3 q B g + I G y s n j y J g v I v 8 y 7 q g y 4 6 j u 9 C j H x u + 7 r 4 + b q i w w m 2 K 4 w w N D i C k e E x y k D W j h e N x + I o D / F + W j d L + z T 2 A T K p j N y l 8 5 G c 3 A v Q j T 8 b 2 Q j S 5 C G m p 4 u 0 W K O W Y a A z n R L C A Y R 7 c x n X F 2 l D a V 7 i Y P s p 5 p m 7 5 z L I a j + 8 9 C Y 7 U 0 R 0 z 2 1 w O r v 4 j I X 3 m f t 9 T s 1 f h f i x s E q n N 9 H K e 7 l k V B / H z 5 d t n W Z 1 W 4 l O d A f v u M y 2 c m w u H K y t g M c 8 k g + l u 1 n h R b 7 Q c I j m h s N 7 / S 3 6 I 4 + h + g s / 1 6 h L R w g j 5 1 p j S Q S M I g W o S t Q 7 U 3 F o s S N 0 5 p T a N a / X s 1 W P l B d n n a O F 8 r T F h G i i / u l P N p x 0 3 V P z R M 2 s U t j x V 1 8 3 C x Y Q 0 p R 6 V s F d 1 w m P c N 7 r P 2 / h 4 P q 9 d z V u f j W i H q m d C 5 B Y S d Z c 4 p A F p R E M j d f M o u r s L / m s U s I S H p H W K R X 9 n C J 8 i 3 3 7 e 1 h 1 6 h S m v / g 5 g 4 J N y p i g Q C W 1 2 5 h 9 8 j l e E q R A m R d 8 z 2 X / a t q 9 + 8 1 v I 0 u B q f 7 i z 6 N I 1 N T 0 J 9 + k Q E 2 a I i h u W I u 3 0 x n c 9 s r r K P D z R + 6 5 C y N n z + F O w v G R X / k 1 J O 6 + m Y i U g v z 1 v 6 B 7 0 w 7 8 9 c 8 h R l 6 f H K f g F t a h V q 7 j K B G c t r k r O j 1 G i K n T T p r j T a j G a v S j y u x P z I 7 + u W p N C Z k 5 O f I c A h u E i 3 y m a 6 Q Z C o 3 2 3 p h l M 4 a L 7 P h R O 7 C K 5 j j 5 j b 9 A S E u p I 1 + K f + 0 L i F O L K E H Z O J M a T r 7 e h U a T a Y y p Z D E W C J j u 6 9 T r i I 2 N o R r U E L Z 3 I Z 5 u Q U S h m l G 0 K I q h K a N q Q f q w f c G + Z 9 w r 0 v q H Q r X S z I W C P X c + y T e z E L Q s 3 z z o N 1 + g + A i M F 2 U V 1 V U B B f 6 9 H s K n H 6 c 0 m e b X X 0 L y 6 B E U f + W X U e 7 s w Q Q t k d q T i k c q L m W L l A u H 3 A T K o c b 9 3 T + 0 z P i K 6 i r Q c s y n + D P P W / U i H W W j z Z M c i Y a m X r c d M 5 / 9 P F Y N f 4 D 0 Q z 8 m F F 2 N y t / 5 W 2 z c g o d c j q 5 B o G r T A 9 i 5 9 4 w d f K d t 4 0 l q f 0 U j V Q 6 s s Q 0 o w I a N 6 2 2 B + 0 Z C u r 0 U o s n u b r T x v T W 0 U D 3 H j p n g a C d 0 7 Z d / w T L G p 5 R N Q a E p q D b k 7 / x T R N r 8 y P l T U G e K z + j 8 / T + y c g B a u K 3 d c x N q L W 2 I v 7 E L K V q 9 y r a t K N O 3 a u d 3 T 9 7 3 J b P O 7 a 0 e y m N V j O 2 b Q N v 2 J s u U C E o D c L M r b P H 9 B K G x U t v k M m g 9 V I c 2 j L D 9 M c 5 P C + + t L I w S P 3 f V / V A S I B V c / 7 i E S f T q q 2 + a o E 5 w U M a s Y G E V + w 8 c s m q c V V o 4 n Y i X o L Z N H j r C v 5 U R E s K 4 n d 1 E O H J m t Z H L t w K a i W S a f 2 / 4 R t T R 5 g + R u / l 7 C u c G x 1 D z C b v O D i H 7 4 y d p 3 g f g b 1 4 J L 5 6 A I s d E Y + C Y Q Z V r L I w 8 P Q n v / X 2 N 4 y l p k c 3 C l i p I f / 0 b q H B i r C 6 7 L P I 8 M h 9 P o V K D X w 2 B k h C r i L 3 G y t K w + J 6 g m 4 b u 3 N A o z p w b R i E X R y I V w / D g M F I c A 9 / n W P R t x A z 7 0 J q u 0 2 I q 5 B x D 8 n J G f n b H r n u a z n W e v o 2 2 p E t 7 k i F 1 N l O R c 5 X 7 7 g 8 Q p x M u 3 y q i V R p / 4 A s Y v O c z d m J 5 p z s D Z H h z Q p e Q s F 4 a f 8 n E D g X T y 4 N 8 x e I 0 y t U Q W Q q U D j 6 X A F n 5 N 1 p S V T T S c Z t K K 9 M i d 4 b v j 1 G A 0 u y X c h 0 L x 4 + j d W L C h E W Z 8 P U H P m G 7 b D U w W p e K n z p j / G L 1 K P h 3 v R 8 F P n z 6 T 2 k d 4 E Z o 6 O 0 9 h F h X D 8 b p h m T f f g d J C l J G 9 2 x u s g P c h p t X o i 3 P O e I z a p M l 1 K Y C V G l R K 6 O T q E 4 4 q E 5 W 4 V B 3 J u o J t C a b k f G T S P p x t N F C r b u + E 7 0 9 b R S q N N q a c 1 c X q I t o T o O L F p 3 p q 5 P M / N 6 9 + z E + N m F 7 X S Y p G P q p P S 1 K q Z e D e p 7 m s 2 v z O n g 0 4 d k P D q A 2 O m F O Y t D W Z k 5 h p R r g 5 O l + F E s 1 D A 6 P Y J h a e H x i C m f P D d p m N G 2 C / I A D G q f w j P U P 0 X m t 4 J Q m 8 P Z b a B k J h 9 T 2 B Z f D + + i c W u / d 9 + C R E b V u F K 5 Z Z c m l 9 r N H F Y Z i 2 L N n v x l F V Z u V I j h 6 / J T 5 M 8 q 2 V q a C Y M v 0 W N G s r b Y + 6 P Y S D F 2 n j h 3 B y N A Z g y u H D h 1 i f 8 9 i O A o w Q O Y Z p 6 W b G B 3 E u X P n r F a g 9 h H N U Y y T H + d z x c C 2 A 9 h 8 t z j C 9 R t s 9 6 3 S Z l T Y 0 2 o + E M Z U t 1 2 P 7 A s v w q f V m r r 5 V o x v v x 0 j 2 2 9 G P u + h + 9 v f g E v L F W x c A 3 / 7 N k Q 9 O j P 4 Y p J S k N I S g 8 8 p E b 1 W f T y l 7 y h J d j k C V S l N o 6 W 9 A 0 0 F 7 S n q t r O a V V e v p 6 c T K z i u E q Z 8 v n H s b P j 8 i 9 h + + A g 6 Z 6 b R T s H I 0 j 9 y r t t i 0 U V V n Q p 2 b C d n x 6 1 d d U I 7 F Y 7 R 4 Q j h b L l p t T 3 O f p / h Z z o + 2 G u 7 p o N 1 f a i s 6 U P 8 z D l k + H m r B c j 3 6 5 + 8 H x P b b q K v m 0 I + r a h t i A T 9 I Y 8 K 3 E t r O a W E E i 1 Q l P K R o 7 C 0 t D U h V a A w Z a l A B Y j q E d o 3 F N g W L T 7 X k N V W j s U E y r I l P t i D c j x u 9 c f N M r G h y R / 8 C L H 3 d m O a n U v M B i i W S 1 r U U 0 H C l S t 7 s Y q X B r i d k G 4 t L Y D l x L E z Q l Y d 6 z j R T c 3 E z b Q k d E J V p U b 1 + L J P P I l x N u c 4 h V D l m 0 o 0 u x n + v U o T f p S v s 9 R e u r e g h a B q n F C t T u 2 1 t 1 T C t u v W 2 s q 3 L S o u v F I U o L 5 V 0 M 5 R C y S s 7 k L Y 3 Y 5 o w y b E C D + 0 g 1 T q 5 P D h Y 5 i g k A m 2 y s q e 0 o o 9 H Z 9 3 3 9 1 l / Z s 5 c Q r 5 f Q e Q 5 w T E W h t l t e Z I K U Y 9 Z K B h w l k l 8 u r g 4 z Q V h Z N J 2 b 2 F z w U p V q 9 W o I c a k 0 y t m u G J F 1 + 1 k 9 e 1 2 G g n Z 0 i g 5 O B r c V n Z A P K T 6 C N 5 f G 6 4 Y S P 2 8 7 0 p r a c Q M p f u u h d T a z b z W U k 0 p R o Q O O z t Q d D b a X 1 e L P S v E / l P 0 f q p b 1 J K E q 5 T p 8 7 i 2 P G T x r D a D x V T 7 t 4 V U I t 9 j p Y g v v 8 g n D b 6 3 k 0 t b G q j d L G U h Q R C 3 9 f r u Z J w 9 v 6 K H q s h I n 7 L K G X q z j t o f T g v h H S q 8 W e B k d l n B r x H 7 D 2 O z / i 4 R V E F 7 4 L K h A V B f N d H m u 5 D t K o L t f t v R j F P o X n i e X h U 4 N q N 7 N N a a k 1 g N J V D U 7 s 2 k 9 C f U 5 i c p k i 5 f h 6 R g u f q 6 B / t C K h r 3 d a E L U 5 0 E e N X f V o x b W X x m j g H E e X E y R h C W l S g E t Q S 3 j P E s V p Z Z y P N 1 2 E H V U t A J r R E x z A x L w 1 j O a R 7 a Q V f E U N p c a X j K N i h q 0 A N Z Y U K q W n c 8 R E k a D E i M e w N O x D Q k Y 4 m C Q n e e A W 5 Q 4 e x Q k V H P v c Z b G h r w e p 3 3 0 U z G a i N z v W m m 2 + A E l 8 l t D o 7 S S W f v W w a n R z w Q o q + j f k 7 i z A B J 0 e V Y i 2 8 r a q v g p j F S b h v v 4 p a c Z w T w O 8 E Z Q w c O 0 v H d g r J D D V g Z x N W d e t 0 v B r G J w l R a Y Y y F O z N u 2 j l O t u o U S / e G a y + q Y / a + b m R z 1 B m g 7 S z l I m 0 t n 5 f Q Y b S q r 7 q 5 b l k y M T j T 8 F l f 8 O 1 a y 3 6 Z L 7 C r E D F y o Q i Y + P G j A 6 F Q K d d R F / 5 C l 7 Z v x + n K F T x r V u R 6 e 5 j u 4 j z s 7 w n 7 6 t i L w a P b I G J A r G I Q C n P c t + + / W b t J R i H D h 2 1 3 b H j Z F w J w t F T R z F M Z p V C N N 5 Y h J S 7 G H / 4 M a Q o 6 M G O z U B L B 9 u 5 + G f n k 0 M F r v r m s r x q a 5 3 Q P / X d h 5 D k f X R k a a T g j U h 9 5 r O r 2 v f G y 9 + 8 A U F C S y 0 c 8 k Q T 0 r l m V F 9 7 G 9 n T A 1 S U / N v a j S g T x W R P n I R P p T t O H s 6 8 u x s z q X a k t C a a y l C e K D B V z n O S y l B n O P s V v l x J n s m g o g N 9 5 U 5 U J + D X H E y d r K L S T 1 g 4 6 K N 0 r o r i m Q p K Z 6 u X g X x k d q V 1 x G + 4 n n C m k f X s k 1 G m P / k J O J 9 6 A A l q 8 E W Z c j 4 J F 8 k f 4 s c u p 8 V E C / 8 m z W y T V C 3 C I Y S r d f e g / q u / D G f z e j h r q V m 1 a / b o c Q v R y 2 S n y S T x Y y e Q p d b P 3 3 e X l Z g S K S t 9 L k d Q G e g F C m z 6 a 3 + K g F q 8 u H Y 1 t Q 0 h G a 2 Y 4 F R E L a w i 9 x a h l H N P p u E X y a w z S H / j e 7 b w h 9 U c 9 O Z O r C W k 6 / v x Y 8 h 2 d C F / 6 + 3 I F N r R y T Z u 3 b o Z q 6 h J O 1 b R s l I w / b a V Q D u x v v G Q 7 E 8 j u K D e a s 1 L k S 6 P 7 U s K v v C n 2 q u 2 z m X T 6 w B s n c s b U u D k h N e / 9 D k K w i w 8 4 0 S 7 w 2 N k t B 8 i 8 d g T p p n r n 7 g X k z t 2 w C c k 7 O t b j S 3 b t h O i 0 M J G N b Q Q p l x Y Z 9 P Y 6 g p 1 C M M C g a L w K G J Y p P U t U 1 g 3 b l i P l R T + D M e q j X P e z v t V C N l X d 6 9 G l c p l t a o H z / Z t s U v V Y J 1 K k d B y L Q W B 7 9 R o H f i 9 D 0 s s l O x n q N I L v H S G V 3 C e 6 G h 0 A P W w D P + l V 9 H y v Y f h U W n Q f G F 0 6 C y a a a 3 9 v E t 0 Q P 4 Y O c u p 8 h G s 6 k B Q o O K y 7 B q i G m 1 r 4 U j H 5 D / x e w H 9 R I e K q s K + e N r h T Y u b V P 1 0 I i K P w j 7 g t M J F F f 6 3 v 4 f m Z 1 9 E Q E Q S 0 a 9 U 8 M d J t c J z 0 v S 7 V U O d 1 i h O v z M o Y v p U E T 1 3 r 0 D z 5 g K a 1 u e R W U P / a k P L 4 g J l p 6 u r + o v g l z I m t C 3 7 + A m z T M l Z h / B q J K g S f 3 s n J m i B 7 D v z S e N 9 l V v Q i t L E X 4 / Y D T c Y o x l J 2 6 e S B n G C p l b C n + v g K V W H 0 E 7 V S L X F 4 b K F Q 8 g s 8 T f e R J A v I N i y m R o p a Q y b e O x J R B z Y 1 N d + r 1 H A R e W 3 i K l F E t r 4 6 2 8 g O T C A + M n T l v A K j o 0 i i q r B r a T Z h a S F 1 f o q W j m H F r x O C E E c b p k V s 5 c i g 5 H S f + g z G V N f u I g X t E l N W S J a h C 6 R w a o V O u H 3 o H 7 7 z W R I 9 V P p S V X Q Z C L 1 l 9 + H d + g Y + 7 I e / q a 1 C A j / n G K M z v 4 I R m b K 0 E n l r q s M 8 4 x l s f O m F 1 + 6 j 5 h O c J e 6 L w r l R 5 5 H 4 u X X k E Q W 3 X 2 b 0 a z E 0 C i B 5 r Q O d M u j M 9 + O 1 R 3 0 J / n 9 v j X 0 H c i E 8 / s 2 / 4 q F / N s a K s P b b k C s f R 3 H o R F Q c l J t h h I a V 6 P M g s P X u g g l U H 7 4 K b Q 8 / g K i 1 R v g 5 J u t T U 6 5 b A q j V m h B h s J e X U 3 l + u Z u Z B 9 6 E o k 3 d s M d 1 c F w X R Q q 3 S c L n w K Y J P R 2 N q 7 n 9 + 5 r l H 0 m a f / b 5 E Z a K l r f J g W 8 b q b / 1 M Z n K K H B T 6 O J c L F G h T F A V 6 O a p T 9 X m 0 G x 6 m B 6 6 D z K u / b Q X y e M 9 p K Y K V H p D N d R b + F c u t o 9 n K R S 1 E 4 C s u j V g h J a a 4 p U S Y a N i x O W L A w d L 0 p i 3 l f f h E u h m i T s S S l b e 1 Y I l b 6 i 4 i F 1 D p J K S F m q 0 W I k J u N k 2 4 T P J 9 M 4 G x F u 2 4 Y Y 5 y 4 k I 6 g W d a C k U l o h Q S U J n H D y R U m 1 f L 6 / m p Z 1 x y 3 E v Y 2 q s K p n E G p h T 4 u u J C X C W o F 4 P k N k A s S + S M G 4 A 0 N m q W u f f g D + f f f A o W + m Q i w 2 i r J q c / 3 j 5 5 U 0 G T 9 6 B H 6 6 0 3 a Z 6 i i U + V c j a 0 A X J 0 E R Q l k J 9 d M u j S / 7 J D + O C M F O w Z i 9 t 0 h b N 8 j 6 c K h x F J 3 T q R 1 + t h 1 h h T q W 7 Z h J t B C e Z N G e p W X K J / h J K h s J 6 2 J X Q 5 I Q j P G Z d Q r X u X N I v P o K Y t T 4 0 Y Y V h F + 0 8 C p h n K G v k 6 F / k 2 n 8 n t F u a j r g C / u 1 6 B W f V X C 0 H o 2 k 3 I a y W o z E I y E R Q 1 q 7 u 6 n Q o 9 t u h U 8 f 2 7 I 0 r t t q i E n K U L U y X M J S R S 8 F d T 3 O T a x a Q r B u H Z H G G O p U C o U f P Q L n z B k K N v 1 G + t s Q T x B u u 0 p d 0 o I v 7 z l F 3 1 X u T a H / r J 2 F l S b K m S A P n e Y 4 H i T c H j t 6 B r U D R z C z Z y + 2 v / o a T k 5 O 4 g S t 3 9 j w O G q J G s 7 2 D 3 L q 6 Z u K j x 3 y G x X G V Q W K o t e I n h C 7 L 0 m Y R B w Y F Q A R g 3 r r 1 k J H R M 6 R e 7 b f T s d T o Y w a c X J K s O D U a V R p Y a w e w B x J o G J s 5 D y B U i a x m N p 7 b z f Q 0 4 l Y C y e L 2 t j Z d 9 S 2 2 c d y G S R U L v i V V z H T 3 I y 4 o O k 8 C r 0 6 Y t S y x q C a P P o S N k E c a F k 3 K 5 A / K 0 w i q z 1 H Y T O f i t h d f d L p I c p E c E + e Q v K H P 7 b N a T r p o y E I J L Z D 5 Y W T z z 6 H 2 q Y d t J i 0 H H Y 2 8 Y d C I c b 5 8 J J j r 0 s T Q u g 3 e B 7 e K Q p q I k 3 o n W f / i d v n X S Y E T g L F 7 l 6 2 j W 2 f o N R P l 1 D h c 4 q 0 A s r 4 6 G h y k E 1 5 q N U C W y a o 8 q f K w L k e B U z p P 3 o W P 6 s M E r 3 2 x 2 K N P U 9 0 3 K M 1 H B P 5 f u y j m q x q S 7 Y v i 0 y j + b c 2 L 5 E N L q I l C J S o P D 2 D / P t 7 T N n Z 1 h W 2 J V Q 0 U o q F c 6 O c U C s T x j G v q Z o U 2 x c n i g q 6 2 1 C i r 5 x 8 + i V k D x + F Q 1 6 R I K m c m 8 6 u c k + e t J N B 5 K P p G N r 6 6 t W 2 e K u D 4 B w i q P r q X m T + 7 J s o 1 K r I 3 3 k b S k Q 9 m b 1 7 c B u R S Z K C 5 6 m 8 W V M v P P q 5 L Z 2 t a O t q Q 3 N L k 2 V O a A 0 K j j Z O F p c g U E s k h Z 0 d H U w t S W W n 6 X 2 b q Z 0 v T E Y c J E s S v Y 5 w j Y 1 J v v q G J e H O k F n d l h Z q t F m G X k y g a I 4 T r 7 x u 9 R V 0 i o Y s p 3 t + k L 7 E d 1 E d H E F A v y W 5 9 3 1 4 + / a h S G F N L I B k l 6 T j i 2 N 0 L X w 9 n / Q e + y D L p X J g c 1 s F F H p V P U A x n x 3 a d e E + / E 9 h W Q p p e P 1 m 8 h C Z g J Z U + 8 L 0 t y u R S n 6 p h r l C 4 F p r m b + Z 7 Q L R s g x x r A c H x w l V 6 N 8 + 9 x R S u 9 7 G e T L 7 y a l x + O V x Y v 7 I t t g P U D g d C t E A x 6 Z W D / m 9 U Y y O T d p h A h G l Q s K m z J F A h X J b K C w Z C h g t r H v q j K 3 5 a E N f + g / + 2 J K d L b 9 O j H y t t E S B k u W R z x S c O m X h c B 3 8 X Z c Q U D B k + X V o g t p m c 6 D 2 U C l q O 3 y 4 V j 5 r E 5 y p K h L n + q E C / 0 b 0 5 R U t t b C 7 q k N x L u v s e 9 3 1 E G / O 0 / 9 a Y d b Q 4 X 1 n u g j 9 b 7 z O j q n t a C 2 g i 3 N I 9 U O U R k X H M W h O R 2 j b s Q I t H R n b J N n M K 0 N l q X J i W r K n a l o C 5 O M A a z V 7 T q N e j r x 3 3 o X 3 o 0 d B N 5 O M 0 A u X G n 3 R z 1 N g V G x E u V s e L Z O O r B R O T h 8 8 j F H 6 Q y l a A 6 N F B M r g 3 u o + K + 4 Y d n e S G c g E 1 G j x n e + h p h o O 2 7 e i 3 r w e 0 X 2 3 w l v f 1 x j w e W R b B x Y e o b k U U j 9 0 L 1 n Q 2 T 7 Z y X z r + S w J 0 w J o K Z h m J X 1 l n V J 0 o I u 0 n i m 2 d S 4 w s B j J U f 7 O 9 y y y Z 5 a R D L y o Q N H P O k W t m Q j S Z A o K 1 4 v P o a t a x n n 6 D + f I s C d p O V W 5 5 6 W X X u F w x S n X O c 5 I D P V a H e d H R q H q q i d P n L T F V E V Z 7 Z a q 1 p R X + z S P O + 0 E R l l d y z O k L 6 b D E 6 w t S 0 U o i 9 E S B U o J 1 Z b o q p M k 2 U Y F X C o c 0 + z v f R 3 x D / Z a k C a U H 0 u y Q w n 4 W g g i 6 C I a y d H q b r v R 0 r n G O Z 7 Z M 2 f t c 5 o 3 n b W s u o k S t F A C I L e E f q k U v k q s 1 e k 6 + L l m J M Y I I Z 9 7 G f H 3 i I S G R l G m l W s 5 f A S J 8 U l C X r o g N 9 J l 6 O z j 9 + g G J K n Q P U L 3 o A R H l a j c q 5 y x q 4 e e P H k G O 3 l z M Y p y r m r V u u X 3 6 W B q r X q f o d a w Y 0 L P D S B H D J q l d i 0 S e j k q 7 H 4 5 / 2 i W K R u r 2 P v J k J y o N B l k x 3 Z 4 g l 2 i x Q R K 3 5 P m p O a 4 M L m y a P R n v L W r 4 a x b h S C a w d h Q h W a d 7 y 1 w x h V R u t y G s W U T 2 + L R u U 3 8 4 E e 2 U t + o N c B n 8 F E G j d V 3 t Z c v F e n U s a F W + 3 0 x 4 p d U P k z H i P o c g + r f + d v G J H P j J L J 1 H f 6 r V Q O k n R w m q y o 2 0 o L h H i q O B + 5 F m p 9 X 5 o H q 1 + m n l g 4 2 b F i L L q I E Z Z V o 5 7 D O 0 7 L t 9 h w X V X 2 a U 3 g m U L O r C f I 7 t X i s 9 S 5 L 3 i V s v 5 I w h V r X o t 9 q g a M r C d w S B c o a I c X Z 1 Y l p t Y P 3 T l H I H A r / G J 8 V D Q 0 h / f i T 8 L T g T q T j k / d i 3 / 4 + 0 q / r k D w H U U e n R a g V 7 V X v A i o E f V a n V y Z e o K C o K u 4 t N 1 m V X z M S 9 i m b A p w + N Y 7 k c 4 8 j f u g E 3 l l 5 M w 6 0 b M A H k y 6 2 l g d R W U F / l Z / J v L 8 f 4 Y Z N N k b S Q O J P C 6 w k 5 S t f 5 c A 1 b T d W l S L V Q l A m g x Y z B 2 i G V d h Q v y t p V t W I h m l h B t i i N d S q M f p G h l X V o S s N M E k T p k q r 9 f v v R f 3 z P 2 N 7 Y G L U o q C T G R K T 6 i S L i w R q M Z L F W 9 V r k 6 6 8 t u x / + B p y H 7 y L 6 W 3 r k H B r c E 6 f Q D A y y J F g x 6 V N r j a h y y C d A 6 W q s l a a W L i c f V f x G T m o 8 y l G i V L N Q i t g s j C j m 0 r K S j e T I c R M 1 b / x S 3 Y v v b a T B r V P T T l p y Q y F M k R Q I q T J x 9 H S 1 Y N S l E X f q g 6 0 t + S Q J c M p g b m V u F 5 Z B 6 s 4 J k 1 U N F o s b S O D t b Y 2 2 5 q f s h X 0 u S Q F L E a F K J 8 2 N k S n v V c F R g l v i B z M Z 5 T S W g K V 6 N N G 3 / 8 h e Y R a f 0 4 Z L k Z L F S i S h C B 2 i F a B 6 K X 5 k c d t 1 3 b 9 9 l t R 2 X f A s h + 0 i 0 H 7 6 k L 5 V + Q x 9 8 V X k D h 6 g h b s g P V J S k C n V 8 r S + e R d J c k K t q p + u i y U Q x 6 O O i l 4 V O J K M V O t y b F i D P F 6 C Y U D e 5 A t l 1 C 7 9 T b E u n t w Y M B H 4 g u f Q u F z d y L i v V P k + 4 B I a O 5 M K a 3 Z g X L h T l H A y Y t X F C h J s F b u t V K u h U c t O O q 0 u J x N m E p 1 d V p p L t X a a + v o Q J O V I V 6 P h D R C / 4 A V M 7 l s F E 9 E G G U T J + g h 4 a N A q F A 9 n n o a V T p + L j t 0 V Y G a R 4 r K x d 9 + h 5 2 b R r T p e m r l D J K P 8 F 6 H T 8 G 5 / W 4 y 9 D w m 4 W d n l d O 1 E y c r Z L + V x C t n 2 X I e p b U 4 Z n M k y 6 K M j n q F i o Z M Z Y d m z F M 0 K r 2 s X b M O l Z M S P 6 0 K z + y Y K T c v + a 3 v U M l M o r Z m i 2 n T W D Z A M Y i h R N 9 M i / T a Z r 4 c 0 j q X S r H F R k e s w K h 8 t s S R f a g / c L 8 J 1 H J J y y r Z 4 S E r g 2 1 B n T l a O L 7 L E K j a 6 B h y v / 9 1 p N l / + T 8 6 v t R O z G f b n W I R D v m q e s v N d s C b a w i F / i p 9 L H n f 0 2 y D S 8 b 3 q J g j Q t V Y 3 0 q U O a Y O x 9 m s m r J h B g f t J E U t H M t X L V U 4 R y H R Y 2 X U a t w n y T 8 f x F f g e N F F M u X h l l t 7 k S u k U E 9 z 3 E I q T H 7 W + s p 5 V i W r 8 M 1 3 b P + V T l 6 8 q k A p K 1 x H L C q T o Y 1 S r 2 M X 5 3 5 X t o O K j O h 3 V W I l N 8 E d G C A T P w H v 3 Z 2 Y U k C C g n h F o V p I 2 g M l / 2 h V N 2 L 0 B Z Y j U H q + M s S 1 Z h O s 3 Y y A 8 M 6 h 8 G M d n U 5 C o T l I Y l C T A z d C 5 3 W M z 1 N f x P g i / d R L a R 7 J h a q U i j m M P + Y J i s g K c 3 B g 5 9 c W X y h M y j F 0 F V m j M o p o n Y I T x 5 H i G E G F G j X J b + + k w 3 3 Q C l i q 4 o + d W E j 4 r D W x K M P 7 x w u o d 7 D t v b S A G R f j 9 M d c P q M l F 4 e W p p Z K i p o J o u o g N g v 3 s 2 3 x 9 9 5 X + g Y q O + 5 C t H H V E g Q q Z n U S l X o l 3 0 x j 4 w h l r F q N 0 1 Q k O h p H / Y + N j p t i 0 w F v O t H C x n 0 Z A q V Z c r U b Q E E T K i 0 t N u s s K I d W t 1 K r I v v 8 S 0 Q x R B 2 c x x i F I h S f 0 Y / W c s g w r V L 2 p V e R Y j 9 V K 8 K U E x W 3 d / Y s H L o r 1 V / 9 F d v M G K P 1 V i 0 I z a E K / U 8 U O R 4 j Z 9 C s W E C l g p G + j U i s X o E b b + x C N l a i o L 2 N 2 t G T S L 6 / F 6 n 9 B 4 i u a M l r A S b p S / n n z i M 2 M Q 1 n y 8 a r B y W W S 6 p U o z C 4 S w t V 5 O / R D T v M O V 4 S a T J o b u O E U b U k G Z B 4 W G H e J R O / H / X 0 w F / f R 6 e W g k S n s Z 5 q g d v Z 0 n B g N b H 8 j K B a 8 s m n c Z Q C t V f b r 8 k o R 4 4 e s 4 K U R 4 i 1 h 4 d H + P O o p d 4 c O 3 b C z n t V z W v V D V x y X 0 h i L h 3 / 7 z g U E g k U t W 2 O M C b 9 6 m s W 7 Y w T 5 r l 8 r o q C 1 H 7 m U w 3 m I 2 x M P v E k 3 P 2 H U O t c i / r a t f Q N u 1 H k O J w e p w W k b 6 n K Q x a h W y J p X U 4 + W l x b v C m 8 z v Q M g p t v s H U u H Q N a b V 0 H t y B / d f Y L l y G V Q 1 D d b 9 E Q Y f 4 p + t e n y d h n K W A H j 5 + 0 e o M z M y W c f + 1 1 r H z j b Q w R u k f b r 0 N c U b l l C F S F 3 0 2 f H 0 F w 5 2 0 o 3 3 S j W S C d 3 U w 4 B J d C r B r 4 O k 8 q c f I 0 / D t v h 0 + e y 7 x B y L y i B 8 G O 6 5 E 6 e h z x 8 + c J 6 9 o t a K S o c 9 T b i + C G 7 Y 0 k W i p B J S 6 E N A a K y H r 1 K i Z q v P + p E + j Y 8 7 4 t j e S / e D 9 S H S n K I t 0 e 8 k I L r X m K r k 5 C 8 E 5 Q m f 2 t j s 9 g + r o b E e / u w P R a H Q x H V P V x C 5 S i X 3 a E C z V / g h P m y i 8 i Y y 2 J O F g 6 l D n x 6 E 9 Q U d W j 9 Z R 4 H c y 8 H C I m j p T a T R 9 M W c T J 9 9 5 G 6 t v f a Z z x d P A A Z h S C p S Y N Z 6 Z R o s A O U I M d o 4 B p b 4 7 K p s k v F L R K c A K r Z C B l l M t P P E U l s X H j O r P Y S y V F R 2 d m K j h + 7 D h 2 7 9 6 N A w c P o k 0 Z 1 I S 5 k d Z W q D k V T f M p T L J 0 O l j A O X k K s e k S 6 o U e 8 w 2 d 7 h x m I g + 7 z 3 h I J 0 J 0 Z C c o o C p L v f R 2 S I D i T z 3 X 2 P 5 N V O F f v 5 0 + y G Z b W 9 R 6 U z B F R T 4 b 5 b s i 0 R f c S y v X T 2 W p p F m t n 0 1 N T V m G v Y I d y s F 8 / / 0 9 q O / d h 2 0 T E 1 Y N 2 C G D p 2 k F l i V Q T z + D P O G e T w F Q m Y U U l Z 8 g m o r z x 6 j U A o 5 d y L 8 F t 9 4 E 2 6 F L w S 2 8 + j p C + l U x C u E 0 E U 7 2 r X f t I I m A 6 M S q I 7 G f d h a v W F F K k f O r b S X e d x 9 C 7 s l n g U / c i X P D D p p q Z e B T d y O 2 f g 3 n 7 A M c o i / X r 3 G j 0 t s 3 N o o W 9 i s n o d b u X / L Q W F D G W D a B o d E h 1 C q T n L t l H F r 9 U U g B D m l 5 w S s l i f Z r E P g z I C Z t p o M n m d O O y P E 3 d y L + 7 j v I 3 H c b 4 j f d T I x 8 9 Q l Y S L b x j 5 o 8 R r j k v f k 2 E s 8 8 R 6 3 G S S c D j 3 3 h C 0 j d f Q d m S k W r l y e L I x 9 H S Z 8 a a 4 6 V / k + m n e M u n Q z R g H + X q 1 p 7 O R I k O n O 6 H 2 f Z b 6 2 o t x L q 9 a m U W g c d 5 l / 8 e Q 2 K M b l V g i L M S D 7 8 O C J a z O K v / S a C 1 b 1 k H g / D M w 5 O j n r o p F V a 2 0 4 f z K f d Z 1 t i H p l U x D E T Z I y y H E s t y C 4 G r + W I a 2 2 G f d J y Q 7 T A y t b O B I i v o I W 6 A j K X w J R K F R s z 4 V 8 v T o v L n / I h p D A V / N B P h e f j h F e p 9 3 b D p 3 V R Y R 6 D 4 p y P C 9 W W r k K W 8 E s r p G N p f C q 0 p M 7 / J U z z 7 7 t 7 9 h M N m l P U / t g Y 0 i + 8 Y N v / q 1 u 3 4 T y h d M s j j 1 s h 0 s m 7 7 4 S 7 f h 3 n s 7 E x 0 K K l a m c 9 Q L V U Q v O P H q F F O 4 b i v / w q T p 4 m 3 B + Y R M 8 t r V Y S + i k K 8 l q 2 / w S t U Y 1 Q s 0 J f 7 k 6 O w S q + r k 5 O o q 0 4 g 9 P N L T h 6 3 X X I b t 6 E f Q c O / O c R K O 2 l 0 e E A 7 + 3 6 w B I s t Z d I 6 y W a H A U 6 l F S q L c U 6 J H j u A C 1 l b q 9 h Z 1 R P b r 4 T v x S a L 1 C a d V u E V Y I l o V s 9 T Y Z S x E w p N y 4 n i x r 7 k s j b V U i L e G F M V o K W c O 6 r G s X 5 t 5 n 9 v c R J q / v a f Z u A d / g o c i 9 Q G 9 L v U O k r Q c / U 1 / 7 A F o h 1 h m + 9 R R v 9 X P p S d 9 g i p Y p E D k / H D O J 1 5 R v T p I R S k d J 6 7 C e t Q / o / / E c E 9 A d q P / f l y + c y X o G W I l A S H i k / l U e 4 G u K w 0 D w t S l x l w C h U F n i 6 m k D N G 7 8 6 5 8 + l 7 + w o g k O q 6 N A E b S X R u D s u E r R K g n 8 X S L m V t S m 2 P 4 H j p 4 d x + s / + A l / k f J 8 j Q n q 1 q x u d H R 2 G L F T n X o h D p x D a B l U q l u 0 F W t F K D Z W u P o w c G i W 0 9 o G u Z i S I j D L R D N o 7 m 3 H u / A Q m y K + Z k y f R v m E t Z r q 7 k J R A v f 4 G 8 v T V i p / 5 F P p v v h G Z l u a P H / I t R t I K c v K L Z C 6 9 V v F F M a W y m L X Q q N Q N p f t b E R h O l i x Y Q G j U R M s l v + V q E 3 g J a R e u I m q W k M n v U m s r H 0 z 5 c U 5 T E k 7 W a V w q W K 8 c U X 2 8 v p y L V q v K + 9 c d e + 1 Q Q X j v 7 x L H Q Y e l S U C 0 s h 9 T 6 g s h X Z x K o z x O K E F r 6 2 1 d 2 0 h f k m P M S Y n t e h 8 u r V J 9 z S b U t t 1 I R q o T 2 2 d R T O Z t x 3 F r J q I 7 2 L C Q R o R N o g t Z 4 v y D Y L Y i j S F 9 B m q f x v v L o P k L u 5 c j P V + K 7 a K 5 o O B Y d V f R v O d K O T q v v I Y M Y a Z V d 1 W I + T K Q z 4 J A t N L y 7 b Q Q L 4 V w v n g C V S o O L U H o m d U z 9 F / / 7 F v I v P 0 O E v v 4 O S p i y 7 b 5 c F A a w u o k c P r s E N I U l A T v N U 5 I O 0 2 Y p 2 r F U 9 N T V o B I p R Y U R Z z i 8 w r k u w z 9 1 G I 9 i + o E + 1 E d R 9 v R 1 1 C o j 9 N S n U V h / 2 F a 8 y S C j h V w + 8 9 h 9 W s v o 5 n f S d + 8 A 7 k W n Q G W Q o x 8 V V u 7 G m n O s 5 V w + J 3 f / q 0 H 5 4 + R N N H 8 3 0 W N 9 x a 8 u Q z S o A g S F P I f R g j 7 + l a i m y Z d m w u 7 q X F 6 V / Z Q k 7 T b Q m R X V z u 6 O w p W u X Y 5 z v c F s m 3 t s w I 1 S 8 p A 0 O 7 O C g f B 5 S C r P 9 p R 2 7 j 0 e t 6 V 4 D V b + H 7 x y 7 G F U i M q C h 3 N n / 7 W X 1 L B x h C y X 8 r 8 U D k 1 b d G 2 6 k / q f x C H p / y 8 b k 4 E J 0 G j q T U 3 Z S Y g x 0 m / 7 V b E R + l o P / k U J h L N F L C 1 a E q H V s L 4 o q E X Y 1 I Z N a K f / A O V h U U a d d b V P K Z e D t m W 9 q X 4 U P O J T C E L m 6 D Q i J T 9 M v d 8 G 1 s y d a R Q + v q 1 l s K k b e / B 6 V N I 7 t p n i / i K r q l j p m z 3 7 k d K 5 / a 2 N q P a 0 4 q J y g A q / h S F a g Y e B T A V z y E u H 0 h h 7 g 3 r G v d s n Z e n S Q u l v U s q X K O z w d o J 8 a q b N i J B h K P N p t r U 2 U 6 L p l 3 C f X 2 r 0 D z Q j 7 V 0 B Z q n 6 q h l u u C R 1 3 I r M k g l 6 8 i / S F 9 s c g a 5 0 2 f Q s m 8 f / N Y 8 n L W d Z q 1 S K r e w c h X O U 1 i b f / K 0 H Q 9 b / s w n M a W g z y u v I 0 l F 6 n 7 l K 1 9 5 U A t + G g Q V s T 9 x / J Q d P i V / Q d B L / o O d s U v M q c + J G o U 1 d E l z S m v Z 2 1 e l x u 5 M z 1 b x 5 b s k O d D a o a u F 4 7 k d n P r p E Y K p / p y n g M S V c M h l S J V V a / Q t 4 o k P t W H i t d f h v v S K m e s E B / U C G W d / e H l 7 9 p H J 3 z H B I C a 4 5 O 9 z l 2 C i a k Y o 8 T V G v K 2 I U h D P I P n U 0 4 h o j a q 9 m + H 3 0 R r J a m h h t 0 i t R H 6 L E g G O n z i N C T q 3 z S 7 9 j o F h W 9 v w z p 4 m f J v A 8 J Y t O E 3 r 1 b S i D Q E 1 q y K N 8 r / 0 U N P m H P e x i U l U a 7 L s S Z u 3 j 0 p L s V C X E N v i H d T i 6 3 N W L j l U Z s e s / 2 Z t U i 4 i x 9 C l L 6 X w v E 8 l G R 4 5 i P Q z L y F a r a N F P z y 2 U x n g s c 4 u h N T 0 5 V S I o o 6 n J b O K t 7 K J F q S z L b Z + F N A q 6 Y z g E o e y q H Q g u g g x W 2 D l G 9 o y E l d V L v I W r w x 5 W N B O P K t L S l y X v S Z S a p E Q c 1 z j d + 5 A c m 0 7 3 K Q L R w G n j e t R p S J P a 2 G Z y G O 6 p 5 P P J 7 K g 7 x n b s t 0 S q m f 0 f S p M U Z 0 K s 0 Y 4 m F e O q f r y T / 6 n f / y g M h 8 O s 4 H 7 9 h 3 A G W p b 7 c 7 U I c H 7 d a Y R H T K 9 H i M m V V U a 7 U 7 d / f 4 e H D l y H I f o E 6 i m 9 l x O 2 L W Q B v 9 S p u A A C R 5 I C 1 + D Q M X o 3 / j V C o V K w k 9 m o X I Q 7 I g 4 K d 5 s I f i L a f b 5 Z J L 4 c y 8 g o d 2 h d 9 1 u U O q q p K 8 q O V O Z G j p g g V A n W q E j I + 9 q 7 N E Z Z V v O 0 1 p 6 M b g 5 B 2 P T k + b I 6 5 j M g 1 R U g 5 y g M Q p U 5 5 n T G E 5 n 8 f 6 m z U B e Z x k l s I f 4 X G f L K l N 8 5 8 5 d G B w a x s D Q C M 7 1 D 1 P I U p b t / F 9 M o C T g g t G 0 B v O T h k V K R y q R y Q L 6 U N l X X o V H m O Z v 2 4 z 6 5 D h S B 0 8 g 2 r a 1 k a E / N / e C r C v 4 O 5 F D n L 4 h Z 9 9 8 q G y y j Q L V T E V L P p D 1 k 8 D K I h 8 + j P w P H 0 H m g 3 1 W Z d a 0 r 4 7 4 o U A t h U p + B s M d 2 x D / 4 t 1 w q b j m M n p s u w / b U C O U T a k m i f z T c w P w z p y F v 5 E K o 4 N t p D H I N B U w o w g 2 I a X a W p 2 e Q U Y F c V p b 4 H 7 x i 1 9 8 U N p A 1 i F P S N Z B B 0 5 Q T I y o r e r 6 3 X w c M o H O d t K 5 R s 1 N z b Y H 5 P z I i E G 3 u Q K Y H x 9 J 4 9 S v W a C C e g X v 7 d y J f Q e O o 0 w z P D o y h j q 1 z z E y c Z 1 O 7 d j 4 u B 1 6 p n N g d X b T O + + + Z x Z 4 l B B s u F x B / M Y b 4 C q 5 d V b j G l H Y O C j W N B O i h Y z M 3 w V j t B F O a T E 6 s M i g Y c H R X C P e Q Y v v c Z z 5 7 5 w V m J l B M y G O S 0 h 7 j u + V 7 n s A k 5 a / p 7 J U z Y T H e d s 5 q + i U y l N J k f X 2 9 l L L k o n Z j n Z C v B z H / b + Y Q O m x 1 P Y W N V T Q Y V 4 7 l M 2 Q f / J p 5 N 5 6 B / 6 9 9 6 C u r e u 9 P R g v T q M / n r E A S t 2 L o 0 r B 0 3 E / y g u t 0 o 9 U u S 6 t Z e 3 e e Q j b N 9 1 E X 6 g A x y c K I t o g X L G T L R P a 7 K m M F P m t S q 7 e u 7 d R U 1 A C N R u o u R z p t M T a V A 1 j B 6 f Q d l M n 4 s 0 0 B G y 3 F d w h D 2 R U Q o B 8 b R C d f a h o T Z B o I M i m M Z U h o v r O j 5 F Q 9 J G W c u D M G X T 9 8 Z 9 b W e j a y p V I E U Z q k T k 2 M T Y c K V l y j l P m z 0 8 D 0 j X e E N z Q 5 I q v 9 J a q F W k B d B U 1 r L T p x 0 m N K B 0 t l E L D Y m J e W r N Z K v P 4 1 S L 2 7 9 2 D c p A w a 6 B 1 J D H i A C d j / f r 1 H M A p S + z V S Y f q o x x V Q V G l W O W p a T d Q 6 7 a 3 z z t 5 h J P t 0 Q e L U Y F I U 8 p n 8 d l v j Z i g r y J f P g d W 5 + 1 e Q v x Q 9 b Q P P 1 v H q a G z 6 M i 0 o Y W Y 3 c 2 q P 2 T m U N V h y Z t E l 5 Z G R A F 3 6 a R r y 0 C M c E / 7 0 X Q I s / k c t I R E j x S o G p z Z H b A K D C j 0 r g K h m h x b 2 1 L 4 f F b r L o V q Z 9 n 2 n i t H + Z Z F F B L t W x P T 6 8 D u M t u X P X E c 4 / 1 n M F V z s Z d j 7 V G 7 a 2 6 0 Z K E I n K L A B Q r o F B m 4 R M b + G 7 / 6 i x Z M 8 N 5 6 F y l V c v r r X 8 H E j x 5 B L 6 1 d 9 Z d + H m U q / c x P n r G x r / C z O n c 4 l i J M 5 n j o P C m L w O r i k I Z + i P o 0 r e Z I B W V e r V u a k G x p w G V 9 f u z s W a z + v / 4 j Q B + r 9 A 9 / 0 y y v a J p W t v O x n y D o 6 c D M x l X I v P g u Y i t W o P b l L 1 D w S 2 h 6 + V V g z R p b 1 x N s V 7 3 H 2 N D B 0 1 G y L W k Y 8 q 8 K X T h 9 w 8 v Z O h K l F 9 N 3 3 I Y 0 N f d S K O T 3 K 1 q 0 S 7 f Y p E 1 Q + F X j r U I Y m K f m l w B p w F t o I T S o K m 2 m y V P V I V l b + S w J T v o c q S J r U m c H E Y K J Y f 1 P f g I D d 9 1 h S k U k r K 6 k 4 f V 0 l p V m l S F j z J E U U e V U n c J A Q U / S r 8 u o x s W s L y r 5 o e 7 w g 5 g d B 2 N + 4 6 7 3 7 Z Q L H S R m K U L K 5 K D w a k 1 G V X / q K h s m b U y B o o q z 9 a U 0 2 x Y b H J R 0 W p S s 9 F v / s 5 X J W g o R n K B 2 q k b n u w I 7 3 I B t 0 C Z F R W H H J s p o b c n R a P J D y y a p m 4 Y C H H n 6 e a x 9 4 n k N B o J c B g c + d R 8 y O 7 b Z Y e K x W A J + 1 K g i 2 0 l 4 W 3 7 / A 8 u u 2 E S m 1 Z w k H 3 o Y a Y 5 7 6 a v / T 0 w 9 8 j i 6 6 f t U f + G v o b b j e n j D 5 4 U N U d d C f Y V z k W j F x P A Q c n s / Q I H Q b P r m u 1 G b 9 i 0 i G 9 D n 9 K j E C q t z m D 5 9 C g V l s N A f K 5 I / P A p G y + t v o v r 5 z 6 J I + G r n R b W 1 I U U k k y Y v q M y A j q p x x y o Y I L K Z I R 8 m U w 0 3 J 0 O Y L x 5 S e T W h I f d / / L V / 8 G B p u M y H 8 o F p j 4 O 6 N C v w U y U L D d M p d W h m t a 3 h g z 2 Y J m Z N m g O 6 B K I w q l K r l 2 w E P L S d Q T m I 8 v c U k l f m t X 5 X c E S B E U E n f U Z O q 3 5 f u I B r B 0 N z 0 m z f D Z m 6 t m 4 N D p w b x H t k / o n x C V s O O H H i l D H F F J l E U S W R 1 r r K F G 7 X p 5 V J l O n 0 1 j j / F A O + L 4 a d K B P G U J h a 3 A q S I 2 Q O M p x C 7 k r b E j M 6 K i D D C b X 3 D h 1 G j X B I u 1 K d B O d J V X q O n Y D 7 z P N I H j x k 6 U v h S l 4 e m f b G b Z Y 3 a O N 4 4 a J Q X / Q 7 L 8 L q o E J m G 5 v G a H U Y + w 4 d M 4 u t E m y n 6 S / v P 3 g c K T 6 r m T D I z O m 1 X h P T y N A X 0 Q Z R d H Y i 9 5 n 7 k S F U V M S 3 t S n N e W l G V 2 c b 0 g c O Y i 0 t U N v N d P 5 7 u 6 g u y A O 5 N I I 1 v Q i 6 O 1 A 7 d B w 5 o i K d 3 l L S 3 j n C S m f v I Q x 6 q 1 C b r K J e i q E 6 N I b 2 F 5 5 F e s 8 e F P 2 U F V x R 6 a 9 s T w b Z r s a a Y / G d n W h 9 + l m w A Q j J A 4 V n X 4 C S w M t K T j 5 0 B L l H n 0 B 5 b A x 5 f k 4 Z G q F 8 c L Y v 6 l m J U 1 S i B + g v a X z k e x 0 5 f B S n j p 9 E k T 9 T u 3 b D f f D f / P M H X W L 9 G q V v 5 r Q K i k T w C t L O F 8 O / / 5 z E J 9 u E y 4 d S 9 r V P n 8 a j 0 7 r U g 9 c E i f y g S v / k I / p 2 h H O h V t H f e B v B q l W I b d l k O 3 d 9 O d F k f o V i B R E F + 1 o V 1 a K g F M h 8 E l x p L f k E y m 3 T t h e / V m H 7 Q z K o N B r 9 q c o E p m t p t C b L S J 4 4 Y g n F s d I 0 / O 0 b K L h 9 1 I p r 4 e / Y i v q t O + C T w f T a l V P / 6 u t A K / 2 o D m r J V 9 5 A 6 r 3 3 U b v / d l Q / e y / q 2 z Y 2 T t q j F b 5 0 8 m Q x F l I E f 5 j + U 0 v N I O b Q 6 L S N u Y q I T k y V a P A I h + l 3 r l u / w Z T b t V 7 x t g 7 6 H X 2 o 0 7 f F 5 A y d 9 3 Z a X f o b n m B X I 0 N F N j H W 1 Y F I K U W c 8 7 k I q 3 w a Q V 5 i K q L f C s J W K p L V 3 W R T 8 s Y 7 h + D p e / f d g l R T Z I d a p w v 0 k S i E z Q e O 0 N J S s X 7 2 b i R a K F h U K I n 3 d s P b u w 9 J w k 2 H 8 6 i 0 J B U w j T Z t t G U L a M t R h Q p Q Q k X E E a c C 0 M F t t s V F W 2 j Y D 6 W t C d o r v q A t M l o o d j n P G 9 5 9 F 2 t P n 0 G s / P r L U X j u H I r b t t O B b s P E k S l U x q r o v K 0 d y U K C A / J f Q K p o Y W y h T n 4 C J 2 S 5 1 K g 5 T l i 0 h D S X K 5 E W L e M 6 S P m N t 1 D 9 t b + B 2 L a t J i g i Q b m 5 n 4 3 X e j + y T Z j C 5 f L J J s k 8 P S t W 8 i 8 x E 7 b x s V F a T B f x R B I H + k N s K A w R O m T h D o w h 8 e x L t n + n f t d t d t 9 L i E J r 9 R F e f w P l e 2 4 C t m y H 1 z 9 i 2 9 U V Q d N R m i V a t n B q G l k y y J K U D 5 t d O V H D e G 4 M W V q i d K a J j K p F + E b w R Z Z a B 1 w n h E U / I g W 1 K m o f 7 E T m x 8 8 i 2 d u L 6 t / 5 W 4 j o E 1 5 K c 2 O 5 k D j O h O 1 l K q Z K b R q V / d P E y i m 0 3 t B K G J 1 A f f w w v B g R Q N M 6 z k c a q i 2 i r R m 1 r V s M h s / Q 2 r f + x 9 8 j n B t B 5 T f + N v w b d p C 3 + J x 5 i i f k v N W J O v I P / R h x L b r P v l / N p G 0 d b P I r X 0 I / l W h G u 3 g p l K 5 2 M n O s x q h 0 O 7 7 9 f e T o q 7 v / 8 u a b H 8 T 7 e 1 E m X E i u X o F c b x a p 5 i S G d 9 K 0 1 g K 4 K T r c 1 P g u Y Y 0 z X b R L u N 5 C j X O L m x 8 7 K R D B Z 1 T q 8 J 9 4 B h P U L O 7 m T T Y w S y L L l C B c m L e w e 0 3 E w b a M B u W j 6 b L 1 o A Z J s J Q g W d t / A G m 2 z + q w a x c o x 0 X J o N S b m J o u W c n l A f o 3 W n d S N D X N y R k r x w l J X b S 1 Z K 2 N 2 v G r B W C t t f A G i 1 / 8 v N Z u A h 2 1 Q q g U P 3 4 G 8 d 1 7 O G 8 r U e f z h O F z O o C Z c M W / 5 6 6 L 2 n p Z I s e E 1 D 0 p v 4 I M 2 + L S e i o V L H X y J L L a x q C s a v b H 9 q j x / b m a 4 s s h n / A x Q Y a L 3 t 7 N s a I l n p 5 B o C 3 o Y u h F g 1 m X u z / f 1 7 N p m a q D R A 6 l I t I b c t h 3 7 B j a C k k M j U x h q p 5 F q e Z S 6 O o Y y + Y w T l 9 1 d E y Q v G z Q P 6 W 1 L P q g O l p o r g 7 6 f A o p s O G + A / T B 9 m G G f q s O G 3 B 9 + r C 8 l 8 P v x z h H F X 5 m 1 V 9 8 G 2 l + T t t t t C t d f r q q G y e n p + H + 9 r / 9 N w + C J t b b s J 6 4 v D E J 2 j s v w S o N E b K c L S I Q b H n l H V T 3 H M b M 3 i M o H j + H M J 5 A o q v t 8 v 3 / K G T Z A C H c q T J y 9 K G S K h J y 7 1 3 L F K i L M y W u i S R Q g n T a Q U u s v Z D k 6 w h v x 9 / d B f f o c c t 6 c D m o E Y V f B y 1 P U f m c P n U a o 6 d O W u U g b e M g D K C 6 j q E 7 7 7 O Z 0 r p z l 1 b 7 5 y 5 Z 6 P m / z 7 t k A a t U c L v 2 w y P k S 6 g W O y c z b C G s U h H G Z B r + 5 i 0 a P X 5 + / v 0 v v U J e s Q S t 6 h B h F / 3 n K C R D 1 Q m T 3 q b v 8 P y L C C n I Y Z p + 6 I 8 f s 3 v X V / V R U c z d d 3 6 7 F m l v n U z P e 0 3 Q 2 W / 7 9 n c p V E e R H R l F M d 2 E d 9 t o 6 Q m 5 0 k k K F l 2 M h e 2 a f 0 m 3 G g L Q f 2 S L 6 k Q V 5 Y E Z N K 3 Q D u g a j h 4 / j V b 6 Y C N 8 f 5 x + j w r Y i E t C o o p g c A j l Q p N F b 7 V u l + r r R a T o 7 K K W k d 8 Z P o 8 C 5 1 D K c u S O 2 5 D l 3 D n 8 r v m 8 H e 2 W 7 J v u 6 o R L R W o V s 1 R 1 i Z 9 N U d j i C g g p A + d K y b E a c H X g 9 O k p 7 N k / g A 2 b u j A 9 U 8 X E W A l d K 3 K 4 9 U 5 K 8 Q J I K H 9 B a T m m w T k h / G F 1 K P S 7 Y J D g k E h 7 j + S U i p Q 8 m 0 4 n e S 9 q Y l F A T E / M S w u O + J t v U 0 N k b Y P Z 3 A L c 1 a g B + W p k F j L v E k m 7 a b V G N A f p l k L K i N a m P c s W p z b T l v V g Z S / K t 9 6 J 4 o R v u W O x Z g d t 7 x L q j I 9 j d P 1 2 1 H s 2 I + f F D G 1 Y D H y W y D 7 8 n 6 J p + k l G 5 0 R G 6 u / C P m t y 2 T f n / A Q 8 W r 7 0 x H k q m h A z W 2 5 G v V M 7 n P W h p f X B 4 C o Z O p z g 8 3 K 0 6 J 7 s a g w e F U D y z C n 4 H f R V y E i J / f v h E 6 b V V q / j m D Y g + E X t v U B 6 b / Y l S f d W 9 a L W 0 w c w N j S O l h W t G G v u w j N T T b j p 9 v X o I Z 8 o s n g B P t N n 0 1 W f H E G C 3 7 U s C D J / j J / R v A Q U 0 M o Y r U 0 u h r a O c T s W 9 G j / h K 2 J Z h W l j m q Y K o e Y G j y P 2 7 7 7 K K L u D g z + x q 8 i n t K u A o 9 Q + w p L L 2 x D 6 d 3 3 0 f m 9 R 1 D 7 z P 0 Y 7 l u B n m / 9 i E K b Q O 1 m b X n P I 7 j h x s b y x V w f 5 9 9 q 9 r 0 l Z Z u f 6 5 / B i y + d x t Y t X a h W A z L K N F b 0 Z H D b r Z z A B e 0 7 S U w v m H C a D l q K 2 q 1 Y n I F q l w X U W v L H J D T K w N b + I 9 X x l o D p / F 5 l l S u H T 6 R i j g b 5 F F R Q 6 5 b B 5 K J r E S j 5 O G K m 5 Q i U G i c M 7 a i N V A r V w S m U R m r w n Q T c t A M 3 6 x L T 0 4 F 9 + D F k 3 9 u J m S 9 8 C f 4 d d x o f m g a e Z a S L i G 9 p X U k Z G 7 Z v a e v m i 4 V K / q U y 6 R 1 q W U q P Q 8 X j c K w C O v g q D b Y s 0 u N 5 1 Q c 4 B 5 3 8 r t K p 5 n f / c k M h x u c P n T g i R l Q a 2 e X G z Y Q E d b z y 8 n G U 6 g 4 q 2 r 1 M P v j c J 9 c g b e O t W / B u v K b P D l B B H U D y 5 D E k + T k t T w R r 1 z b u z b + H t H r l k R L v G a C 9 c x I e I W g 9 l Z F 7 S f + J / M L 3 a 4 4 H v 1 h F y 4 u 0 U P k M / A f u s e d p n k a P n 0 R O W e P r 1 j Y q I y + g k P A w e f I c g l 5 V o c 0 i f v i U B U e C D b 3 s c g 3 B t G 9 R v x g R i 2 2 B n y X d u 0 Q L 3 L x 3 7 9 I E q l 6 P s P O 9 Q e z b T 7 + K m q O n P Y 0 b 1 r W h Z 1 3 e Q p I i r U J r A k 7 S T C o L Q d s w u o n 5 J T i t b F S G H a m P j O B Y Z x d i + R w y F D I r 7 M G B 6 u L n 2 m m t 5 i y W E h 3 F O E t N J V l I 1 y J Q F 8 g m l z 8 X W N 7 F S D 6 R t j T 4 4 w H G j 0 z C j d N / 6 k 7 D y Z K 5 E y 7 8 m I f p c o T O X a + i a d d b q H / m 0 1 Z P 8 L K M O k v a Z K g j Q + u f + R T q x O k 0 Q b N / I U m g 2 D / L 2 v 4 4 V m L Z 1 + o x H 4 n V R B U q x X Y Z E m z S p a q u q S e e Q r C q F z 4 t R I x W O P j c Z 4 C O R r n j x U h D O j x U x I G D 5 / n a w a Z N r V S m 9 B / n h J D 3 V U W i 8 K 1 3 4 I 6 N w y O D y p + s f p b j p U 2 D s w p F v F I v + p g 4 N I V k O k C 2 j / f I J M n s B K J U K i E d w s j L 0 D + N w y l X a e F 5 / 9 k 0 M 3 1 3 9 M 2 3 0 P v 9 H 4 G W A N W / 8 Y s c v 0 X 6 q 8 b O v T / 3 W o j J L 6 G 8 / y T y j / 0 E 7 q 2 3 o P a F z z Y + Q 1 L O 6 8 x r r 6 O b 7 s m S 9 0 N p f W J q Y A r V 8 + N o 7 m 1 B a Y I o Z 6 K G l q 3 N N M E N o V I a i U L F O Q q L l R C b v b N 7 / j x S 3 / 8 h o i P H 8 O b n P o u + u + 5 A c z O d / c a f L w z s 3 M 8 L C 7 u q d 3 0 N N B f l C 1 U / m / 9 U O G U p J M u g Z E + H 1 r X 8 f / s f G j s 8 r 0 B h L c T E c V q l w T L a t j f D K 6 Q w V n Z Q 9 m P o 1 P 4 l d i f p R n B 0 d C j H z 0 5 1 W A j h F i N a b V X v s Z M m F g Y X l i h Q E n S N 5 2 X 7 r m y C A 4 c A O u z F 9 h 0 U K D r d V x C o 2 P t 7 4 D z 5 D F L 0 M 6 z A p 5 Y Q W l p Q O 3 Q Y E + v X W T X W 7 D 2 0 v g r Z L 0 K h t m P 4 h K q J R v 7 h 7 F Q 3 i D 5 h 6 n s P w Z P f s 2 6 N p W 8 p 9 z L x y B O W X F z 7 y p c s c F M x R c v P j 8 V Q P 0 / r q N x p u v H p f A q 1 c J z j 4 m O G f y 4 k m 5 B a b E f z + A R i / 5 / / g L T j Y v L 6 b Z i i w L V m M p h a 3 Y f a w U N 2 H h l 9 D + T Z l 7 i O z s n l M E H e b a E Q J g o 5 j H d 3 I / / s i / B U W f b L X 8 A g F U B h Y B A 5 W i u 3 p 9 u q C S 9 5 P 5 Q G o f D O G 2 j / z l 8 i n B y H c + + N V h 5 r b O + 4 M Z a b U j j Y s 7 1 O 8 q G s W h K 1 h m L 2 F s L N F + i s b 0 T X n T q x I m d / b w z s h 5 c R m S m s l P h A Y m i v o V 2 W T Z E O P 5 N P 0 E g v 0 b / L k T T X 3 L N d C p I y M 7 S P S a e O g 4 O 9 G J m W P D q J 8 / u n 7 F i Y l u 3 t m H G T m K y 6 a M 1 G a M s 1 j v N U t L l h 6 D j 5 y i x X H f O r E R m 9 S p + s x I k U d K 6 + / Q 5 K n L j U l j n o R 4 5 i / x p 5 j p c X z k a v + W 9 u X B e Q g i S J p 5 6 B u 3 M X K t v v g t u i 9 l 1 + n F S 1 N X n 0 G M c k x b G 5 3 R x 0 b U m v b 7 8 O u Q / 2 o v m 1 N 1 G j Q i r K Q V d f 5 y d M U w m E 1 T G 4 Z H T J A + 3 P x Y I u S E b f J F y 9 G v V P P W D l r 6 2 A 6 T s 7 r Q 6 5 F n K l 3 D z 2 W Y E p q y 6 l f 3 X 5 5 Y S G o z 4 t F C F 2 g o L G L i T J N / r s Q l I w o n L s O L J k / D S h W z O v 5 J G j i J / r R / v e / c i f 7 U f T s R N I H T p i U U A F H m r a k P j q 6 4 1 n E o I 7 2 l V A B V J y i U a e e B L d 7 + 5 C U h k 0 / H z t E / f B / U f / 8 B 8 8 q G 0 A i 1 H D 8 f y Q 4 V R u O a b d k 9 q X Q u F I t 6 Z s B b o 8 U r b j P Q K V y q K P J R 9 B 8 E c h W C N 2 W n v / K y s 6 C M M u U 1 F W J B P L j p V o P m s U T r e 5 h Z b u 0 o G 5 K p H h / F o V k z P a / N b A z 4 b k y a z C / U p D k s W 1 1 z T X R m o S r Y H q t Z n 2 V Q h 7 r v 2 z Z B h + t I L h w 9 O o g R O 7 p g V R W x 6 l o B F 8 W d E U m h B d 0 j t l K Y i 5 l 7 C m 5 u 4 / g M Q f / i m a V B M h k U R u z z 4 0 0 T o E t 9 5 s T O f 7 2 u H o c 1 x 4 r y s J F B t 0 2 X E W S c l R A 6 v s W z U i E k h U r N r v J U G Q W V I h T 6 3 d + H f f Y Y V Q t N e J m N 1 q 5 F k d Q g p F 4 s x Z 5 A i r V M 7 N f L + 5 5 0 u K K F R 2 y g b b f I n V 5 O f s b C 4 V U J H T L 2 I 7 d K C E q h u p M E u w c Z 1 B O P 3 T 5 8 O J g D 5 S g E S 7 C 6 + J r g O n 2 i + R V + P k G 8 6 b f O J L 6 i P y e 0 m i p 1 i V 0 J C / R z X 6 n 1 T g c S X H t r a g r n o V f D 9 O Z e P y u T o g O 6 k M 8 p Y C I W 4 X q q m s B Y J q t N D l k 6 f R q n V B 3 k g B p I D f K Z H n 3 J / 9 2 a 8 8 2 E W p u x B h m 0 / s S E O D N / 5 m J 0 J o t y k n Q f W k R Y r S Z D q S S D X X K U x k 2 O k a q m N k 6 D K t U 8 7 j x H 9 4 3 0 b U b 3 Z Q Z i k k 5 K i P 0 8 p J 8 / B K 7 N p t B T Y w M Y l p C l S C s G L R t l 2 J y H A T 4 6 O N b P N y I 9 t c 5 x 0 d P 3 4 C o 6 P j l m E + P q F j S I c t i 1 u / 5 7 I 5 u D T 3 f n s H 6 q 2 d q C s l p 1 x n P + g j 8 Z q e K m L 4 1 C i m z 7 M f r V m 0 0 n 9 s b X H R n I n Q l I 5 A 1 K F 5 n n 2 + R n k e M y 9 D o F T g X o u K I a G P B F t F G e 3 g 7 B 3 b y Q D E 8 m + 9 h Z C M F W T J y F 4 c d f 6 9 x n 6 F I 6 M q S 4 S Y M t A l L C I y i 7 6 r j Y y 2 F W X u f R H H V J s C w 6 5 u O C + / h N j B D + D 1 r r j s l h U x W p 1 o Q 4 V v L h J U v q 6 1 N t t 6 m M 5 g M o W k Q p k U O F / b H k 6 e h E M G j t F k 6 x C z + S T e k l + 2 m P B r U 2 K t U r b 9 a X F + p n z T d S B 3 0 f I I d T S G N E r Q d 4 p H K E U V J F T q W k J U S S G o + 2 x r n Z b q U k N h J y F u 3 I i 6 y k z L X 1 M + J t v h c e x c X h 7 H W A V T t c Y o h V N W h d 0 e 8 k N z F v V z w 0 g + / 7 J t 7 W g + e B g x J f X y 7 3 F a Z m 9 m B m m 6 N O 5 X v / r b D y o h d D G m / b C j s 5 2 l p Q n S G Y z 7 S Z T r K p h I / 0 B / U q T J q S H Z k k e 6 g 1 K c i V t u 1 d R J V a G n R l K Y 2 F b d L x Y m T b j O t H W e e w F F 4 t A k c b K K j T j 0 H 1 J 7 D q B C S x j X A t t V B S o y j a R L l k h b s D V R N b + h D J Q e o t 9 n 1 G k O g t J G F F 1 U i D + T y e L M q T P o z n X a m t v M u R K m R 2 o Y p 1 K o T d X p K 3 J y q i G O n T 6 J U / 2 n U U 9 x 0 t J V z E y N Y n J W K H X o t M q N S T i r o y N o 2 X f A q j d F S p k R E 4 d U n 1 I m C w R K 5 b 0 8 w g s x 9 1 w t C K u m u 3 E D A s I L W X X l 8 L m E g P V b b 6 J 2 H E L 2 4 c f g n h s E T p + 1 w x X c 3 R 9 Y f X g d v R k / c s Q W o Z W u I 5 K v o / 1 Z 7 t s 7 U a X F V f 3 A h W O p 6 U 3 t 3 o 1 k / y B C V U K 6 j N + o w 7 y 9 F + g / c P 7 m z l u a I y t z / M R T i J F J / Q f u v / B 3 l / 5 o 4 v m X E D 9 6 A k 6 a k G 7 V v I 2 d p L K i a o 8 8 B o / I w S z e g r Z 5 4 5 N I n B u g g G 5 A f e N a 1 C k 4 c T f d 4 E l K + P T o K C o H 3 k e K S t m j c r C T g Y S A K A v O D J E N X a 6 Q V m v u q s 9 Q M I f G U B s v 0 e f i 3 5 M c 6 5 6 1 8 F e u g z t N w a L 1 d 3 j N c W h I y / U y l V Y z 9 e M Y Y e E I X R v N Y H x 0 j D q b M F N j w d 8 d W q f B l m Z k l Y b 0 r / / V P 3 9 Q M f r L 0 z w B I E U U g P 4 D p 3 C y 3 o R 8 L m l b t O 3 0 O Z U 5 p i O o V B U d S Z 9 s T s J L 0 k E f r m D y + D R m z h T t N G 3 V Y F A 6 v T E 9 O + b s 3 g f 3 4 H F M 9 G 7 k G K U R p G g l u l d w A N f A W a 1 T E X T P S z X Y f J I Q 1 e i o F 2 s z d M Z 9 7 N l 9 m L 3 0 s I 5 a X p F D J V 4 q v 2 5 F b z e 6 O j r Q n M u j K V u g d a E A c 6 D d C Q / x m o c E I e y M w r D 5 N N p X J J H v I K R t T y L d k s T 5 8 S F 0 9 L T j 1 M m j t u u z W C x b o R l L J K U m 1 l Y W C W + e g t r x 3 m 4 4 Z H 6 d Z Z v 6 y 2 8 D M 7 Q 4 C v 8 u E C i X k 5 T 8 9 v f N A R d e N + 6 m A K p w Y 5 3 3 E e z w R k Y Q 9 P U Z 5 H O G h u A R / k m r x l W u m l j e o X J I n D m D J J / n y b J R c C y k y 3 u p O I 0 W n C W U D j W q f s Z U s 3 x B o K N e 4 H h v v g 6 x 3 v a G A l i E 4 n T a U y / Q k h G C K 1 9 w j q S Y H M L 0 k H y h y q k g e h G c r m k f 0 e E j 8 K i 9 1 b Y q x x x U E v P Z K e z v R + E H D 9 P f m j 0 g Y N 6 z b b 6 p X C L 6 j u H G 9 S a Q s k 7 O X C C G A l W j z 9 P x 8 M P I E I H 4 2 9 e Y Z Y 4 l U u Q Z + j v E 3 l G c Y 8 A h t 1 3 V 9 K + m y l T w z z + L t p e e R 2 r / H i T P n A T W s O + f u A v n 6 N e 1 n j j R K C X e 3 Y U h + v x p W j C d b J m n 0 g s P H 8 c x C t c x G p X o 5 h v R T 8 u / a m w M H t F N j W 0 9 S k P Q K a j 4 a 7 / y 5 Q f z T a 1 L s A I k m s b c 7 / 0 R 4 v 1 D O L N i G 2 q E f Q V i b 6 8 + R i j Q W E O a I 5 P d f b t R G z 2 N 7 G 3 r 0 b R K d R w c T P c X a b n K K A 2 U 6 I / 4 K L W u w s y W m z h j H F T C r P I w / b G R C B N j a X 4 2 w N Q J w r N j U 4 S R 1 P J s o r V T k 6 K L 7 o 9 Z U f 7 T k S K p e M Y c U m U v N x W 0 D S P N 9 x t Q U h i 7 c r q C s Q / G M X O q h K q i R B T u F P 2 G z o 0 d h D s F l A g R 2 l s d Q j k H K U I I T 0 e V 8 H I 5 M e 0 U y q 6 u D j s P V 6 e 0 N z U X s K K n h 0 K 6 A t d d t 8 X 2 h f W t W o E W M l W 4 e U N j j w x h g 8 4 l j n g P / + a b L h E o h / 6 o R 8 u i r d 1 z Q h D S q h R / 9 A i y v N I v v w q P l k + F X / w 7 b 5 P m M A t W v / 1 G 1 L / w W X O O t c E v J s G j x R L J D 7 G T P 6 i E t N W k v p 7 3 p o Z P k e H l 4 y i g c M F P m a X A p 1 a k Y M Y I 0 Q X D J C Q 2 r m L q W b K A j a K C 2 r 5 y x 2 y + I T 8 b e + 1 N x N j O R 3 p X I n n b b R g m v J w c m 7 T C k C 1 v v Y N + R c 1 o i Q 9 x 3 p r v u Y v W l m 1 V A R t a c x W N V O B B f V e N + 0 u E m c 8 y y 0 2 r o w l v u B 6 y C e w b B S p e 5 Z z X p 3 B w p o T i + i 3 s c x r H T 5 z C p C D 9 1 A Q O H D 6 I m U o R z e 0 6 K c N B N e B 8 v P U m m s 6 y L x U y f 7 k I v 6 8 H k 6 t X o H r i G N q P H U d t 0 3 Z M f + G X 0 c 9 n t p 8 6 h l Y q / q T W x N I J l F a v R j P n P 8 v 5 H 2 P b 1 t C q h T U f Z 2 6 6 G R P J F H o p Y O 6 / a m 9 / c J x Y N N 3 R S g y q F H 9 i S L X W O F a N 5 2 U D 2 x j c K B G H 1 9 e L + O Y 1 S L v T 9 B / I z G k K k 3 X 2 Q x L c y P / + H y J D b V q 5 / R a k s i k k C n F L a W p a l 0 N h b R 6 F N T n k + n T l + X 4 O 2 Z 4 s 8 q v 4 t z X 8 v T O H 5 k 1 5 N J f I U A M H U O t u B Y o u p k 7 P Y P r M D I W S P w n R y k N l F I c q q G j z G K 1 h a b C C 6 u A 4 q i M S z h p m + s s Y P z K F S Q p R v M B J 3 Z B E 0 5 Y W p N c 0 I d a W R Z k Q d j p K U D Y p N P L N y f P z + O g C S S j F Y I o q W b 4 b l Y n W 0 V T n P c 3 X 2 W z a f r f l A j K R r o h a W U e r + N d v R b T I i e s S l P q 9 d y O g x S i 9 / g Z 8 j l m K m q 7 l O 9 8 j s 1 T p p 6 Y s f 8 5 X Y U c K j z 4 f b F q H o J e Q q o X j w b Y I 7 3 t k I s H H 2 u d / x r b u 2 / N F w 8 O I V D e d f o H / M 5 9 E 9 e 4 7 L a N 6 I e M K D k V 0 q B 3 6 g U X 6 Y 5 F S h W h 5 o d S a W V K x T I c Q T U f c 2 I 7 k W U r Q 8 i X J i P u a m u l X r s W e P X s x f P 4 8 0 h T y J v p O Q y t 6 M U k Y O c G 2 d 9 1 4 I x K v v 4 n E w 4 8 Y 3 I 8 o 7 N r P J Q v k k 1 H r Z F 4 p z P m C P J 8 U H f R D w i q V F 9 O a c k h r c d c O H C Y q U u b N B / R t J m k Z V Z R U u 7 K 1 F n q e b V F J h z z b k E w k 4 d J H T 5 M n a 2 v 6 U P v U A x h u b 7 P 0 t t 7 d e 2 w s U Z o m Y h l F n C g p 2 3 8 G s Z Y 2 j P 7 i b 6 B E J b S G 8 9 P d w v c L P U Q 6 f R i u U j a m Z h B m W t F K C O n 1 b S U q + J f / I h r / / K e R 2 j z v + B R l a k + M w 1 d F U G X a d q y g C b 0 4 h G y + S n W c 7 + c v Y R R R j A P m v f q 6 O b m q O b c o l 1 6 O 2 M 5 g k i x O x Z T 9 0 z 9 C R B 9 i 5 O / / 9 x S 6 F f Y 3 S 5 d R v p h W 4 X V R U z b e 5 / e U Q 1 Y e J 9 N o W 7 Z D C B g D d R G d d c K 3 D D V q U C Z + T i B S C J Y 6 o J C a 9 Q N / i q R j d M i S B o n n k 3 a W K n 9 M j n e a v k Z w 9 x 2 o f v F z i L / x N v F 9 o n H Y 2 K z g u N r g Z V / 6 c B 1 K G w y n O U c 5 Z c X z X j W O t c U s N R 7 s X G K c P s o T T x N O 9 q J C + F s j s 6 d u v p m w j H M 9 j 3 w q n 9 p T j y K 5 Y Y W d Q Z z 5 / g 9 p s f m d v / f r s 5 8 g E U o r Q 8 G f J G y a L n J 4 a d F a i D r 4 / N r 5 M Y y z v W 3 d H b a o L 3 9 V E d W Q 3 5 G / W p w a p / z U s W n 7 7 Y 0 i O G T q Q E I k A d f 6 H M e / n 9 B q m g L Q 0 i q 0 5 F o E V l v 9 B f e F I p o I w + e z U F S J I Z g i g u i K 4 / D R Y 1 Z n r 1 g q E p 2 0 W 1 R X / r S W b J T W p t 3 U 6 9 l / h R + 1 Y N 5 + n P 4 t l c 4 g l U + S A t 1 C S K e D 5 o z 0 E F 6 1 L 3 + e Y + j Z W V + T d D / 8 5 5 5 D z 7 O v 0 Z r 2 o f z r f 5 c w P Y P 6 i y + g 9 c U X M U P U k F Q w K Z H E / x 9 j L 1 V 1 r 0 P Q 5 g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 G u i d = " 5 8 9 a 3 5 5 9 - a 6 7 7 - 4 b 4 e - b 8 a 8 - 8 3 7 a d d 9 e 0 5 9 e "   R e v = " 1 4 "   R e v G u i d = " a c 6 6 4 b 4 e - d f b c - 4 a a 1 - 8 6 f 4 - 2 9 9 8 3 c 8 1 f 7 e 2 "   V i s i b l e = " t r u e "   I n s t O n l y = " f a l s e "   G e o D a t a G u i d = " b 7 d d 7 c 5 b - 9 6 d d - 4 f a 8 - 9 4 1 1 - 4 0 d d 2 b 6 5 a 4 7 5 " & g t ; & l t ; G e o V i s   V i s i b l e = " t r u e "   L a y e r C o l o r S e t = " t r u e "   R e g i o n S h a d i n g M o d e S e t = " f a l s e "   R e g i o n S h a d i n g M o d e = " G l o b a l "   V i s u a l T y p e = " P o i n t M a r k e r C h a r t "   N u l l s = " f a l s e "   Z e r o s = " t r u e "   N e g a t i v e s = " t r u e " 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0 . 2 3 4 8 8 1 0 1 3 6 3 1 8 2 0 6 8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1 & l t ; / R & g t ; & l t ; G & g t ; 0 . 3 5 5 2 9 4 1 3 8 & l t ; / G & g t ; & l t ; B & g t ; 0 . 3 5 5 2 9 4 1 3 8 & l t ; / B & g t ; & l t ; A & g t ; 1 & l t ; / A & g t ; & l t ; / L a y e r C o l o r & g t ; & l t ; C o l o r I n d i c e s & g t ; & l t ; C o l o r I n d e x & g t ; 0 & l t ; / C o l o r I n d e x & g t ; & l t ; / C o l o r I n d i c e s & g t ; & l t ; G e o F i e l d W e l l D e f i n i t i o n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 C h o o s i n g G e o F i e l d s = " t r u e " & g t ; & l t ; L a t L o n g   N a m e = " L a t L o n "   V i s i b l e = " f a l s e " & g t ; & l t ; G e o C o l u m n s & g t ; & l t ; G e o C o l u m n   N a m e = " P r e c i s e   L a t "   V i s i b l e = " t r u e "   D a t a T y p e = " D o u b l e "   M o d e l Q u e r y N a m e = " ' T a b l e _ D R S Q L C L U 2 0 _ N D O R D a t a W a r e h o u s e _ V W _ N D O R _ B R I D G E _ T ' [ P r e c i s e   L a t ] " & g t ; & l t ; T a b l e   M o d e l N a m e = " T a b l e _ D R S Q L C L U 2 0 _ N D O R D a t a W a r e h o u s e _ V W _ N D O R _ B R I D G E _ T "   N a m e I n S o u r c e = " T a b l e _ D R S Q L C L U 2 0 _ N D O R D a t a W a r e h o u s e _ V W _ N D O R _ B R I D G E _ T "   V i s i b l e = " t r u e "   L a s t R e f r e s h = " 0 0 0 1 - 0 1 - 0 1 T 0 0 : 0 0 : 0 0 "   / & g t ; & l t ; / G e o C o l u m n & g t ; & l t ; G e o C o l u m n   N a m e = " P r e c i s e   L o n g "   V i s i b l e = " t r u e "   D a t a T y p e = " D o u b l e "   M o d e l Q u e r y N a m e = " ' T a b l e _ D R S Q L C L U 2 0 _ N D O R D a t a W a r e h o u s e _ V W _ N D O R _ B R I D G E _ T ' [ P r e c i s e   L o n g ] " & g t ; & l t ; T a b l e   M o d e l N a m e = " T a b l e _ D R S Q L C L U 2 0 _ N D O R D a t a W a r e h o u s e _ V W _ N D O R _ B R I D G E _ T "   N a m e I n S o u r c e = " T a b l e _ D R S Q L C L U 2 0 _ N D O R D a t a W a r e h o u s e _ V W _ N D O R _ B R I D G E _ T "   V i s i b l e = " t r u e "   L a s t R e f r e s h = " 0 0 0 1 - 0 1 - 0 1 T 0 0 : 0 0 : 0 0 "   / & g t ; & l t ; / G e o C o l u m n & g t ; & l t ; / G e o C o l u m n s & g t ; & l t ; L a t i t u d e   N a m e = " P r e c i s e   L a t "   V i s i b l e = " t r u e "   D a t a T y p e = " D o u b l e "   M o d e l Q u e r y N a m e = " ' T a b l e _ D R S Q L C L U 2 0 _ N D O R D a t a W a r e h o u s e _ V W _ N D O R _ B R I D G E _ T ' [ P r e c i s e   L a t ] " & g t ; & l t ; T a b l e   M o d e l N a m e = " T a b l e _ D R S Q L C L U 2 0 _ N D O R D a t a W a r e h o u s e _ V W _ N D O R _ B R I D G E _ T "   N a m e I n S o u r c e = " T a b l e _ D R S Q L C L U 2 0 _ N D O R D a t a W a r e h o u s e _ V W _ N D O R _ B R I D G E _ T "   V i s i b l e = " t r u e "   L a s t R e f r e s h = " 0 0 0 1 - 0 1 - 0 1 T 0 0 : 0 0 : 0 0 "   / & g t ; & l t ; / L a t i t u d e & g t ; & l t ; L o n g i t u d e   N a m e = " P r e c i s e   L o n g "   V i s i b l e = " t r u e "   D a t a T y p e = " D o u b l e "   M o d e l Q u e r y N a m e = " ' T a b l e _ D R S Q L C L U 2 0 _ N D O R D a t a W a r e h o u s e _ V W _ N D O R _ B R I D G E _ T ' [ P r e c i s e   L o n g ] " & g t ; & l t ; T a b l e   M o d e l N a m e = " T a b l e _ D R S Q L C L U 2 0 _ N D O R D a t a W a r e h o u s e _ V W _ N D O R _ B R I D G E _ T "   N a m e I n S o u r c e = " T a b l e _ D R S Q L C L U 2 0 _ N D O R D a t a W a r e h o u s e _ V W _ N D O R _ B R I D G E _ T "   V i s i b l e = " t r u e "   L a s t R e f r e s h = " 0 0 0 1 - 0 1 - 0 1 T 0 0 : 0 0 : 0 0 "   / & g t ; & l t ; / L o n g i t u d e & g t ; & l t ; / L a t L o n g & g t ; & l t ; M e a s u r e s 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a t i t u d e & l t ; / G e o M a p p i n g T y p e & g t ; & l t ; G e o M a p p i n g T y p e & g t ; L o n g i t u d e & l t ; / G e o M a p p i n g T y p e & g t ; & l t ; / C h o s e n G e o M a p p i n g s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1 & l t ; / D a t a S c a l e & g t ; & l t ; / D a t a S c a l e s & g t ; & l t ; D i m n S c a l e s & g t ; & l t ; D i m n S c a l e & g t ; 0 . 6 8 1 8 1 8 1 8 1 8 1 8 1 8 7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36202045-D3E3-4282-B673-7D263EAD54F9}">
  <ds:schemaRefs>
    <ds:schemaRef ds:uri="http://schemas.microsoft.com/office/2006/metadata/properties"/>
    <ds:schemaRef ds:uri="http://schemas.microsoft.com/office/infopath/2007/PartnerControls"/>
    <ds:schemaRef ds:uri="02f50921-0804-4de3-b71c-6701f397f37d"/>
    <ds:schemaRef ds:uri="9b21e58d-ff0b-44f4-b919-796f0b4bc57c"/>
  </ds:schemaRefs>
</ds:datastoreItem>
</file>

<file path=customXml/itemProps2.xml><?xml version="1.0" encoding="utf-8"?>
<ds:datastoreItem xmlns:ds="http://schemas.openxmlformats.org/officeDocument/2006/customXml" ds:itemID="{0C00BF5C-9062-494E-8007-79CF9656FC74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57ACBD20-3A92-4046-827C-04BFEA4B0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50921-0804-4de3-b71c-6701f397f37d"/>
    <ds:schemaRef ds:uri="9b21e58d-ff0b-44f4-b919-796f0b4bc5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0732520-4D5A-4202-8E35-C10F850F507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D8A921D-1312-46FD-968A-C7B233B884EE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676A6D4C-25BA-49DA-9A13-BDA17ACDC0F1}">
  <ds:schemaRefs>
    <ds:schemaRef ds:uri="http://www.w3.org/2001/XMLSchema"/>
    <ds:schemaRef ds:uri="http://microsoft.data.visualization.Client.Excel.LState/1.0"/>
  </ds:schemaRefs>
</ds:datastoreItem>
</file>

<file path=customXml/itemProps7.xml><?xml version="1.0" encoding="utf-8"?>
<ds:datastoreItem xmlns:ds="http://schemas.openxmlformats.org/officeDocument/2006/customXml" ds:itemID="{89F2841F-588D-45D8-BC1E-479D21B7C140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query</vt:lpstr>
      <vt:lpstr>Application Form</vt:lpstr>
      <vt:lpstr>Candidates</vt:lpstr>
      <vt:lpstr>2025 check</vt:lpstr>
      <vt:lpstr>Contacts</vt:lpstr>
      <vt:lpstr>newContacts</vt:lpstr>
      <vt:lpstr>report (44)fromNACO</vt:lpstr>
      <vt:lpstr>Reference</vt:lpstr>
      <vt:lpstr>Equity and Needs</vt:lpstr>
      <vt:lpstr>notes</vt:lpstr>
      <vt:lpstr>RFP info</vt:lpstr>
      <vt:lpstr>restore</vt:lpstr>
      <vt:lpstr>Actions</vt:lpstr>
      <vt:lpstr>'Application Form'!Print_Area</vt:lpstr>
    </vt:vector>
  </TitlesOfParts>
  <Manager/>
  <Company>Nebraska Dept of Roads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Miller</dc:creator>
  <cp:keywords/>
  <dc:description/>
  <cp:lastModifiedBy>Miller, Kent</cp:lastModifiedBy>
  <cp:revision/>
  <dcterms:created xsi:type="dcterms:W3CDTF">2016-06-21T13:54:12Z</dcterms:created>
  <dcterms:modified xsi:type="dcterms:W3CDTF">2025-08-18T21:47:00Z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0x01010056AD203E44EC964F90006DB58C02C149</vt:lpwstr>
  </property>
  <property fmtid="{D5CDD505-2E9C-101B-9397-08002B2CF9AE}" pid="3" name="MediaServiceImageTags">
    <vt:lpwstr/>
  </property>
</Properties>
</file>